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F49FA854-D066-4172-B06A-B3E9FB2AD734}"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93" i="7" l="1"/>
  <c r="C592" i="7"/>
  <c r="B583" i="7"/>
  <c r="B582" i="7" l="1"/>
  <c r="B57" i="7" l="1" a="1"/>
  <c r="B57" i="7" s="1"/>
  <c r="B158" i="7" a="1"/>
  <c r="B158" i="7" s="1"/>
  <c r="B51" i="7" a="1"/>
  <c r="G51" i="7" s="1"/>
  <c r="B8" i="7" a="1"/>
  <c r="C8" i="7" s="1"/>
  <c r="B46" i="7" a="1"/>
  <c r="C46" i="7" s="1"/>
  <c r="B157" i="7" a="1"/>
  <c r="B157"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8" i="7"/>
  <c r="AC158" i="7"/>
  <c r="U158" i="7"/>
  <c r="Q158" i="7"/>
  <c r="I158" i="7"/>
  <c r="E158" i="7"/>
  <c r="AN158" i="7"/>
  <c r="AJ158" i="7"/>
  <c r="AF158" i="7"/>
  <c r="AB158" i="7"/>
  <c r="X158" i="7"/>
  <c r="T158" i="7"/>
  <c r="P158" i="7"/>
  <c r="L158" i="7"/>
  <c r="H158" i="7"/>
  <c r="D158" i="7"/>
  <c r="Y158" i="7"/>
  <c r="AM158" i="7"/>
  <c r="AE158" i="7"/>
  <c r="AA158" i="7"/>
  <c r="W158" i="7"/>
  <c r="S158" i="7"/>
  <c r="O158" i="7"/>
  <c r="K158" i="7"/>
  <c r="G158" i="7"/>
  <c r="C158" i="7"/>
  <c r="AK158" i="7"/>
  <c r="AG158" i="7"/>
  <c r="M158" i="7"/>
  <c r="AI158" i="7"/>
  <c r="AP158" i="7"/>
  <c r="AL158" i="7"/>
  <c r="AH158" i="7"/>
  <c r="AD158" i="7"/>
  <c r="Z158" i="7"/>
  <c r="V158" i="7"/>
  <c r="R158" i="7"/>
  <c r="N158" i="7"/>
  <c r="J158" i="7"/>
  <c r="F158"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6" i="7" l="1"/>
  <c r="C41"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C14"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607" i="7"/>
  <c r="C2" i="7" l="1"/>
  <c r="C574" i="7" l="1"/>
  <c r="C595" i="7"/>
  <c r="C596" i="7" s="1"/>
  <c r="C591" i="7"/>
  <c r="C573" i="7" s="1"/>
  <c r="C575" i="7"/>
  <c r="C586" i="7"/>
  <c r="C587" i="7" s="1"/>
  <c r="C59" i="7"/>
  <c r="C29" i="7"/>
  <c r="C607" i="7"/>
  <c r="C613" i="7"/>
  <c r="D2" i="7"/>
  <c r="C56" i="7"/>
  <c r="C44" i="1"/>
  <c r="C45" i="1"/>
  <c r="D595" i="7" l="1"/>
  <c r="D596" i="7" s="1"/>
  <c r="D591" i="7"/>
  <c r="D573" i="7" s="1"/>
  <c r="D593" i="7"/>
  <c r="D575" i="7" s="1"/>
  <c r="D592" i="7"/>
  <c r="D586" i="7"/>
  <c r="D587" i="7" s="1"/>
  <c r="D574" i="7"/>
  <c r="D59" i="7"/>
  <c r="D31" i="7"/>
  <c r="D29" i="7"/>
  <c r="E2" i="7"/>
  <c r="D607" i="7"/>
  <c r="D613" i="7"/>
  <c r="D56"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1" i="7"/>
  <c r="E29" i="7"/>
  <c r="F2" i="7"/>
  <c r="E607" i="7"/>
  <c r="E613" i="7"/>
  <c r="E56" i="7"/>
  <c r="G389" i="7"/>
  <c r="P253" i="7"/>
  <c r="G253" i="7"/>
  <c r="C146" i="1"/>
  <c r="B252" i="7" s="1"/>
  <c r="F586" i="7" l="1"/>
  <c r="F587" i="7" s="1"/>
  <c r="F574" i="7"/>
  <c r="F593" i="7"/>
  <c r="F575" i="7" s="1"/>
  <c r="F592" i="7"/>
  <c r="F595" i="7"/>
  <c r="F596" i="7" s="1"/>
  <c r="F591" i="7"/>
  <c r="F573" i="7" s="1"/>
  <c r="F59" i="7"/>
  <c r="F31" i="7"/>
  <c r="F29" i="7"/>
  <c r="G2" i="7"/>
  <c r="F613" i="7"/>
  <c r="F607" i="7"/>
  <c r="F56" i="7"/>
  <c r="B429" i="7"/>
  <c r="B428" i="7"/>
  <c r="C421" i="7" a="1"/>
  <c r="D421" i="7" s="1"/>
  <c r="M388" i="7"/>
  <c r="M387" i="7"/>
  <c r="B388" i="7"/>
  <c r="B293" i="7"/>
  <c r="B292" i="7"/>
  <c r="C285" i="7" a="1"/>
  <c r="D285" i="7" s="1"/>
  <c r="B285" i="7"/>
  <c r="B284" i="7"/>
  <c r="M252" i="7"/>
  <c r="M251" i="7"/>
  <c r="B251" i="7"/>
  <c r="G595" i="7" l="1"/>
  <c r="G596" i="7" s="1"/>
  <c r="G591" i="7"/>
  <c r="G573" i="7" s="1"/>
  <c r="G593" i="7"/>
  <c r="G575" i="7" s="1"/>
  <c r="G592" i="7"/>
  <c r="G586" i="7"/>
  <c r="G587" i="7" s="1"/>
  <c r="G574" i="7"/>
  <c r="G59" i="7"/>
  <c r="G31" i="7"/>
  <c r="G29" i="7"/>
  <c r="H2" i="7"/>
  <c r="G607" i="7"/>
  <c r="G613" i="7"/>
  <c r="G56"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4" i="7" a="1"/>
  <c r="E44" i="7" s="1"/>
  <c r="H595" i="7" l="1"/>
  <c r="H596" i="7" s="1"/>
  <c r="H591" i="7"/>
  <c r="H573" i="7" s="1"/>
  <c r="H593" i="7"/>
  <c r="H575" i="7" s="1"/>
  <c r="H592" i="7"/>
  <c r="H586" i="7"/>
  <c r="H587" i="7" s="1"/>
  <c r="H574" i="7"/>
  <c r="H59" i="7"/>
  <c r="H31" i="7"/>
  <c r="H29" i="7"/>
  <c r="I2" i="7"/>
  <c r="H613" i="7"/>
  <c r="H607" i="7"/>
  <c r="H56" i="7"/>
  <c r="B421" i="7" a="1"/>
  <c r="B421"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2" i="7" l="1"/>
  <c r="I586" i="7"/>
  <c r="I587" i="7" s="1"/>
  <c r="I574" i="7"/>
  <c r="I593" i="7"/>
  <c r="I575" i="7" s="1"/>
  <c r="I595" i="7"/>
  <c r="I596" i="7" s="1"/>
  <c r="I591" i="7"/>
  <c r="I573" i="7" s="1"/>
  <c r="I59" i="7"/>
  <c r="I31" i="7"/>
  <c r="I29" i="7"/>
  <c r="J2" i="7"/>
  <c r="I613" i="7"/>
  <c r="I607" i="7"/>
  <c r="I56" i="7"/>
  <c r="B603" i="7" a="1"/>
  <c r="C603" i="7" s="1"/>
  <c r="B602" i="7" a="1"/>
  <c r="C602" i="7" s="1"/>
  <c r="B601" i="7" a="1"/>
  <c r="B601" i="7" s="1"/>
  <c r="J593" i="7" l="1"/>
  <c r="J575" i="7" s="1"/>
  <c r="J592" i="7"/>
  <c r="J586" i="7"/>
  <c r="J587" i="7" s="1"/>
  <c r="J595" i="7"/>
  <c r="J596" i="7" s="1"/>
  <c r="J591" i="7"/>
  <c r="J573" i="7" s="1"/>
  <c r="J574" i="7"/>
  <c r="J59" i="7"/>
  <c r="J31" i="7"/>
  <c r="J29" i="7"/>
  <c r="K2" i="7"/>
  <c r="J613" i="7"/>
  <c r="J607" i="7"/>
  <c r="J56"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1" i="7"/>
  <c r="K29" i="7"/>
  <c r="L2" i="7"/>
  <c r="K607" i="7"/>
  <c r="K613" i="7"/>
  <c r="K56" i="7"/>
  <c r="L595" i="7" l="1"/>
  <c r="L596" i="7" s="1"/>
  <c r="L591" i="7"/>
  <c r="L573" i="7" s="1"/>
  <c r="L593" i="7"/>
  <c r="L575" i="7" s="1"/>
  <c r="L592" i="7"/>
  <c r="L586" i="7"/>
  <c r="L587" i="7" s="1"/>
  <c r="L574" i="7"/>
  <c r="L59" i="7"/>
  <c r="L31" i="7"/>
  <c r="L29" i="7"/>
  <c r="M2" i="7"/>
  <c r="L607" i="7"/>
  <c r="L613" i="7"/>
  <c r="L56" i="7"/>
  <c r="AP615" i="7"/>
  <c r="M592" i="7" l="1"/>
  <c r="M586" i="7"/>
  <c r="M587" i="7" s="1"/>
  <c r="M574" i="7"/>
  <c r="M591" i="7"/>
  <c r="M573" i="7" s="1"/>
  <c r="M593" i="7"/>
  <c r="M575" i="7" s="1"/>
  <c r="M595" i="7"/>
  <c r="M596" i="7" s="1"/>
  <c r="M59" i="7"/>
  <c r="M31" i="7"/>
  <c r="M29" i="7"/>
  <c r="N2" i="7"/>
  <c r="M607" i="7"/>
  <c r="M613" i="7"/>
  <c r="M56" i="7"/>
  <c r="B92" i="7"/>
  <c r="N586" i="7" l="1"/>
  <c r="N587" i="7" s="1"/>
  <c r="N574" i="7"/>
  <c r="N595" i="7"/>
  <c r="N596" i="7" s="1"/>
  <c r="N591" i="7"/>
  <c r="N573" i="7" s="1"/>
  <c r="N593" i="7"/>
  <c r="N575" i="7" s="1"/>
  <c r="N592" i="7"/>
  <c r="N59" i="7"/>
  <c r="N31" i="7"/>
  <c r="N29" i="7"/>
  <c r="O2" i="7"/>
  <c r="N613" i="7"/>
  <c r="N607" i="7"/>
  <c r="N56" i="7"/>
  <c r="O595" i="7" l="1"/>
  <c r="O596" i="7" s="1"/>
  <c r="O591" i="7"/>
  <c r="O573" i="7" s="1"/>
  <c r="O593" i="7"/>
  <c r="O575" i="7" s="1"/>
  <c r="O592" i="7"/>
  <c r="O586" i="7"/>
  <c r="O587" i="7" s="1"/>
  <c r="O574" i="7"/>
  <c r="O59" i="7"/>
  <c r="O31" i="7"/>
  <c r="O29" i="7"/>
  <c r="P2" i="7"/>
  <c r="O607" i="7"/>
  <c r="O613" i="7"/>
  <c r="O56" i="7"/>
  <c r="B16" i="7" a="1"/>
  <c r="C16" i="7" s="1"/>
  <c r="C18" i="7" s="1"/>
  <c r="B15" i="7" a="1"/>
  <c r="C15" i="7" s="1"/>
  <c r="P595" i="7" l="1"/>
  <c r="P596" i="7" s="1"/>
  <c r="P591" i="7"/>
  <c r="P573" i="7" s="1"/>
  <c r="P593" i="7"/>
  <c r="P575" i="7" s="1"/>
  <c r="P592" i="7"/>
  <c r="P586" i="7"/>
  <c r="P587" i="7" s="1"/>
  <c r="P574" i="7"/>
  <c r="P59" i="7"/>
  <c r="P31" i="7"/>
  <c r="P29" i="7"/>
  <c r="B615" i="7"/>
  <c r="Q2" i="7"/>
  <c r="P613" i="7"/>
  <c r="P607"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2" i="7" l="1"/>
  <c r="Q586" i="7"/>
  <c r="Q587" i="7" s="1"/>
  <c r="Q574" i="7"/>
  <c r="Q595" i="7"/>
  <c r="Q596" i="7" s="1"/>
  <c r="Q593" i="7"/>
  <c r="Q575" i="7" s="1"/>
  <c r="Q591" i="7"/>
  <c r="Q573" i="7" s="1"/>
  <c r="Q59" i="7"/>
  <c r="Q31" i="7"/>
  <c r="Q29" i="7"/>
  <c r="R2" i="7"/>
  <c r="Q613" i="7"/>
  <c r="Q607" i="7"/>
  <c r="Q56" i="7"/>
  <c r="AI615" i="7"/>
  <c r="AJ145" i="7"/>
  <c r="F615" i="7"/>
  <c r="G145" i="7"/>
  <c r="AL615" i="7"/>
  <c r="AM145" i="7"/>
  <c r="O615" i="7"/>
  <c r="P145" i="7"/>
  <c r="AE615" i="7"/>
  <c r="AF145" i="7"/>
  <c r="Q615" i="7"/>
  <c r="R145" i="7"/>
  <c r="X615" i="7"/>
  <c r="Y145" i="7"/>
  <c r="AK615" i="7"/>
  <c r="AL145" i="7"/>
  <c r="J615" i="7"/>
  <c r="K145" i="7"/>
  <c r="C615" i="7"/>
  <c r="D145" i="7"/>
  <c r="S615" i="7"/>
  <c r="T145" i="7"/>
  <c r="Y615" i="7"/>
  <c r="Z145" i="7"/>
  <c r="AJ615" i="7"/>
  <c r="AK145" i="7"/>
  <c r="N615" i="7"/>
  <c r="O145" i="7"/>
  <c r="G615" i="7"/>
  <c r="H145" i="7"/>
  <c r="AM615" i="7"/>
  <c r="AN145" i="7"/>
  <c r="D615" i="7"/>
  <c r="E145" i="7"/>
  <c r="P615" i="7"/>
  <c r="Q145" i="7"/>
  <c r="AC615" i="7"/>
  <c r="AD145" i="7"/>
  <c r="AF615" i="7"/>
  <c r="AG145" i="7"/>
  <c r="V615" i="7"/>
  <c r="W145" i="7"/>
  <c r="H615" i="7"/>
  <c r="I145" i="7"/>
  <c r="Z615" i="7"/>
  <c r="AA145" i="7"/>
  <c r="E615" i="7"/>
  <c r="F145" i="7"/>
  <c r="T615" i="7"/>
  <c r="U145" i="7"/>
  <c r="AD615" i="7"/>
  <c r="AE145" i="7"/>
  <c r="W615" i="7"/>
  <c r="X145" i="7"/>
  <c r="AG615" i="7"/>
  <c r="AH145" i="7"/>
  <c r="R615" i="7"/>
  <c r="S145" i="7"/>
  <c r="AH615" i="7"/>
  <c r="AI145" i="7"/>
  <c r="K615" i="7"/>
  <c r="L145" i="7"/>
  <c r="AA615" i="7"/>
  <c r="AB145" i="7"/>
  <c r="I615" i="7"/>
  <c r="J145" i="7"/>
  <c r="AO615" i="7"/>
  <c r="AP145" i="7"/>
  <c r="M615" i="7"/>
  <c r="N145" i="7"/>
  <c r="AB615" i="7"/>
  <c r="AC145" i="7"/>
  <c r="AN615" i="7"/>
  <c r="AO145" i="7"/>
  <c r="L615" i="7"/>
  <c r="M145" i="7"/>
  <c r="U615" i="7"/>
  <c r="V145" i="7"/>
  <c r="D148" i="1"/>
  <c r="R574" i="7" l="1"/>
  <c r="R593" i="7"/>
  <c r="R575" i="7" s="1"/>
  <c r="R592" i="7"/>
  <c r="R595" i="7"/>
  <c r="R596" i="7" s="1"/>
  <c r="R591" i="7"/>
  <c r="R573" i="7" s="1"/>
  <c r="R586" i="7"/>
  <c r="R587" i="7" s="1"/>
  <c r="R59" i="7"/>
  <c r="R31" i="7"/>
  <c r="R29" i="7"/>
  <c r="S2" i="7"/>
  <c r="R613" i="7"/>
  <c r="R607" i="7"/>
  <c r="R56" i="7"/>
  <c r="E148" i="1"/>
  <c r="S595" i="7" l="1"/>
  <c r="S596" i="7" s="1"/>
  <c r="S591" i="7"/>
  <c r="S573" i="7" s="1"/>
  <c r="S593" i="7"/>
  <c r="S575" i="7" s="1"/>
  <c r="S592" i="7"/>
  <c r="S586" i="7"/>
  <c r="S587" i="7" s="1"/>
  <c r="S574" i="7"/>
  <c r="S59" i="7"/>
  <c r="S31" i="7"/>
  <c r="S29" i="7"/>
  <c r="F148" i="1"/>
  <c r="G148" i="1" s="1"/>
  <c r="T2" i="7"/>
  <c r="S607" i="7"/>
  <c r="S613" i="7"/>
  <c r="S56" i="7"/>
  <c r="B83" i="7"/>
  <c r="T595" i="7" l="1"/>
  <c r="T596" i="7" s="1"/>
  <c r="T591" i="7"/>
  <c r="T573" i="7" s="1"/>
  <c r="T593" i="7"/>
  <c r="T575" i="7" s="1"/>
  <c r="T592" i="7"/>
  <c r="T586" i="7"/>
  <c r="T587" i="7" s="1"/>
  <c r="T574" i="7"/>
  <c r="T59" i="7"/>
  <c r="T31" i="7"/>
  <c r="T29" i="7"/>
  <c r="U2" i="7"/>
  <c r="T607" i="7"/>
  <c r="T613" i="7"/>
  <c r="T56" i="7"/>
  <c r="H148" i="1"/>
  <c r="B82" i="7"/>
  <c r="U592" i="7" l="1"/>
  <c r="U586" i="7"/>
  <c r="U587" i="7" s="1"/>
  <c r="U574" i="7"/>
  <c r="U591" i="7"/>
  <c r="U573" i="7" s="1"/>
  <c r="U595" i="7"/>
  <c r="U596" i="7" s="1"/>
  <c r="U593" i="7"/>
  <c r="U575" i="7" s="1"/>
  <c r="U59" i="7"/>
  <c r="U31" i="7"/>
  <c r="U29" i="7"/>
  <c r="V2" i="7"/>
  <c r="U613" i="7"/>
  <c r="U607" i="7"/>
  <c r="U56" i="7"/>
  <c r="I148" i="1"/>
  <c r="V593" i="7" l="1"/>
  <c r="V575" i="7" s="1"/>
  <c r="V592" i="7"/>
  <c r="V586" i="7"/>
  <c r="V587" i="7" s="1"/>
  <c r="V595" i="7"/>
  <c r="V596" i="7" s="1"/>
  <c r="V591" i="7"/>
  <c r="V573" i="7" s="1"/>
  <c r="V574" i="7"/>
  <c r="V31" i="7"/>
  <c r="V59" i="7"/>
  <c r="V29" i="7"/>
  <c r="W2" i="7"/>
  <c r="V613" i="7"/>
  <c r="V607" i="7"/>
  <c r="V56" i="7"/>
  <c r="J148"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1" i="7"/>
  <c r="W29" i="7"/>
  <c r="X2" i="7"/>
  <c r="W607" i="7"/>
  <c r="W613" i="7"/>
  <c r="W56" i="7"/>
  <c r="K148" i="1"/>
  <c r="F9" i="1"/>
  <c r="X595" i="7" l="1"/>
  <c r="X596" i="7" s="1"/>
  <c r="X591" i="7"/>
  <c r="X573" i="7" s="1"/>
  <c r="X593" i="7"/>
  <c r="X575" i="7" s="1"/>
  <c r="X592" i="7"/>
  <c r="X586" i="7"/>
  <c r="X587" i="7" s="1"/>
  <c r="X574" i="7"/>
  <c r="X31" i="7"/>
  <c r="X59" i="7"/>
  <c r="X29" i="7"/>
  <c r="Y2" i="7"/>
  <c r="X613" i="7"/>
  <c r="X607" i="7"/>
  <c r="X56" i="7"/>
  <c r="L148" i="1"/>
  <c r="B621" i="7"/>
  <c r="B93" i="7"/>
  <c r="Y592" i="7" l="1"/>
  <c r="Y586" i="7"/>
  <c r="Y587" i="7" s="1"/>
  <c r="Y574" i="7"/>
  <c r="Y591" i="7"/>
  <c r="Y573" i="7" s="1"/>
  <c r="Y593" i="7"/>
  <c r="Y575" i="7" s="1"/>
  <c r="Y595" i="7"/>
  <c r="Y596" i="7" s="1"/>
  <c r="Y59" i="7"/>
  <c r="Y31" i="7"/>
  <c r="Y29" i="7"/>
  <c r="Z2" i="7"/>
  <c r="Y613" i="7"/>
  <c r="Y607" i="7"/>
  <c r="Y56" i="7"/>
  <c r="M148" i="1"/>
  <c r="F10" i="1"/>
  <c r="B84" i="7"/>
  <c r="B81" i="7"/>
  <c r="Z586" i="7" l="1"/>
  <c r="Z587" i="7" s="1"/>
  <c r="Z574" i="7"/>
  <c r="Z595" i="7"/>
  <c r="Z596" i="7" s="1"/>
  <c r="Z591" i="7"/>
  <c r="Z573" i="7" s="1"/>
  <c r="Z593" i="7"/>
  <c r="Z575" i="7" s="1"/>
  <c r="Z592" i="7"/>
  <c r="Z31" i="7"/>
  <c r="Z59" i="7"/>
  <c r="Z29" i="7"/>
  <c r="AA2" i="7"/>
  <c r="Z613" i="7"/>
  <c r="Z607" i="7"/>
  <c r="Z56" i="7"/>
  <c r="N148" i="1"/>
  <c r="G85" i="1"/>
  <c r="G84" i="1"/>
  <c r="G83" i="1"/>
  <c r="G82" i="1"/>
  <c r="G81" i="1"/>
  <c r="AA595" i="7" l="1"/>
  <c r="AA596" i="7" s="1"/>
  <c r="AA591" i="7"/>
  <c r="AA573" i="7" s="1"/>
  <c r="AA593" i="7"/>
  <c r="AA575" i="7" s="1"/>
  <c r="AA592" i="7"/>
  <c r="AA586" i="7"/>
  <c r="AA587" i="7" s="1"/>
  <c r="AA574" i="7"/>
  <c r="AA59" i="7"/>
  <c r="AA31" i="7"/>
  <c r="AA29" i="7"/>
  <c r="AB2" i="7"/>
  <c r="AA607" i="7"/>
  <c r="AA613" i="7"/>
  <c r="AA56" i="7"/>
  <c r="O148" i="1"/>
  <c r="B386" i="7"/>
  <c r="B385" i="7"/>
  <c r="B250" i="7"/>
  <c r="B249" i="7"/>
  <c r="B383" i="7"/>
  <c r="B248" i="7"/>
  <c r="B382" i="7"/>
  <c r="B247" i="7"/>
  <c r="B246" i="7"/>
  <c r="B384" i="7"/>
  <c r="B387" i="7"/>
  <c r="C145" i="1"/>
  <c r="H81" i="1"/>
  <c r="I81" i="1" s="1"/>
  <c r="H83" i="1"/>
  <c r="I83" i="1" s="1"/>
  <c r="H84" i="1"/>
  <c r="I84" i="1" s="1"/>
  <c r="H85" i="1"/>
  <c r="I85" i="1" s="1"/>
  <c r="H82" i="1"/>
  <c r="I82" i="1" s="1"/>
  <c r="G86" i="1"/>
  <c r="AB595" i="7" l="1"/>
  <c r="AB596" i="7" s="1"/>
  <c r="AB591" i="7"/>
  <c r="AB573" i="7" s="1"/>
  <c r="AB593" i="7"/>
  <c r="AB575" i="7" s="1"/>
  <c r="AB592" i="7"/>
  <c r="AB586" i="7"/>
  <c r="AB587" i="7" s="1"/>
  <c r="AB574" i="7"/>
  <c r="AB31" i="7"/>
  <c r="AB59" i="7"/>
  <c r="AB29" i="7"/>
  <c r="AC2" i="7"/>
  <c r="AB607" i="7"/>
  <c r="AB613" i="7"/>
  <c r="AB56" i="7"/>
  <c r="B253" i="7"/>
  <c r="B389" i="7"/>
  <c r="P148" i="1"/>
  <c r="H86" i="1"/>
  <c r="I86" i="1"/>
  <c r="B85" i="7" s="1"/>
  <c r="C42" i="1"/>
  <c r="B161" i="7" s="1"/>
  <c r="AC592" i="7" l="1"/>
  <c r="AC586" i="7"/>
  <c r="AC587" i="7" s="1"/>
  <c r="AC574" i="7"/>
  <c r="AC593" i="7"/>
  <c r="AC575" i="7" s="1"/>
  <c r="AC595" i="7"/>
  <c r="AC596" i="7" s="1"/>
  <c r="AC591" i="7"/>
  <c r="AC573" i="7" s="1"/>
  <c r="AC59" i="7"/>
  <c r="AC31" i="7"/>
  <c r="AC29" i="7"/>
  <c r="B160" i="7"/>
  <c r="B162" i="7"/>
  <c r="AD2" i="7"/>
  <c r="AC613" i="7"/>
  <c r="AC607" i="7"/>
  <c r="AC56" i="7"/>
  <c r="Q148" i="1"/>
  <c r="B287" i="7"/>
  <c r="G42" i="4"/>
  <c r="G3" i="4"/>
  <c r="AD574" i="7" l="1"/>
  <c r="AD593" i="7"/>
  <c r="AD575" i="7" s="1"/>
  <c r="AD592" i="7"/>
  <c r="AD595" i="7"/>
  <c r="AD596" i="7" s="1"/>
  <c r="AD591" i="7"/>
  <c r="AD573" i="7" s="1"/>
  <c r="AD586" i="7"/>
  <c r="AD587" i="7" s="1"/>
  <c r="AD31" i="7"/>
  <c r="AD59" i="7"/>
  <c r="AD29" i="7"/>
  <c r="AE2" i="7"/>
  <c r="AD613" i="7"/>
  <c r="AD607" i="7"/>
  <c r="AD56" i="7"/>
  <c r="R148"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1" i="7"/>
  <c r="AE29" i="7"/>
  <c r="C228" i="7"/>
  <c r="C188" i="7"/>
  <c r="C227" i="7"/>
  <c r="C187" i="7"/>
  <c r="C226" i="7"/>
  <c r="C186" i="7"/>
  <c r="C185" i="7"/>
  <c r="C225" i="7"/>
  <c r="AF2" i="7"/>
  <c r="AE607" i="7"/>
  <c r="AE613" i="7"/>
  <c r="AE56" i="7"/>
  <c r="S148"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1" i="7"/>
  <c r="AF29" i="7"/>
  <c r="AG2" i="7"/>
  <c r="AF613" i="7"/>
  <c r="AF607" i="7"/>
  <c r="AF56" i="7"/>
  <c r="T148" i="1"/>
  <c r="B107" i="7"/>
  <c r="C229" i="7"/>
  <c r="C55" i="1"/>
  <c r="C50" i="1"/>
  <c r="C31" i="7" s="1"/>
  <c r="AG592" i="7" l="1"/>
  <c r="AG586" i="7"/>
  <c r="AG587" i="7" s="1"/>
  <c r="AG574" i="7"/>
  <c r="AG591" i="7"/>
  <c r="AG573" i="7" s="1"/>
  <c r="AG595" i="7"/>
  <c r="AG596" i="7" s="1"/>
  <c r="AG593" i="7"/>
  <c r="AG575" i="7" s="1"/>
  <c r="AG59" i="7"/>
  <c r="AG31" i="7"/>
  <c r="AG29" i="7"/>
  <c r="AH2" i="7"/>
  <c r="AG613" i="7"/>
  <c r="AG607" i="7"/>
  <c r="AG56" i="7"/>
  <c r="U148" i="1"/>
  <c r="B397" i="7"/>
  <c r="B396" i="7"/>
  <c r="B395" i="7"/>
  <c r="B394" i="7"/>
  <c r="B261" i="7"/>
  <c r="B260" i="7"/>
  <c r="B259" i="7"/>
  <c r="B258"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2" i="7" l="1"/>
  <c r="AH586" i="7"/>
  <c r="AH587" i="7" s="1"/>
  <c r="AH595" i="7"/>
  <c r="AH596" i="7" s="1"/>
  <c r="AH591" i="7"/>
  <c r="AH573" i="7" s="1"/>
  <c r="AH593" i="7"/>
  <c r="AH575" i="7" s="1"/>
  <c r="AH574" i="7"/>
  <c r="AH59" i="7"/>
  <c r="AH31" i="7"/>
  <c r="AH29" i="7"/>
  <c r="B262" i="7"/>
  <c r="AI2" i="7"/>
  <c r="AH613" i="7"/>
  <c r="AH607" i="7"/>
  <c r="AH56" i="7"/>
  <c r="V148" i="1"/>
  <c r="AI595" i="7" l="1"/>
  <c r="AI596" i="7" s="1"/>
  <c r="AI591" i="7"/>
  <c r="AI573" i="7" s="1"/>
  <c r="AI593" i="7"/>
  <c r="AI575" i="7" s="1"/>
  <c r="AI592" i="7"/>
  <c r="AI586" i="7"/>
  <c r="AI587" i="7" s="1"/>
  <c r="AI574" i="7"/>
  <c r="AI59" i="7"/>
  <c r="AI31" i="7"/>
  <c r="AI29" i="7"/>
  <c r="AJ2" i="7"/>
  <c r="AI607" i="7"/>
  <c r="AI613" i="7"/>
  <c r="AI56" i="7"/>
  <c r="C60" i="7"/>
  <c r="C429" i="7"/>
  <c r="C293" i="7"/>
  <c r="W148" i="1"/>
  <c r="C580" i="7"/>
  <c r="C614" i="7"/>
  <c r="C525" i="7"/>
  <c r="C519" i="7"/>
  <c r="C565" i="7"/>
  <c r="C561" i="7"/>
  <c r="C557" i="7"/>
  <c r="C553" i="7"/>
  <c r="C38" i="7"/>
  <c r="C42" i="7"/>
  <c r="C43" i="7" s="1"/>
  <c r="C35" i="7"/>
  <c r="C582" i="7"/>
  <c r="D582" i="7" s="1"/>
  <c r="C145" i="7"/>
  <c r="C689" i="7"/>
  <c r="C657" i="7"/>
  <c r="C625" i="7"/>
  <c r="C28" i="7"/>
  <c r="C61" i="7"/>
  <c r="AJ595" i="7" l="1"/>
  <c r="AJ596" i="7" s="1"/>
  <c r="AJ591" i="7"/>
  <c r="AJ573" i="7" s="1"/>
  <c r="AJ593" i="7"/>
  <c r="AJ575" i="7" s="1"/>
  <c r="AJ592" i="7"/>
  <c r="AJ586" i="7"/>
  <c r="AJ587" i="7" s="1"/>
  <c r="AJ574" i="7"/>
  <c r="AJ59" i="7"/>
  <c r="AJ31" i="7"/>
  <c r="AJ29" i="7"/>
  <c r="AK2" i="7"/>
  <c r="AJ613" i="7"/>
  <c r="AJ607" i="7"/>
  <c r="AJ56" i="7"/>
  <c r="D60" i="7"/>
  <c r="D429" i="7"/>
  <c r="D293" i="7"/>
  <c r="C92" i="7"/>
  <c r="X148" i="1"/>
  <c r="D580" i="7"/>
  <c r="D614" i="7"/>
  <c r="D565" i="7"/>
  <c r="D561" i="7"/>
  <c r="D557" i="7"/>
  <c r="D553" i="7"/>
  <c r="D525" i="7"/>
  <c r="D519" i="7"/>
  <c r="D38" i="7"/>
  <c r="D42" i="7"/>
  <c r="D35" i="7"/>
  <c r="E582" i="7"/>
  <c r="D689" i="7"/>
  <c r="D657" i="7"/>
  <c r="D625" i="7"/>
  <c r="D28" i="7"/>
  <c r="D61" i="7"/>
  <c r="AK592" i="7" l="1"/>
  <c r="AK586" i="7"/>
  <c r="AK587" i="7" s="1"/>
  <c r="AK574" i="7"/>
  <c r="AK595" i="7"/>
  <c r="AK596" i="7" s="1"/>
  <c r="AK591" i="7"/>
  <c r="AK573" i="7" s="1"/>
  <c r="AK593" i="7"/>
  <c r="AK575" i="7" s="1"/>
  <c r="AK59" i="7"/>
  <c r="AK31" i="7"/>
  <c r="AK29" i="7"/>
  <c r="AL2" i="7"/>
  <c r="AK613" i="7"/>
  <c r="AK607" i="7"/>
  <c r="AK56" i="7"/>
  <c r="E60" i="7"/>
  <c r="E429" i="7"/>
  <c r="E293" i="7"/>
  <c r="D92" i="7"/>
  <c r="Y148" i="1"/>
  <c r="E580" i="7"/>
  <c r="E614" i="7"/>
  <c r="E525" i="7"/>
  <c r="E519" i="7"/>
  <c r="E565" i="7"/>
  <c r="E561" i="7"/>
  <c r="E557" i="7"/>
  <c r="E553" i="7"/>
  <c r="E38" i="7"/>
  <c r="E42" i="7"/>
  <c r="E35" i="7"/>
  <c r="F582" i="7"/>
  <c r="E689" i="7"/>
  <c r="E657" i="7"/>
  <c r="E625" i="7"/>
  <c r="E61" i="7"/>
  <c r="E28" i="7"/>
  <c r="D94" i="1"/>
  <c r="D96" i="1"/>
  <c r="D95" i="1"/>
  <c r="AL593" i="7" l="1"/>
  <c r="AL575" i="7" s="1"/>
  <c r="AL586" i="7"/>
  <c r="AL587" i="7" s="1"/>
  <c r="AL574" i="7"/>
  <c r="AL595" i="7"/>
  <c r="AL596" i="7" s="1"/>
  <c r="AL591" i="7"/>
  <c r="AL573" i="7" s="1"/>
  <c r="AL592" i="7"/>
  <c r="AL59" i="7"/>
  <c r="AL31" i="7"/>
  <c r="AL29" i="7"/>
  <c r="AM2" i="7"/>
  <c r="AL613" i="7"/>
  <c r="AL607" i="7"/>
  <c r="AL56" i="7"/>
  <c r="F60" i="7"/>
  <c r="F429" i="7"/>
  <c r="F293" i="7"/>
  <c r="Z148" i="1"/>
  <c r="E92" i="7"/>
  <c r="F580" i="7"/>
  <c r="F614" i="7"/>
  <c r="F519" i="7"/>
  <c r="F565" i="7"/>
  <c r="F561" i="7"/>
  <c r="F557" i="7"/>
  <c r="F553" i="7"/>
  <c r="F525" i="7"/>
  <c r="F38" i="7"/>
  <c r="F42" i="7"/>
  <c r="F35" i="7"/>
  <c r="G582" i="7"/>
  <c r="F657" i="7"/>
  <c r="F689" i="7"/>
  <c r="F625" i="7"/>
  <c r="F61" i="7"/>
  <c r="F28" i="7"/>
  <c r="AP609" i="7"/>
  <c r="AM595" i="7" l="1"/>
  <c r="AM596" i="7" s="1"/>
  <c r="AM591" i="7"/>
  <c r="AM573" i="7" s="1"/>
  <c r="AM593" i="7"/>
  <c r="AM575" i="7" s="1"/>
  <c r="AM592" i="7"/>
  <c r="AM586" i="7"/>
  <c r="AM587" i="7" s="1"/>
  <c r="AM574" i="7"/>
  <c r="AM59" i="7"/>
  <c r="AM31" i="7"/>
  <c r="AM29" i="7"/>
  <c r="AN2" i="7"/>
  <c r="AM607" i="7"/>
  <c r="AM613" i="7"/>
  <c r="AM56" i="7"/>
  <c r="G60" i="7"/>
  <c r="G429" i="7"/>
  <c r="G293" i="7"/>
  <c r="F92" i="7"/>
  <c r="AA148" i="1"/>
  <c r="G580" i="7"/>
  <c r="G614" i="7"/>
  <c r="G525" i="7"/>
  <c r="G519" i="7"/>
  <c r="G557" i="7"/>
  <c r="G565" i="7"/>
  <c r="G561" i="7"/>
  <c r="G553" i="7"/>
  <c r="G38" i="7"/>
  <c r="G42" i="7"/>
  <c r="G35" i="7"/>
  <c r="H582" i="7"/>
  <c r="G689" i="7"/>
  <c r="G657" i="7"/>
  <c r="G625" i="7"/>
  <c r="G28"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1" i="7"/>
  <c r="AN29" i="7"/>
  <c r="AO2" i="7"/>
  <c r="AN607" i="7"/>
  <c r="AN613" i="7"/>
  <c r="AN56" i="7"/>
  <c r="H60" i="7"/>
  <c r="H429" i="7"/>
  <c r="H293" i="7"/>
  <c r="G92" i="7"/>
  <c r="AB148" i="1"/>
  <c r="H580" i="7"/>
  <c r="H614" i="7"/>
  <c r="H557" i="7"/>
  <c r="H525" i="7"/>
  <c r="H519" i="7"/>
  <c r="H565" i="7"/>
  <c r="H561" i="7"/>
  <c r="H553" i="7"/>
  <c r="H38" i="7"/>
  <c r="H42" i="7"/>
  <c r="H35" i="7"/>
  <c r="I582" i="7"/>
  <c r="H689" i="7"/>
  <c r="H625" i="7"/>
  <c r="H657" i="7"/>
  <c r="H28"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1" i="7"/>
  <c r="AO29" i="7"/>
  <c r="AP2" i="7"/>
  <c r="AO613" i="7"/>
  <c r="AO607" i="7"/>
  <c r="AO56" i="7"/>
  <c r="I60" i="7"/>
  <c r="I429" i="7"/>
  <c r="I293" i="7"/>
  <c r="AC148" i="1"/>
  <c r="I580" i="7"/>
  <c r="I614" i="7"/>
  <c r="H92" i="7"/>
  <c r="I525" i="7"/>
  <c r="I519" i="7"/>
  <c r="I565" i="7"/>
  <c r="I561" i="7"/>
  <c r="I557" i="7"/>
  <c r="I553" i="7"/>
  <c r="I38" i="7"/>
  <c r="I42" i="7"/>
  <c r="I35"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8"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7" i="7"/>
  <c r="D37"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1" i="7"/>
  <c r="AP29" i="7"/>
  <c r="AP613" i="7"/>
  <c r="AP607" i="7"/>
  <c r="AP56" i="7"/>
  <c r="D389" i="7"/>
  <c r="D388" i="7" s="1"/>
  <c r="J60" i="7"/>
  <c r="J429" i="7"/>
  <c r="J293" i="7"/>
  <c r="D253" i="7"/>
  <c r="B275" i="7"/>
  <c r="I92" i="7"/>
  <c r="AD148" i="1"/>
  <c r="J580" i="7"/>
  <c r="J614" i="7"/>
  <c r="J525" i="7"/>
  <c r="J553" i="7"/>
  <c r="J519" i="7"/>
  <c r="J565" i="7"/>
  <c r="J561" i="7"/>
  <c r="J557" i="7"/>
  <c r="J38" i="7"/>
  <c r="J42" i="7"/>
  <c r="J35"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8" i="7"/>
  <c r="D520" i="7"/>
  <c r="D280" i="7"/>
  <c r="D281" i="7"/>
  <c r="D415" i="7"/>
  <c r="D419" i="7"/>
  <c r="D526" i="7"/>
  <c r="D639" i="7"/>
  <c r="D329" i="7"/>
  <c r="D356" i="7"/>
  <c r="D299" i="7"/>
  <c r="D282" i="7"/>
  <c r="D416" i="7"/>
  <c r="D420" i="7"/>
  <c r="D304" i="7"/>
  <c r="D702" i="7"/>
  <c r="D39" i="7"/>
  <c r="D279" i="7"/>
  <c r="D283" i="7"/>
  <c r="D417" i="7"/>
  <c r="D435" i="7"/>
  <c r="D305" i="7"/>
  <c r="D670" i="7"/>
  <c r="D703" i="7"/>
  <c r="D608" i="7"/>
  <c r="C217" i="7"/>
  <c r="C436" i="7"/>
  <c r="C329" i="7"/>
  <c r="C39" i="7"/>
  <c r="E702" i="7"/>
  <c r="E703" i="7"/>
  <c r="E671" i="7"/>
  <c r="E670" i="7"/>
  <c r="E638" i="7"/>
  <c r="E526" i="7"/>
  <c r="E420" i="7"/>
  <c r="E419" i="7"/>
  <c r="E418" i="7"/>
  <c r="E416" i="7"/>
  <c r="E415" i="7"/>
  <c r="E435" i="7"/>
  <c r="E284" i="7"/>
  <c r="E283" i="7"/>
  <c r="E282" i="7"/>
  <c r="E280" i="7"/>
  <c r="E279" i="7"/>
  <c r="E37" i="7"/>
  <c r="C493" i="7"/>
  <c r="C305" i="7"/>
  <c r="C440" i="7"/>
  <c r="C467" i="7"/>
  <c r="C492" i="7"/>
  <c r="D355" i="7"/>
  <c r="K60" i="7" l="1"/>
  <c r="K429" i="7"/>
  <c r="K293" i="7"/>
  <c r="J92" i="7"/>
  <c r="D251" i="7"/>
  <c r="D252" i="7"/>
  <c r="AE148" i="1"/>
  <c r="K580" i="7"/>
  <c r="K614" i="7"/>
  <c r="K525" i="7"/>
  <c r="K519" i="7"/>
  <c r="K565" i="7"/>
  <c r="K561" i="7"/>
  <c r="K557" i="7"/>
  <c r="K553" i="7"/>
  <c r="K38" i="7"/>
  <c r="K42" i="7"/>
  <c r="K35"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8" i="7"/>
  <c r="K61" i="7"/>
  <c r="E281" i="7"/>
  <c r="E299" i="7"/>
  <c r="E417" i="7"/>
  <c r="E520" i="7"/>
  <c r="E639" i="7"/>
  <c r="E704" i="7"/>
  <c r="E331" i="7"/>
  <c r="E304" i="7"/>
  <c r="E357" i="7"/>
  <c r="E356" i="7"/>
  <c r="D330" i="7"/>
  <c r="E305" i="7"/>
  <c r="E330" i="7"/>
  <c r="F608" i="7"/>
  <c r="E608" i="7"/>
  <c r="E355" i="7"/>
  <c r="E39"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7" i="7"/>
  <c r="E300" i="7"/>
  <c r="E436" i="7"/>
  <c r="C673" i="7" l="1"/>
  <c r="L60" i="7"/>
  <c r="L429" i="7"/>
  <c r="L293" i="7"/>
  <c r="K92" i="7"/>
  <c r="AF148" i="1"/>
  <c r="L580" i="7"/>
  <c r="L614" i="7"/>
  <c r="L561" i="7"/>
  <c r="L553" i="7"/>
  <c r="L525" i="7"/>
  <c r="L519" i="7"/>
  <c r="L565" i="7"/>
  <c r="L557" i="7"/>
  <c r="L38" i="7"/>
  <c r="L42" i="7"/>
  <c r="L35"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8" i="7"/>
  <c r="L61" i="7"/>
  <c r="E306" i="7"/>
  <c r="E329" i="7"/>
  <c r="F358" i="7"/>
  <c r="F306" i="7"/>
  <c r="G608" i="7"/>
  <c r="F39"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7" i="7"/>
  <c r="F300" i="7"/>
  <c r="F441" i="7"/>
  <c r="F466" i="7"/>
  <c r="F494" i="7"/>
  <c r="F436" i="7"/>
  <c r="F467" i="7"/>
  <c r="E706" i="7" l="1"/>
  <c r="D706" i="7"/>
  <c r="C642" i="7"/>
  <c r="M60" i="7"/>
  <c r="M429" i="7"/>
  <c r="M293" i="7"/>
  <c r="L92" i="7"/>
  <c r="AG148" i="1"/>
  <c r="M580" i="7"/>
  <c r="M614" i="7"/>
  <c r="M525" i="7"/>
  <c r="M519" i="7"/>
  <c r="M565" i="7"/>
  <c r="M561" i="7"/>
  <c r="M557" i="7"/>
  <c r="M553" i="7"/>
  <c r="M38" i="7"/>
  <c r="M42" i="7"/>
  <c r="M35"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8" i="7"/>
  <c r="H608" i="7"/>
  <c r="G39"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7" i="7"/>
  <c r="G300" i="7"/>
  <c r="G442" i="7"/>
  <c r="G441" i="7"/>
  <c r="G469" i="7"/>
  <c r="G493" i="7"/>
  <c r="G466" i="7"/>
  <c r="G494" i="7"/>
  <c r="G436" i="7"/>
  <c r="N60" i="7" l="1"/>
  <c r="N429" i="7"/>
  <c r="N293" i="7"/>
  <c r="M92" i="7"/>
  <c r="AH148" i="1"/>
  <c r="N580" i="7"/>
  <c r="N614" i="7"/>
  <c r="N519" i="7"/>
  <c r="N565" i="7"/>
  <c r="N561" i="7"/>
  <c r="N557" i="7"/>
  <c r="N553" i="7"/>
  <c r="N525" i="7"/>
  <c r="N38" i="7"/>
  <c r="N42" i="7"/>
  <c r="N35"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8" i="7"/>
  <c r="I608" i="7"/>
  <c r="H39"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7" i="7"/>
  <c r="H300" i="7"/>
  <c r="H443" i="7"/>
  <c r="H440" i="7"/>
  <c r="H444" i="7"/>
  <c r="H468" i="7"/>
  <c r="H492" i="7"/>
  <c r="H496" i="7"/>
  <c r="H469" i="7"/>
  <c r="H493" i="7"/>
  <c r="C644" i="7" l="1"/>
  <c r="O60" i="7"/>
  <c r="O429" i="7"/>
  <c r="O293" i="7"/>
  <c r="AI148" i="1"/>
  <c r="O580" i="7"/>
  <c r="O614" i="7"/>
  <c r="N92" i="7"/>
  <c r="O525" i="7"/>
  <c r="O565" i="7"/>
  <c r="O561" i="7"/>
  <c r="O553" i="7"/>
  <c r="O519" i="7"/>
  <c r="O557" i="7"/>
  <c r="O38" i="7"/>
  <c r="O42" i="7"/>
  <c r="O35"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8" i="7"/>
  <c r="O61" i="7"/>
  <c r="J608" i="7"/>
  <c r="I444" i="7"/>
  <c r="I443" i="7"/>
  <c r="I467" i="7"/>
  <c r="I471" i="7"/>
  <c r="I495" i="7"/>
  <c r="I468" i="7"/>
  <c r="I492" i="7"/>
  <c r="I496" i="7"/>
  <c r="I39"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7" i="7"/>
  <c r="I300" i="7"/>
  <c r="I440" i="7"/>
  <c r="I442" i="7"/>
  <c r="I441" i="7"/>
  <c r="I445" i="7"/>
  <c r="I469" i="7"/>
  <c r="I493" i="7"/>
  <c r="I497" i="7"/>
  <c r="I466" i="7"/>
  <c r="I470" i="7"/>
  <c r="I494" i="7"/>
  <c r="I436" i="7"/>
  <c r="C709" i="7" l="1"/>
  <c r="C645" i="7"/>
  <c r="P60" i="7"/>
  <c r="P429" i="7"/>
  <c r="P293" i="7"/>
  <c r="AJ148" i="1"/>
  <c r="O92" i="7"/>
  <c r="P580" i="7"/>
  <c r="P614" i="7"/>
  <c r="P565" i="7"/>
  <c r="P557" i="7"/>
  <c r="P525" i="7"/>
  <c r="P519" i="7"/>
  <c r="P561" i="7"/>
  <c r="P553" i="7"/>
  <c r="P38" i="7"/>
  <c r="P42" i="7"/>
  <c r="P35"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8" i="7"/>
  <c r="P61" i="7"/>
  <c r="K608" i="7"/>
  <c r="J445" i="7"/>
  <c r="J440" i="7"/>
  <c r="J444" i="7"/>
  <c r="J468" i="7"/>
  <c r="J472" i="7"/>
  <c r="J492" i="7"/>
  <c r="J496" i="7"/>
  <c r="J469" i="7"/>
  <c r="J493" i="7"/>
  <c r="J497" i="7"/>
  <c r="J39"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7" i="7"/>
  <c r="J443" i="7"/>
  <c r="J300" i="7"/>
  <c r="J441" i="7"/>
  <c r="J442" i="7"/>
  <c r="J446" i="7"/>
  <c r="J466" i="7"/>
  <c r="J470" i="7"/>
  <c r="J494" i="7"/>
  <c r="J498" i="7"/>
  <c r="J436" i="7"/>
  <c r="J467" i="7"/>
  <c r="J471" i="7"/>
  <c r="J495" i="7"/>
  <c r="C646" i="7" l="1"/>
  <c r="C710" i="7"/>
  <c r="K710" i="7"/>
  <c r="Q60" i="7"/>
  <c r="Q429" i="7"/>
  <c r="Q293" i="7"/>
  <c r="K678" i="7"/>
  <c r="AK148" i="1"/>
  <c r="Q580" i="7"/>
  <c r="Q614" i="7"/>
  <c r="P92" i="7"/>
  <c r="Q525" i="7"/>
  <c r="Q519" i="7"/>
  <c r="Q565" i="7"/>
  <c r="Q561" i="7"/>
  <c r="Q557" i="7"/>
  <c r="Q553" i="7"/>
  <c r="Q38" i="7"/>
  <c r="Q42" i="7"/>
  <c r="Q35"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8"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7" i="7"/>
  <c r="K446" i="7"/>
  <c r="K467" i="7"/>
  <c r="K471" i="7"/>
  <c r="K495" i="7"/>
  <c r="K499" i="7"/>
  <c r="K39" i="7"/>
  <c r="K304" i="7"/>
  <c r="K355" i="7"/>
  <c r="K442" i="7"/>
  <c r="K441" i="7"/>
  <c r="K445" i="7"/>
  <c r="K469" i="7"/>
  <c r="K473" i="7"/>
  <c r="K493" i="7"/>
  <c r="K497" i="7"/>
  <c r="K466" i="7"/>
  <c r="K470" i="7"/>
  <c r="K494" i="7"/>
  <c r="K498" i="7"/>
  <c r="K436" i="7"/>
  <c r="R60" i="7" l="1"/>
  <c r="R429" i="7"/>
  <c r="R293" i="7"/>
  <c r="Q92" i="7"/>
  <c r="AL148" i="1"/>
  <c r="R580" i="7"/>
  <c r="R614" i="7"/>
  <c r="R561" i="7"/>
  <c r="R557" i="7"/>
  <c r="R525" i="7"/>
  <c r="R519" i="7"/>
  <c r="R565" i="7"/>
  <c r="R553" i="7"/>
  <c r="R38" i="7"/>
  <c r="R42" i="7"/>
  <c r="R35"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8" i="7"/>
  <c r="M608" i="7"/>
  <c r="L355" i="7"/>
  <c r="L635" i="7"/>
  <c r="L620" i="7" s="1"/>
  <c r="L98" i="7" s="1"/>
  <c r="L699" i="7"/>
  <c r="L684" i="7" s="1"/>
  <c r="L100" i="7" s="1"/>
  <c r="L304" i="7"/>
  <c r="L39"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7" i="7"/>
  <c r="L441" i="7"/>
  <c r="L447" i="7"/>
  <c r="L442" i="7"/>
  <c r="L446" i="7"/>
  <c r="L466" i="7"/>
  <c r="L470" i="7"/>
  <c r="L474" i="7"/>
  <c r="L494" i="7"/>
  <c r="L498" i="7"/>
  <c r="L436" i="7"/>
  <c r="L467" i="7"/>
  <c r="L471" i="7"/>
  <c r="L495" i="7"/>
  <c r="L499" i="7"/>
  <c r="K101" i="7"/>
  <c r="S60" i="7" l="1"/>
  <c r="S429" i="7"/>
  <c r="S293" i="7"/>
  <c r="R92" i="7"/>
  <c r="AM148" i="1"/>
  <c r="S580" i="7"/>
  <c r="S614" i="7"/>
  <c r="S525" i="7"/>
  <c r="S519" i="7"/>
  <c r="S565" i="7"/>
  <c r="S561" i="7"/>
  <c r="S557" i="7"/>
  <c r="S553" i="7"/>
  <c r="S38" i="7"/>
  <c r="S42" i="7"/>
  <c r="S35"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8" i="7"/>
  <c r="S61" i="7"/>
  <c r="N608" i="7"/>
  <c r="M355" i="7"/>
  <c r="L101" i="7"/>
  <c r="M699" i="7"/>
  <c r="M684" i="7" s="1"/>
  <c r="M100" i="7" s="1"/>
  <c r="M39"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7" i="7"/>
  <c r="M300" i="7"/>
  <c r="M440" i="7"/>
  <c r="M442" i="7"/>
  <c r="M445" i="7"/>
  <c r="M449" i="7"/>
  <c r="M469" i="7"/>
  <c r="M473" i="7"/>
  <c r="M466" i="7"/>
  <c r="M494" i="7"/>
  <c r="M498" i="7"/>
  <c r="M436" i="7"/>
  <c r="M635" i="7"/>
  <c r="M620" i="7" s="1"/>
  <c r="M98" i="7" s="1"/>
  <c r="M667" i="7"/>
  <c r="M652" i="7" s="1"/>
  <c r="M99" i="7" s="1"/>
  <c r="T60" i="7" l="1"/>
  <c r="T429" i="7"/>
  <c r="T293" i="7"/>
  <c r="S92" i="7"/>
  <c r="AN148" i="1"/>
  <c r="T580" i="7"/>
  <c r="T614" i="7"/>
  <c r="T561" i="7"/>
  <c r="T553" i="7"/>
  <c r="T525" i="7"/>
  <c r="T519" i="7"/>
  <c r="T565" i="7"/>
  <c r="T557" i="7"/>
  <c r="T38" i="7"/>
  <c r="T42" i="7"/>
  <c r="T35"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8"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7" i="7"/>
  <c r="N440" i="7"/>
  <c r="N444" i="7"/>
  <c r="N448" i="7"/>
  <c r="N468" i="7"/>
  <c r="N472" i="7"/>
  <c r="N492" i="7"/>
  <c r="N496" i="7"/>
  <c r="N500" i="7"/>
  <c r="M101" i="7"/>
  <c r="N39" i="7"/>
  <c r="N635" i="7"/>
  <c r="N620" i="7" s="1"/>
  <c r="N98" i="7" s="1"/>
  <c r="N667" i="7"/>
  <c r="N652" i="7" s="1"/>
  <c r="N99" i="7" s="1"/>
  <c r="N699" i="7"/>
  <c r="N684" i="7" s="1"/>
  <c r="N100" i="7" s="1"/>
  <c r="U60" i="7" l="1"/>
  <c r="U429" i="7"/>
  <c r="U293" i="7"/>
  <c r="T92" i="7"/>
  <c r="AO148" i="1"/>
  <c r="U580" i="7"/>
  <c r="U614" i="7"/>
  <c r="U525" i="7"/>
  <c r="U519" i="7"/>
  <c r="U565" i="7"/>
  <c r="U561" i="7"/>
  <c r="U557" i="7"/>
  <c r="U553" i="7"/>
  <c r="U38" i="7"/>
  <c r="U42" i="7"/>
  <c r="U35"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8" i="7"/>
  <c r="P608" i="7"/>
  <c r="O39"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7"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8" i="1"/>
  <c r="V580" i="7"/>
  <c r="V614" i="7"/>
  <c r="V519" i="7"/>
  <c r="V565" i="7"/>
  <c r="V561" i="7"/>
  <c r="V557" i="7"/>
  <c r="V553" i="7"/>
  <c r="V525" i="7"/>
  <c r="V38" i="7"/>
  <c r="V42" i="7"/>
  <c r="V35"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8" i="7"/>
  <c r="Q608" i="7"/>
  <c r="O101" i="7"/>
  <c r="O440" i="7"/>
  <c r="P445" i="7"/>
  <c r="P300" i="7"/>
  <c r="P443" i="7"/>
  <c r="P444" i="7"/>
  <c r="P448" i="7"/>
  <c r="P468" i="7"/>
  <c r="P472" i="7"/>
  <c r="P492" i="7"/>
  <c r="P496" i="7"/>
  <c r="P500" i="7"/>
  <c r="P469" i="7"/>
  <c r="P473" i="7"/>
  <c r="P493" i="7"/>
  <c r="P497" i="7"/>
  <c r="P501" i="7"/>
  <c r="P39"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7" i="7"/>
  <c r="P441" i="7"/>
  <c r="P449" i="7"/>
  <c r="P447" i="7"/>
  <c r="P442" i="7"/>
  <c r="P446" i="7"/>
  <c r="P466" i="7"/>
  <c r="P470" i="7"/>
  <c r="P474" i="7"/>
  <c r="P494" i="7"/>
  <c r="P498" i="7"/>
  <c r="P436" i="7"/>
  <c r="P467" i="7"/>
  <c r="P471" i="7"/>
  <c r="P475" i="7"/>
  <c r="P495" i="7"/>
  <c r="P499" i="7"/>
  <c r="W60" i="7" l="1"/>
  <c r="W429" i="7"/>
  <c r="W293" i="7"/>
  <c r="AQ148" i="1"/>
  <c r="V92" i="7"/>
  <c r="W580" i="7"/>
  <c r="W614" i="7"/>
  <c r="W525" i="7"/>
  <c r="W519" i="7"/>
  <c r="W557" i="7"/>
  <c r="W565" i="7"/>
  <c r="W561" i="7"/>
  <c r="W553" i="7"/>
  <c r="W38" i="7"/>
  <c r="W42" i="7"/>
  <c r="W35"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8" i="7"/>
  <c r="W61" i="7"/>
  <c r="R608" i="7"/>
  <c r="Q304" i="7"/>
  <c r="Q667" i="7"/>
  <c r="Q652" i="7" s="1"/>
  <c r="Q99" i="7" s="1"/>
  <c r="Q39"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7"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8" i="7"/>
  <c r="X42" i="7"/>
  <c r="X35"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8"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7" i="7"/>
  <c r="R447" i="7"/>
  <c r="R445" i="7"/>
  <c r="R444" i="7"/>
  <c r="R448" i="7"/>
  <c r="R468" i="7"/>
  <c r="R472" i="7"/>
  <c r="R492" i="7"/>
  <c r="R496" i="7"/>
  <c r="R500" i="7"/>
  <c r="R469" i="7"/>
  <c r="R473" i="7"/>
  <c r="R493" i="7"/>
  <c r="R497" i="7"/>
  <c r="R501" i="7"/>
  <c r="R39"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8" i="7"/>
  <c r="Y42" i="7"/>
  <c r="Y35"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8"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7" i="7"/>
  <c r="S300" i="7"/>
  <c r="S442" i="7"/>
  <c r="S444" i="7"/>
  <c r="S441" i="7"/>
  <c r="S445" i="7"/>
  <c r="S449" i="7"/>
  <c r="S469" i="7"/>
  <c r="S473" i="7"/>
  <c r="S493" i="7"/>
  <c r="S497" i="7"/>
  <c r="S501" i="7"/>
  <c r="S466" i="7"/>
  <c r="S470" i="7"/>
  <c r="S474" i="7"/>
  <c r="S494" i="7"/>
  <c r="S498" i="7"/>
  <c r="S436" i="7"/>
  <c r="R101" i="7"/>
  <c r="S39"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8" i="7"/>
  <c r="Z42" i="7"/>
  <c r="Z35"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8"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7" i="7"/>
  <c r="T445" i="7"/>
  <c r="T300" i="7"/>
  <c r="T443" i="7"/>
  <c r="T444" i="7"/>
  <c r="T448" i="7"/>
  <c r="T468" i="7"/>
  <c r="T472" i="7"/>
  <c r="T492" i="7"/>
  <c r="T496" i="7"/>
  <c r="T500" i="7"/>
  <c r="T469" i="7"/>
  <c r="T473" i="7"/>
  <c r="T493" i="7"/>
  <c r="T497" i="7"/>
  <c r="T501" i="7"/>
  <c r="T39"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8" i="7"/>
  <c r="AA42" i="7"/>
  <c r="AA35"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8"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7" i="7"/>
  <c r="U300" i="7"/>
  <c r="U448" i="7"/>
  <c r="U442" i="7"/>
  <c r="U441" i="7"/>
  <c r="U445" i="7"/>
  <c r="U449" i="7"/>
  <c r="U469" i="7"/>
  <c r="U473" i="7"/>
  <c r="U493" i="7"/>
  <c r="U497" i="7"/>
  <c r="U501" i="7"/>
  <c r="U466" i="7"/>
  <c r="U470" i="7"/>
  <c r="U474" i="7"/>
  <c r="U494" i="7"/>
  <c r="U498" i="7"/>
  <c r="U436" i="7"/>
  <c r="T101" i="7"/>
  <c r="U39"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8" i="7"/>
  <c r="AB35" i="7"/>
  <c r="AB42"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8" i="7"/>
  <c r="AB61" i="7"/>
  <c r="W608" i="7"/>
  <c r="W579" i="7"/>
  <c r="V635" i="7"/>
  <c r="V620" i="7" s="1"/>
  <c r="V98" i="7" s="1"/>
  <c r="V699" i="7"/>
  <c r="V684" i="7" s="1"/>
  <c r="V100" i="7" s="1"/>
  <c r="V304" i="7"/>
  <c r="V39"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7"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8" i="7"/>
  <c r="AC42" i="7"/>
  <c r="AC35"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8" i="7"/>
  <c r="W581" i="7"/>
  <c r="W583" i="7" s="1"/>
  <c r="X608" i="7"/>
  <c r="X579" i="7"/>
  <c r="W205" i="7"/>
  <c r="W168" i="7"/>
  <c r="W76" i="7"/>
  <c r="W90" i="7"/>
  <c r="V101" i="7"/>
  <c r="W304" i="7"/>
  <c r="W39"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7"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8" i="7"/>
  <c r="AD42" i="7"/>
  <c r="AD35"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8"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9"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7"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8" i="7"/>
  <c r="AE42" i="7"/>
  <c r="AE35"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8" i="7"/>
  <c r="AE61" i="7"/>
  <c r="Y581" i="7"/>
  <c r="Y583" i="7" s="1"/>
  <c r="Z608" i="7"/>
  <c r="Y304" i="7"/>
  <c r="Z579" i="7"/>
  <c r="Y205" i="7"/>
  <c r="Y168" i="7"/>
  <c r="Y76" i="7"/>
  <c r="Y699" i="7"/>
  <c r="Y684" i="7" s="1"/>
  <c r="Y100" i="7" s="1"/>
  <c r="Y39"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7"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8" i="7"/>
  <c r="AF42" i="7"/>
  <c r="AF35"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8"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7" i="7"/>
  <c r="Z447" i="7"/>
  <c r="Z445" i="7"/>
  <c r="Z444" i="7"/>
  <c r="Z448" i="7"/>
  <c r="Z468" i="7"/>
  <c r="Z472" i="7"/>
  <c r="Z492" i="7"/>
  <c r="Z496" i="7"/>
  <c r="Z500" i="7"/>
  <c r="Z469" i="7"/>
  <c r="Z473" i="7"/>
  <c r="Z493" i="7"/>
  <c r="Z497" i="7"/>
  <c r="Z501" i="7"/>
  <c r="AA600" i="7"/>
  <c r="Z39"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8" i="7"/>
  <c r="AG42" i="7"/>
  <c r="AG35"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8"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7" i="7"/>
  <c r="AA446" i="7"/>
  <c r="AA448" i="7"/>
  <c r="AA443" i="7"/>
  <c r="AA447" i="7"/>
  <c r="AA467" i="7"/>
  <c r="AA471" i="7"/>
  <c r="AA475" i="7"/>
  <c r="AA495" i="7"/>
  <c r="AA499" i="7"/>
  <c r="AA468" i="7"/>
  <c r="AA472" i="7"/>
  <c r="AA492" i="7"/>
  <c r="AA496" i="7"/>
  <c r="AA500" i="7"/>
  <c r="AB600" i="7"/>
  <c r="Z101" i="7"/>
  <c r="AA39"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8" i="7"/>
  <c r="AH42" i="7"/>
  <c r="AH35"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8" i="7"/>
  <c r="AB581" i="7"/>
  <c r="AB583" i="7" s="1"/>
  <c r="AC608" i="7"/>
  <c r="AC579" i="7"/>
  <c r="AB205" i="7"/>
  <c r="AB168" i="7"/>
  <c r="AB76" i="7"/>
  <c r="AA101" i="7"/>
  <c r="AB635" i="7"/>
  <c r="AB620" i="7" s="1"/>
  <c r="AB98" i="7" s="1"/>
  <c r="AB699" i="7"/>
  <c r="AB684" i="7" s="1"/>
  <c r="AB100" i="7" s="1"/>
  <c r="AB39"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7"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8" i="7"/>
  <c r="AI42" i="7"/>
  <c r="AI35"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8" i="7"/>
  <c r="AI61" i="7"/>
  <c r="AC581" i="7"/>
  <c r="AC583" i="7" s="1"/>
  <c r="AD608" i="7"/>
  <c r="AD579" i="7"/>
  <c r="AC205" i="7"/>
  <c r="AC168" i="7"/>
  <c r="AC76" i="7"/>
  <c r="AB101" i="7"/>
  <c r="AC699" i="7"/>
  <c r="AC684" i="7" s="1"/>
  <c r="AC100" i="7" s="1"/>
  <c r="AC39"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7"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8" i="7"/>
  <c r="AJ42" i="7"/>
  <c r="AJ35"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8"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7" i="7"/>
  <c r="AD443" i="7"/>
  <c r="AD300" i="7"/>
  <c r="AD441" i="7"/>
  <c r="AD449" i="7"/>
  <c r="AD440" i="7"/>
  <c r="AD444" i="7"/>
  <c r="AD448" i="7"/>
  <c r="AD468" i="7"/>
  <c r="AD472" i="7"/>
  <c r="AD492" i="7"/>
  <c r="AD496" i="7"/>
  <c r="AD500" i="7"/>
  <c r="AD469" i="7"/>
  <c r="AD473" i="7"/>
  <c r="AD493" i="7"/>
  <c r="AD497" i="7"/>
  <c r="AD501" i="7"/>
  <c r="AE600" i="7"/>
  <c r="AD39"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8" i="7"/>
  <c r="AK42" i="7"/>
  <c r="AK35"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8"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9"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7"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8" i="7"/>
  <c r="AL42" i="7"/>
  <c r="AL35"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8" i="7"/>
  <c r="AF581" i="7"/>
  <c r="AF583" i="7" s="1"/>
  <c r="AG608" i="7"/>
  <c r="C420" i="7"/>
  <c r="C284" i="7"/>
  <c r="AG579" i="7"/>
  <c r="AF205" i="7"/>
  <c r="AF168" i="7"/>
  <c r="AF76" i="7"/>
  <c r="AE101" i="7"/>
  <c r="AF667" i="7"/>
  <c r="AF652" i="7" s="1"/>
  <c r="AF99" i="7" s="1"/>
  <c r="AF39"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7"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8" i="7"/>
  <c r="AM42" i="7"/>
  <c r="AM35"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8"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7" i="7"/>
  <c r="AG300" i="7"/>
  <c r="AG444" i="7"/>
  <c r="AG442" i="7"/>
  <c r="AG441" i="7"/>
  <c r="AG445" i="7"/>
  <c r="AG449" i="7"/>
  <c r="AG469" i="7"/>
  <c r="AG473" i="7"/>
  <c r="AG493" i="7"/>
  <c r="AG497" i="7"/>
  <c r="AG501" i="7"/>
  <c r="AG466" i="7"/>
  <c r="AG470" i="7"/>
  <c r="AG474" i="7"/>
  <c r="AG494" i="7"/>
  <c r="AG498" i="7"/>
  <c r="AG436" i="7"/>
  <c r="AG39"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8" i="7"/>
  <c r="AN42" i="7"/>
  <c r="AN35"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8" i="7"/>
  <c r="AN61" i="7"/>
  <c r="AH581" i="7"/>
  <c r="AH583" i="7" s="1"/>
  <c r="AI608" i="7"/>
  <c r="AI579" i="7"/>
  <c r="AH205" i="7"/>
  <c r="AH168" i="7"/>
  <c r="AH76" i="7"/>
  <c r="AH39"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7"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8" i="7"/>
  <c r="AO42" i="7"/>
  <c r="AO35"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8"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7" i="7"/>
  <c r="AI300" i="7"/>
  <c r="AI442" i="7"/>
  <c r="AI444" i="7"/>
  <c r="AI441" i="7"/>
  <c r="AI445" i="7"/>
  <c r="AI449" i="7"/>
  <c r="AI469" i="7"/>
  <c r="AI473" i="7"/>
  <c r="AI493" i="7"/>
  <c r="AI497" i="7"/>
  <c r="AI501" i="7"/>
  <c r="AI466" i="7"/>
  <c r="AI470" i="7"/>
  <c r="AI474" i="7"/>
  <c r="AI494" i="7"/>
  <c r="AI498" i="7"/>
  <c r="AI436" i="7"/>
  <c r="AI39"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AP580" i="7"/>
  <c r="AP614" i="7"/>
  <c r="AP525" i="7"/>
  <c r="AP561" i="7"/>
  <c r="AP557" i="7"/>
  <c r="AP553" i="7"/>
  <c r="AP519" i="7"/>
  <c r="AP565" i="7"/>
  <c r="AP38" i="7"/>
  <c r="AP42" i="7"/>
  <c r="AP35"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8"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7" i="7"/>
  <c r="AJ441" i="7"/>
  <c r="AJ449" i="7"/>
  <c r="AJ447" i="7"/>
  <c r="AJ440" i="7"/>
  <c r="AJ444" i="7"/>
  <c r="AJ448" i="7"/>
  <c r="AJ468" i="7"/>
  <c r="AJ472" i="7"/>
  <c r="AJ492" i="7"/>
  <c r="AJ496" i="7"/>
  <c r="AJ500" i="7"/>
  <c r="AJ469" i="7"/>
  <c r="AJ473" i="7"/>
  <c r="AJ493" i="7"/>
  <c r="AJ497" i="7"/>
  <c r="AJ501" i="7"/>
  <c r="AK600" i="7"/>
  <c r="AJ39"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9"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7"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9"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7"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9"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7"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7" i="7"/>
  <c r="AN441" i="7"/>
  <c r="AN449" i="7"/>
  <c r="AN447" i="7"/>
  <c r="AN440" i="7"/>
  <c r="AN444" i="7"/>
  <c r="AN448" i="7"/>
  <c r="AN468" i="7"/>
  <c r="AN472" i="7"/>
  <c r="AN492" i="7"/>
  <c r="AN496" i="7"/>
  <c r="AN500" i="7"/>
  <c r="AN469" i="7"/>
  <c r="AN473" i="7"/>
  <c r="AN493" i="7"/>
  <c r="AN497" i="7"/>
  <c r="AN501" i="7"/>
  <c r="AO600" i="7"/>
  <c r="AN39" i="7"/>
  <c r="AN90" i="7"/>
  <c r="AN635" i="7"/>
  <c r="AN620" i="7" s="1"/>
  <c r="AN98" i="7" s="1"/>
  <c r="AN667" i="7"/>
  <c r="AN652" i="7" s="1"/>
  <c r="AN99" i="7" s="1"/>
  <c r="AN699" i="7"/>
  <c r="AN684" i="7" s="1"/>
  <c r="AN100" i="7" s="1"/>
  <c r="AM111" i="7" l="1"/>
  <c r="AM112" i="7" s="1"/>
  <c r="AO581" i="7"/>
  <c r="AO583" i="7" s="1"/>
  <c r="AP579" i="7"/>
  <c r="AO205" i="7"/>
  <c r="AO168" i="7"/>
  <c r="AO76" i="7"/>
  <c r="AO39"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AP283" i="7"/>
  <c r="AP282" i="7"/>
  <c r="AP281" i="7"/>
  <c r="AP280" i="7"/>
  <c r="AP279" i="7"/>
  <c r="AP37"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279" i="7" a="1"/>
  <c r="B279" i="7" s="1"/>
  <c r="B281" i="7" a="1"/>
  <c r="B281" i="7" s="1"/>
  <c r="B283" i="7" a="1"/>
  <c r="B283" i="7" s="1"/>
  <c r="B416" i="7" a="1"/>
  <c r="B416" i="7" s="1"/>
  <c r="B418" i="7" a="1"/>
  <c r="B418" i="7" s="1"/>
  <c r="B420" i="7" a="1"/>
  <c r="B420" i="7" s="1"/>
  <c r="B280" i="7" a="1"/>
  <c r="B280" i="7" s="1"/>
  <c r="B282" i="7" a="1"/>
  <c r="B282"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9"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6" i="7" s="1"/>
  <c r="AO563" i="7"/>
  <c r="AO528" i="7"/>
  <c r="AO127" i="7" s="1"/>
  <c r="AO559" i="7"/>
  <c r="AO555" i="7"/>
  <c r="AO522" i="7"/>
  <c r="AO126" i="7" s="1"/>
  <c r="AO43" i="7"/>
  <c r="AO62" i="7" s="1"/>
  <c r="AN563" i="7"/>
  <c r="AN528" i="7"/>
  <c r="AN127" i="7" s="1"/>
  <c r="AN567" i="7"/>
  <c r="AN26" i="7" s="1"/>
  <c r="AN555" i="7"/>
  <c r="AN522" i="7"/>
  <c r="AN126" i="7" s="1"/>
  <c r="AN559" i="7"/>
  <c r="AN43" i="7"/>
  <c r="AN62" i="7" s="1"/>
  <c r="AM559" i="7"/>
  <c r="AM555" i="7"/>
  <c r="AM522" i="7"/>
  <c r="AM126" i="7" s="1"/>
  <c r="AM43" i="7"/>
  <c r="AM62" i="7" s="1"/>
  <c r="AM567" i="7"/>
  <c r="AM26" i="7" s="1"/>
  <c r="AM563" i="7"/>
  <c r="AM528" i="7"/>
  <c r="AM127" i="7" s="1"/>
  <c r="AL563" i="7"/>
  <c r="AL528" i="7"/>
  <c r="AL127" i="7" s="1"/>
  <c r="AL567" i="7"/>
  <c r="AL26" i="7" s="1"/>
  <c r="AL555" i="7"/>
  <c r="AL522" i="7"/>
  <c r="AL126" i="7" s="1"/>
  <c r="AL559" i="7"/>
  <c r="AL43" i="7"/>
  <c r="AL62" i="7" s="1"/>
  <c r="AK567" i="7"/>
  <c r="AK26" i="7" s="1"/>
  <c r="AK563" i="7"/>
  <c r="AK559" i="7"/>
  <c r="AK555" i="7"/>
  <c r="AK522" i="7"/>
  <c r="AK126" i="7" s="1"/>
  <c r="AK43" i="7"/>
  <c r="AK62" i="7" s="1"/>
  <c r="AK528" i="7"/>
  <c r="AK127" i="7" s="1"/>
  <c r="AJ555" i="7"/>
  <c r="AJ522" i="7"/>
  <c r="AJ126" i="7" s="1"/>
  <c r="AJ559" i="7"/>
  <c r="AJ43" i="7"/>
  <c r="AJ62" i="7" s="1"/>
  <c r="AJ563" i="7"/>
  <c r="AJ528" i="7"/>
  <c r="AJ127" i="7" s="1"/>
  <c r="AJ567" i="7"/>
  <c r="AJ26" i="7" s="1"/>
  <c r="AH555" i="7"/>
  <c r="AH522" i="7"/>
  <c r="AH126" i="7" s="1"/>
  <c r="AH559" i="7"/>
  <c r="AH43" i="7"/>
  <c r="AH62" i="7" s="1"/>
  <c r="AH563" i="7"/>
  <c r="AH528" i="7"/>
  <c r="AH127" i="7" s="1"/>
  <c r="AH567" i="7"/>
  <c r="AH26" i="7" s="1"/>
  <c r="AG559" i="7"/>
  <c r="AG555" i="7"/>
  <c r="AG522" i="7"/>
  <c r="AG126" i="7" s="1"/>
  <c r="AG43" i="7"/>
  <c r="AG62" i="7" s="1"/>
  <c r="AG567" i="7"/>
  <c r="AG26" i="7" s="1"/>
  <c r="AG563" i="7"/>
  <c r="AG528" i="7"/>
  <c r="AG127" i="7" s="1"/>
  <c r="AP563" i="7"/>
  <c r="AP528" i="7"/>
  <c r="AP127" i="7" s="1"/>
  <c r="AP567" i="7"/>
  <c r="AP26" i="7" s="1"/>
  <c r="AP555" i="7"/>
  <c r="AP522" i="7"/>
  <c r="AP126" i="7" s="1"/>
  <c r="AP559" i="7"/>
  <c r="AP43" i="7"/>
  <c r="AP62" i="7" s="1"/>
  <c r="AI559" i="7"/>
  <c r="AI522" i="7"/>
  <c r="AI126" i="7" s="1"/>
  <c r="AI567" i="7"/>
  <c r="AI26" i="7" s="1"/>
  <c r="AI563" i="7"/>
  <c r="AI528" i="7"/>
  <c r="AI127" i="7" s="1"/>
  <c r="AI555" i="7"/>
  <c r="AI43" i="7"/>
  <c r="AI62" i="7" s="1"/>
  <c r="C555" i="7"/>
  <c r="C563" i="7"/>
  <c r="C559" i="7"/>
  <c r="C522" i="7"/>
  <c r="C126" i="7" s="1"/>
  <c r="C567" i="7"/>
  <c r="C26" i="7" s="1"/>
  <c r="C27" i="7" s="1"/>
  <c r="C528" i="7"/>
  <c r="C127" i="7" s="1"/>
  <c r="G567" i="7"/>
  <c r="G26" i="7" s="1"/>
  <c r="G528" i="7"/>
  <c r="G127" i="7" s="1"/>
  <c r="G555" i="7"/>
  <c r="G43" i="7"/>
  <c r="G62" i="7" s="1"/>
  <c r="G563" i="7"/>
  <c r="G559" i="7"/>
  <c r="G522" i="7"/>
  <c r="G126" i="7" s="1"/>
  <c r="K567" i="7"/>
  <c r="K26" i="7" s="1"/>
  <c r="K528" i="7"/>
  <c r="K127" i="7" s="1"/>
  <c r="K522" i="7"/>
  <c r="K126" i="7" s="1"/>
  <c r="K555" i="7"/>
  <c r="K563" i="7"/>
  <c r="K559" i="7"/>
  <c r="K43" i="7"/>
  <c r="K62" i="7" s="1"/>
  <c r="O567" i="7"/>
  <c r="O26" i="7" s="1"/>
  <c r="O555" i="7"/>
  <c r="O43" i="7"/>
  <c r="O62" i="7" s="1"/>
  <c r="O563" i="7"/>
  <c r="O559" i="7"/>
  <c r="O522" i="7"/>
  <c r="O126" i="7" s="1"/>
  <c r="O528" i="7"/>
  <c r="O127" i="7" s="1"/>
  <c r="S559" i="7"/>
  <c r="S522" i="7"/>
  <c r="S126" i="7" s="1"/>
  <c r="S567" i="7"/>
  <c r="S26" i="7" s="1"/>
  <c r="S528" i="7"/>
  <c r="S127" i="7" s="1"/>
  <c r="S555" i="7"/>
  <c r="S43" i="7"/>
  <c r="S62" i="7" s="1"/>
  <c r="S563" i="7"/>
  <c r="W559" i="7"/>
  <c r="W522" i="7"/>
  <c r="W126" i="7" s="1"/>
  <c r="W567" i="7"/>
  <c r="W26" i="7" s="1"/>
  <c r="W528" i="7"/>
  <c r="W127" i="7" s="1"/>
  <c r="W555" i="7"/>
  <c r="W43" i="7"/>
  <c r="W62" i="7" s="1"/>
  <c r="W563" i="7"/>
  <c r="AA559" i="7"/>
  <c r="AA522" i="7"/>
  <c r="AA126" i="7" s="1"/>
  <c r="AA567" i="7"/>
  <c r="AA26" i="7" s="1"/>
  <c r="AA528" i="7"/>
  <c r="AA127" i="7" s="1"/>
  <c r="AA555" i="7"/>
  <c r="AA43" i="7"/>
  <c r="AA62" i="7" s="1"/>
  <c r="AA563" i="7"/>
  <c r="AE567" i="7"/>
  <c r="AE26" i="7" s="1"/>
  <c r="AE528" i="7"/>
  <c r="AE127" i="7" s="1"/>
  <c r="AE555" i="7"/>
  <c r="AE43" i="7"/>
  <c r="AE62" i="7" s="1"/>
  <c r="AE563" i="7"/>
  <c r="AE559" i="7"/>
  <c r="AE522" i="7"/>
  <c r="AE126" i="7" s="1"/>
  <c r="F563" i="7"/>
  <c r="F567" i="7"/>
  <c r="F26" i="7" s="1"/>
  <c r="F522" i="7"/>
  <c r="F126" i="7" s="1"/>
  <c r="F43" i="7"/>
  <c r="F62" i="7" s="1"/>
  <c r="F528" i="7"/>
  <c r="F127" i="7" s="1"/>
  <c r="F555" i="7"/>
  <c r="F559" i="7"/>
  <c r="J522" i="7"/>
  <c r="J126" i="7" s="1"/>
  <c r="J43" i="7"/>
  <c r="J62" i="7" s="1"/>
  <c r="J528" i="7"/>
  <c r="J127" i="7" s="1"/>
  <c r="J555" i="7"/>
  <c r="J559" i="7"/>
  <c r="J563" i="7"/>
  <c r="J567" i="7"/>
  <c r="J26" i="7" s="1"/>
  <c r="N522" i="7"/>
  <c r="N126" i="7" s="1"/>
  <c r="N43" i="7"/>
  <c r="N62" i="7" s="1"/>
  <c r="N528" i="7"/>
  <c r="N127" i="7" s="1"/>
  <c r="N555" i="7"/>
  <c r="N559" i="7"/>
  <c r="N563" i="7"/>
  <c r="N567" i="7"/>
  <c r="N26" i="7" s="1"/>
  <c r="R555" i="7"/>
  <c r="R559" i="7"/>
  <c r="R563" i="7"/>
  <c r="R567" i="7"/>
  <c r="R26" i="7" s="1"/>
  <c r="R522" i="7"/>
  <c r="R126" i="7" s="1"/>
  <c r="R43" i="7"/>
  <c r="R62" i="7" s="1"/>
  <c r="R528" i="7"/>
  <c r="R127" i="7" s="1"/>
  <c r="V528" i="7"/>
  <c r="V127" i="7" s="1"/>
  <c r="V522" i="7"/>
  <c r="V126" i="7" s="1"/>
  <c r="V43" i="7"/>
  <c r="V62" i="7" s="1"/>
  <c r="V563" i="7"/>
  <c r="V567" i="7"/>
  <c r="V26" i="7" s="1"/>
  <c r="V555" i="7"/>
  <c r="V559" i="7"/>
  <c r="Z528" i="7"/>
  <c r="Z127" i="7" s="1"/>
  <c r="Z555" i="7"/>
  <c r="Z559" i="7"/>
  <c r="Z567" i="7"/>
  <c r="Z26" i="7" s="1"/>
  <c r="Z563" i="7"/>
  <c r="Z522" i="7"/>
  <c r="Z126" i="7" s="1"/>
  <c r="Z43" i="7"/>
  <c r="Z62" i="7" s="1"/>
  <c r="AD522" i="7"/>
  <c r="AD126" i="7" s="1"/>
  <c r="AD43" i="7"/>
  <c r="AD62" i="7" s="1"/>
  <c r="AD528" i="7"/>
  <c r="AD127" i="7" s="1"/>
  <c r="AD555" i="7"/>
  <c r="AD559" i="7"/>
  <c r="AD563" i="7"/>
  <c r="AD567" i="7"/>
  <c r="AD26" i="7" s="1"/>
  <c r="E567" i="7"/>
  <c r="E26" i="7" s="1"/>
  <c r="E528" i="7"/>
  <c r="E127" i="7" s="1"/>
  <c r="E555" i="7"/>
  <c r="E43" i="7"/>
  <c r="E62" i="7" s="1"/>
  <c r="E563" i="7"/>
  <c r="E559" i="7"/>
  <c r="E522" i="7"/>
  <c r="E126" i="7" s="1"/>
  <c r="I559" i="7"/>
  <c r="I522" i="7"/>
  <c r="I126" i="7" s="1"/>
  <c r="I567" i="7"/>
  <c r="I26" i="7" s="1"/>
  <c r="I528" i="7"/>
  <c r="I127" i="7" s="1"/>
  <c r="I555" i="7"/>
  <c r="I43" i="7"/>
  <c r="I62" i="7" s="1"/>
  <c r="I563" i="7"/>
  <c r="M567" i="7"/>
  <c r="M26" i="7" s="1"/>
  <c r="M559" i="7"/>
  <c r="M522" i="7"/>
  <c r="M126" i="7" s="1"/>
  <c r="M563" i="7"/>
  <c r="M528" i="7"/>
  <c r="M127" i="7" s="1"/>
  <c r="M555" i="7"/>
  <c r="M43" i="7"/>
  <c r="M62" i="7" s="1"/>
  <c r="Q567" i="7"/>
  <c r="Q26" i="7" s="1"/>
  <c r="Q528" i="7"/>
  <c r="Q127" i="7" s="1"/>
  <c r="Q555" i="7"/>
  <c r="Q43" i="7"/>
  <c r="Q62" i="7" s="1"/>
  <c r="Q563" i="7"/>
  <c r="Q559" i="7"/>
  <c r="Q522" i="7"/>
  <c r="Q126" i="7" s="1"/>
  <c r="U567" i="7"/>
  <c r="U26" i="7" s="1"/>
  <c r="U528" i="7"/>
  <c r="U127" i="7" s="1"/>
  <c r="U559" i="7"/>
  <c r="U43" i="7"/>
  <c r="U62" i="7" s="1"/>
  <c r="U563" i="7"/>
  <c r="U522" i="7"/>
  <c r="U126" i="7" s="1"/>
  <c r="U555" i="7"/>
  <c r="Y567" i="7"/>
  <c r="Y26" i="7" s="1"/>
  <c r="Y528" i="7"/>
  <c r="Y127" i="7" s="1"/>
  <c r="Y555" i="7"/>
  <c r="Y43" i="7"/>
  <c r="Y62" i="7" s="1"/>
  <c r="Y563" i="7"/>
  <c r="Y559" i="7"/>
  <c r="Y522" i="7"/>
  <c r="Y126" i="7" s="1"/>
  <c r="AC567" i="7"/>
  <c r="AC26" i="7" s="1"/>
  <c r="AC528" i="7"/>
  <c r="AC127" i="7" s="1"/>
  <c r="AC555" i="7"/>
  <c r="AC43" i="7"/>
  <c r="AC62" i="7" s="1"/>
  <c r="AC563" i="7"/>
  <c r="AC559" i="7"/>
  <c r="AC522" i="7"/>
  <c r="AC126" i="7" s="1"/>
  <c r="D563" i="7"/>
  <c r="D567" i="7"/>
  <c r="D26" i="7" s="1"/>
  <c r="D522" i="7"/>
  <c r="D126" i="7" s="1"/>
  <c r="D43" i="7"/>
  <c r="D62" i="7" s="1"/>
  <c r="D528" i="7"/>
  <c r="D127" i="7" s="1"/>
  <c r="D555" i="7"/>
  <c r="D559" i="7"/>
  <c r="H522" i="7"/>
  <c r="H126" i="7" s="1"/>
  <c r="H43" i="7"/>
  <c r="H62" i="7" s="1"/>
  <c r="H555" i="7"/>
  <c r="H559" i="7"/>
  <c r="H563" i="7"/>
  <c r="H567" i="7"/>
  <c r="H26" i="7" s="1"/>
  <c r="H528" i="7"/>
  <c r="H127" i="7" s="1"/>
  <c r="L522" i="7"/>
  <c r="L126" i="7" s="1"/>
  <c r="L43" i="7"/>
  <c r="L62" i="7" s="1"/>
  <c r="L528" i="7"/>
  <c r="L127" i="7" s="1"/>
  <c r="L555" i="7"/>
  <c r="L559" i="7"/>
  <c r="L563" i="7"/>
  <c r="L567" i="7"/>
  <c r="L26" i="7" s="1"/>
  <c r="P522" i="7"/>
  <c r="P126" i="7" s="1"/>
  <c r="P43" i="7"/>
  <c r="P62" i="7" s="1"/>
  <c r="P528" i="7"/>
  <c r="P127" i="7" s="1"/>
  <c r="P555" i="7"/>
  <c r="P559" i="7"/>
  <c r="P563" i="7"/>
  <c r="P567" i="7"/>
  <c r="P26" i="7" s="1"/>
  <c r="T563" i="7"/>
  <c r="T567" i="7"/>
  <c r="T26" i="7" s="1"/>
  <c r="T559" i="7"/>
  <c r="T522" i="7"/>
  <c r="T126" i="7" s="1"/>
  <c r="T528" i="7"/>
  <c r="T127" i="7" s="1"/>
  <c r="T555" i="7"/>
  <c r="T43" i="7"/>
  <c r="T62" i="7" s="1"/>
  <c r="X522" i="7"/>
  <c r="X126" i="7" s="1"/>
  <c r="X43" i="7"/>
  <c r="X62" i="7" s="1"/>
  <c r="X528" i="7"/>
  <c r="X127" i="7" s="1"/>
  <c r="X555" i="7"/>
  <c r="X559" i="7"/>
  <c r="X563" i="7"/>
  <c r="X567" i="7"/>
  <c r="X26" i="7" s="1"/>
  <c r="AB563" i="7"/>
  <c r="AB567" i="7"/>
  <c r="AB26" i="7" s="1"/>
  <c r="AB559" i="7"/>
  <c r="AB555" i="7"/>
  <c r="AB528" i="7"/>
  <c r="AB127" i="7" s="1"/>
  <c r="AB522" i="7"/>
  <c r="AB126" i="7" s="1"/>
  <c r="AB43" i="7"/>
  <c r="AB62" i="7" s="1"/>
  <c r="AF522" i="7"/>
  <c r="AF126" i="7" s="1"/>
  <c r="AF43" i="7"/>
  <c r="AF62" i="7" s="1"/>
  <c r="AF528" i="7"/>
  <c r="AF127" i="7" s="1"/>
  <c r="AF555" i="7"/>
  <c r="AF559" i="7"/>
  <c r="AF563" i="7"/>
  <c r="AF567" i="7"/>
  <c r="AF26" i="7" s="1"/>
  <c r="O618" i="7"/>
  <c r="O621" i="7" s="1"/>
  <c r="C62" i="7" l="1"/>
  <c r="C64" i="7" s="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7" i="7"/>
  <c r="AI569" i="7"/>
  <c r="AI209" i="7"/>
  <c r="AI128" i="7"/>
  <c r="AP209" i="7"/>
  <c r="AP128" i="7"/>
  <c r="AG27" i="7"/>
  <c r="AG569" i="7"/>
  <c r="AH27" i="7"/>
  <c r="AH569" i="7"/>
  <c r="AJ27" i="7"/>
  <c r="AJ569" i="7"/>
  <c r="AK209" i="7"/>
  <c r="AK128" i="7"/>
  <c r="AL209" i="7"/>
  <c r="AL128" i="7"/>
  <c r="AM27" i="7"/>
  <c r="AM569" i="7"/>
  <c r="AN209" i="7"/>
  <c r="AN128" i="7"/>
  <c r="AO209" i="7"/>
  <c r="AO128" i="7"/>
  <c r="AP27" i="7"/>
  <c r="AP569" i="7"/>
  <c r="AG209" i="7"/>
  <c r="AG128" i="7"/>
  <c r="AH209" i="7"/>
  <c r="AH128" i="7"/>
  <c r="AJ209" i="7"/>
  <c r="AJ128" i="7"/>
  <c r="AK27" i="7"/>
  <c r="AK569" i="7"/>
  <c r="AL27" i="7"/>
  <c r="AL569" i="7"/>
  <c r="AM209" i="7"/>
  <c r="AM128" i="7"/>
  <c r="AN27" i="7"/>
  <c r="AN569" i="7"/>
  <c r="AO27" i="7"/>
  <c r="AO569" i="7"/>
  <c r="AB27" i="7"/>
  <c r="AB569" i="7"/>
  <c r="T209" i="7"/>
  <c r="T128" i="7"/>
  <c r="L27" i="7"/>
  <c r="L569" i="7"/>
  <c r="L209" i="7"/>
  <c r="L128" i="7"/>
  <c r="AC27" i="7"/>
  <c r="AC569" i="7"/>
  <c r="Y209" i="7"/>
  <c r="Y128" i="7"/>
  <c r="U209" i="7"/>
  <c r="U128" i="7"/>
  <c r="Q209" i="7"/>
  <c r="Q128" i="7"/>
  <c r="E27" i="7"/>
  <c r="E569" i="7"/>
  <c r="Z209" i="7"/>
  <c r="Z128" i="7"/>
  <c r="R27" i="7"/>
  <c r="R569" i="7"/>
  <c r="J27" i="7"/>
  <c r="J569" i="7"/>
  <c r="J209" i="7"/>
  <c r="J128" i="7"/>
  <c r="F27" i="7"/>
  <c r="F569" i="7"/>
  <c r="F209" i="7"/>
  <c r="F128" i="7"/>
  <c r="AE27" i="7"/>
  <c r="AE569" i="7"/>
  <c r="W27" i="7"/>
  <c r="W569" i="7"/>
  <c r="W209" i="7"/>
  <c r="W128" i="7"/>
  <c r="O209" i="7"/>
  <c r="O128" i="7"/>
  <c r="K27" i="7"/>
  <c r="K569" i="7"/>
  <c r="G27" i="7"/>
  <c r="G569" i="7"/>
  <c r="AF27" i="7"/>
  <c r="AF569" i="7"/>
  <c r="AF209" i="7"/>
  <c r="AF128" i="7"/>
  <c r="AB209" i="7"/>
  <c r="AB128" i="7"/>
  <c r="X27" i="7"/>
  <c r="X569" i="7"/>
  <c r="X209" i="7"/>
  <c r="X128" i="7"/>
  <c r="T27" i="7"/>
  <c r="T569" i="7"/>
  <c r="P27" i="7"/>
  <c r="P569" i="7"/>
  <c r="P209" i="7"/>
  <c r="P128" i="7"/>
  <c r="H27" i="7"/>
  <c r="H569" i="7"/>
  <c r="H209" i="7"/>
  <c r="H128" i="7"/>
  <c r="D27" i="7"/>
  <c r="D569" i="7"/>
  <c r="D209" i="7"/>
  <c r="D128" i="7"/>
  <c r="AC209" i="7"/>
  <c r="AC128" i="7"/>
  <c r="Y27" i="7"/>
  <c r="Y569" i="7"/>
  <c r="U27" i="7"/>
  <c r="U569" i="7"/>
  <c r="Q27" i="7"/>
  <c r="Q569" i="7"/>
  <c r="M27" i="7"/>
  <c r="M569" i="7"/>
  <c r="M209" i="7"/>
  <c r="M128" i="7"/>
  <c r="I27" i="7"/>
  <c r="I569" i="7"/>
  <c r="I209" i="7"/>
  <c r="I128" i="7"/>
  <c r="E209" i="7"/>
  <c r="E128" i="7"/>
  <c r="AD27" i="7"/>
  <c r="AD569" i="7"/>
  <c r="AD209" i="7"/>
  <c r="AD128" i="7"/>
  <c r="Z27" i="7"/>
  <c r="Z569" i="7"/>
  <c r="V27" i="7"/>
  <c r="V569" i="7"/>
  <c r="V209" i="7"/>
  <c r="V128" i="7"/>
  <c r="R209" i="7"/>
  <c r="R128" i="7"/>
  <c r="N27" i="7"/>
  <c r="N569" i="7"/>
  <c r="N209" i="7"/>
  <c r="N128" i="7"/>
  <c r="AE209" i="7"/>
  <c r="AE128" i="7"/>
  <c r="AA27" i="7"/>
  <c r="AA569" i="7"/>
  <c r="AA209" i="7"/>
  <c r="AA128" i="7"/>
  <c r="S27" i="7"/>
  <c r="S569" i="7"/>
  <c r="S209" i="7"/>
  <c r="S128" i="7"/>
  <c r="O27"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C91" i="7" s="1"/>
  <c r="B91" i="7"/>
  <c r="AF608" i="7"/>
  <c r="U618" i="7"/>
  <c r="U621" i="7" s="1"/>
  <c r="AF91" i="7" l="1"/>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86" i="7" l="1"/>
  <c r="B588" i="7" s="1"/>
  <c r="B596" i="7"/>
  <c r="F20" i="1" s="1"/>
  <c r="B587" i="7"/>
  <c r="N714" i="7"/>
  <c r="S90" i="7"/>
  <c r="S96" i="7" s="1"/>
  <c r="S102" i="7" s="1"/>
  <c r="O714" i="7"/>
  <c r="J715" i="7"/>
  <c r="G714" i="7"/>
  <c r="B714" i="7"/>
  <c r="L714" i="7"/>
  <c r="J714" i="7"/>
  <c r="C714" i="7"/>
  <c r="H714" i="7"/>
  <c r="K714" i="7"/>
  <c r="Q714" i="7"/>
  <c r="M714" i="7"/>
  <c r="F715" i="7" l="1"/>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C388" i="7" s="1"/>
  <c r="F388"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B108" i="7" l="1"/>
  <c r="B109" i="7" s="1"/>
  <c r="B576" i="7"/>
  <c r="C576" i="7" s="1"/>
  <c r="C252" i="7"/>
  <c r="F252"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18" i="1"/>
  <c r="F382" i="7"/>
  <c r="F389" i="7" s="1"/>
  <c r="C389" i="7"/>
  <c r="C253" i="7"/>
  <c r="F246" i="7"/>
  <c r="F253" i="7" s="1"/>
  <c r="B112" i="7"/>
  <c r="B117" i="7" s="1"/>
  <c r="B118" i="7" s="1"/>
  <c r="B133" i="7" s="1"/>
  <c r="C111" i="7"/>
  <c r="C112" i="7" s="1"/>
  <c r="C117" i="7" s="1"/>
  <c r="C118" i="7" s="1"/>
  <c r="H388" i="7" l="1"/>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AM290" i="7" l="1"/>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B291" i="7" a="1"/>
  <c r="B291"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289" i="7" a="1"/>
  <c r="B289" i="7" s="1"/>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O253" i="7" l="1"/>
  <c r="B290" i="7" a="1"/>
  <c r="B290" i="7" s="1"/>
  <c r="B288" i="7" a="1"/>
  <c r="B288" i="7" s="1"/>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C295" i="7" s="1"/>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D169" i="7" l="1"/>
  <c r="D170" i="7" s="1"/>
  <c r="D198" i="7" s="1"/>
  <c r="D200" i="7" s="1"/>
  <c r="D130" i="7" s="1"/>
  <c r="B295" i="7" a="1"/>
  <c r="B295"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<sst xmlns="http://schemas.openxmlformats.org/spreadsheetml/2006/main" count="770" uniqueCount="416">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</sst>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4" fontId="3" fillId="5" borderId="29" xfId="0" applyNumberFormat="1" applyFont="1" applyFill="1" applyBorder="1"/>
    <xf numFmtId="170" fontId="4" fillId="0" borderId="16"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71650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5277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325</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Flow'!B154</f>
        <v>0</v>
      </c>
      <c r="G11" s="162"/>
      <c r="H11" s="162"/>
      <c r="I11" s="244"/>
      <c r="J11" s="162"/>
      <c r="K11" s="9"/>
      <c r="M11" s="128"/>
      <c r="N11" s="124"/>
      <c r="P11" s="9"/>
    </row>
    <row r="12" spans="1:48" x14ac:dyDescent="0.2">
      <c r="B12" s="115" t="s">
        <v>186</v>
      </c>
      <c r="C12" s="142">
        <v>0</v>
      </c>
      <c r="D12" s="7"/>
      <c r="E12" s="266" t="s">
        <v>412</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Flow'!B2:AP137,136)</f>
        <v>0</v>
      </c>
      <c r="G14" s="162"/>
      <c r="H14" s="162"/>
      <c r="I14" s="244"/>
      <c r="J14" s="162"/>
      <c r="K14" s="9"/>
      <c r="M14" s="128"/>
      <c r="N14" s="124"/>
      <c r="P14" s="9"/>
    </row>
    <row r="15" spans="1:48" ht="15" x14ac:dyDescent="0.25">
      <c r="B15" s="393"/>
      <c r="C15" s="394"/>
      <c r="D15" s="387"/>
      <c r="E15" s="266" t="s">
        <v>204</v>
      </c>
      <c r="F15" s="267">
        <f>'Cash Flow'!B139</f>
        <v>0</v>
      </c>
      <c r="G15" s="162"/>
      <c r="H15" s="162"/>
      <c r="I15" s="244"/>
      <c r="J15" s="162"/>
      <c r="K15" s="9"/>
      <c r="M15" s="128"/>
      <c r="N15" s="124"/>
      <c r="P15" s="9"/>
    </row>
    <row r="16" spans="1:48" ht="15" x14ac:dyDescent="0.25">
      <c r="B16" s="393"/>
      <c r="C16" s="394"/>
      <c r="D16" s="387"/>
      <c r="E16" s="266" t="s">
        <v>244</v>
      </c>
      <c r="F16" s="271">
        <f>HLOOKUP(analysis_period,'Cash Flow'!B2:AP137,136)</f>
        <v>0</v>
      </c>
      <c r="G16" s="162"/>
      <c r="H16" s="162"/>
      <c r="I16" s="244"/>
      <c r="J16" s="162"/>
      <c r="K16" s="9"/>
      <c r="M16" s="128"/>
      <c r="N16" s="124"/>
      <c r="P16" s="9"/>
    </row>
    <row r="17" spans="2:16" ht="15" x14ac:dyDescent="0.25">
      <c r="B17" s="393"/>
      <c r="C17" s="394"/>
      <c r="D17" s="387"/>
      <c r="E17" s="266" t="s">
        <v>283</v>
      </c>
      <c r="F17" s="267">
        <f>-'Cash Flow'!B102</f>
        <v>0</v>
      </c>
      <c r="G17" s="162"/>
      <c r="H17" s="162"/>
      <c r="I17" s="244"/>
      <c r="J17" s="162"/>
      <c r="K17" s="9"/>
      <c r="M17" s="128"/>
      <c r="N17" s="124"/>
      <c r="P17" s="9"/>
    </row>
    <row r="18" spans="2:16" ht="15" x14ac:dyDescent="0.25">
      <c r="B18" s="5" t="s">
        <v>384</v>
      </c>
      <c r="C18" s="147"/>
      <c r="D18" s="387"/>
      <c r="E18" s="266" t="s">
        <v>208</v>
      </c>
      <c r="F18" s="267">
        <f>F17-F19</f>
        <v>0</v>
      </c>
      <c r="G18" s="162"/>
      <c r="H18" s="162"/>
      <c r="I18" s="244"/>
      <c r="J18" s="162"/>
      <c r="K18" s="9"/>
      <c r="M18" s="128"/>
      <c r="N18" s="124"/>
      <c r="P18" s="9"/>
    </row>
    <row r="19" spans="2:16" ht="15" x14ac:dyDescent="0.25">
      <c r="B19" s="114" t="s">
        <v>386</v>
      </c>
      <c r="C19" s="141">
        <v>0</v>
      </c>
      <c r="D19" s="387"/>
      <c r="E19" s="266" t="s">
        <v>284</v>
      </c>
      <c r="F19" s="267">
        <f>'Cash Flow'!B576</f>
        <v>0</v>
      </c>
      <c r="G19" s="162"/>
      <c r="H19" s="162"/>
      <c r="I19" s="244"/>
      <c r="J19" s="162"/>
      <c r="K19" s="9"/>
      <c r="M19" s="128"/>
      <c r="N19" s="124"/>
      <c r="P19" s="9"/>
    </row>
    <row r="20" spans="2:16" ht="15" x14ac:dyDescent="0.25">
      <c r="B20" s="114" t="s">
        <v>385</v>
      </c>
      <c r="C20" s="141">
        <v>0</v>
      </c>
      <c r="D20" s="387"/>
      <c r="E20" s="51" t="s">
        <v>265</v>
      </c>
      <c r="F20" s="146">
        <f>'Cash Flow'!B596</f>
        <v>0</v>
      </c>
      <c r="G20" s="162"/>
      <c r="H20" s="162"/>
      <c r="I20" s="244"/>
      <c r="J20" s="162"/>
      <c r="K20" s="9"/>
      <c r="M20" s="128"/>
      <c r="N20" s="124"/>
      <c r="P20" s="9"/>
    </row>
    <row r="21" spans="2:16" ht="15" x14ac:dyDescent="0.25">
      <c r="B21" s="114" t="s">
        <v>387</v>
      </c>
      <c r="C21" s="141">
        <v>0</v>
      </c>
      <c r="D21" s="387"/>
      <c r="E21" s="266" t="s">
        <v>415</v>
      </c>
      <c r="F21" s="407"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333</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382"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332</v>
      </c>
      <c r="C35" s="383"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336</v>
      </c>
      <c r="C44" s="379">
        <f>AnnualTaxFederal</f>
        <v>0</v>
      </c>
      <c r="D44" s="7"/>
      <c r="E44" s="262"/>
      <c r="F44" s="244"/>
      <c r="G44" s="162"/>
      <c r="H44" s="162"/>
      <c r="I44" s="244"/>
      <c r="J44" s="162"/>
      <c r="K44" s="77"/>
      <c r="M44" s="128"/>
      <c r="N44" s="126"/>
    </row>
    <row r="45" spans="2:16" x14ac:dyDescent="0.2">
      <c r="B45" s="52" t="s">
        <v>337</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293</v>
      </c>
      <c r="C58" s="363"/>
      <c r="E58" s="9"/>
      <c r="G58" s="7"/>
      <c r="H58" s="7"/>
      <c r="I58" s="29"/>
      <c r="J58" s="9"/>
      <c r="K58" s="9"/>
      <c r="M58" s="128"/>
      <c r="N58" s="126"/>
      <c r="P58" s="7"/>
    </row>
    <row r="59" spans="2:16" x14ac:dyDescent="0.2">
      <c r="B59" s="332" t="s">
        <v>410</v>
      </c>
      <c r="C59" s="333" t="s">
        <v>181</v>
      </c>
      <c r="E59" s="9"/>
      <c r="G59" s="7"/>
      <c r="H59" s="7"/>
      <c r="I59" s="29"/>
      <c r="J59" s="9"/>
      <c r="K59" s="9"/>
      <c r="M59" s="128"/>
      <c r="N59" s="126"/>
      <c r="P59" s="7"/>
    </row>
    <row r="60" spans="2:16" x14ac:dyDescent="0.2">
      <c r="B60" s="332" t="s">
        <v>413</v>
      </c>
      <c r="C60" s="406" t="s">
        <v>414</v>
      </c>
      <c r="E60" s="9"/>
      <c r="G60" s="7"/>
      <c r="H60" s="7"/>
      <c r="I60" s="29"/>
      <c r="J60" s="9"/>
      <c r="K60" s="9"/>
      <c r="M60" s="128"/>
      <c r="N60" s="126"/>
      <c r="P60" s="7"/>
    </row>
    <row r="61" spans="2:16" x14ac:dyDescent="0.2">
      <c r="B61" s="332" t="s">
        <v>407</v>
      </c>
      <c r="C61" s="333">
        <v>0</v>
      </c>
      <c r="E61" s="9"/>
      <c r="G61" s="7"/>
      <c r="H61" s="7"/>
      <c r="I61" s="29"/>
      <c r="J61" s="9"/>
      <c r="K61" s="9"/>
      <c r="M61" s="128"/>
      <c r="N61" s="126"/>
      <c r="P61" s="7"/>
    </row>
    <row r="62" spans="2:16" x14ac:dyDescent="0.2">
      <c r="B62" s="403" t="s">
        <v>408</v>
      </c>
      <c r="C62" s="333" t="s">
        <v>18</v>
      </c>
      <c r="E62" s="9"/>
      <c r="G62" s="7"/>
      <c r="H62" s="7"/>
      <c r="I62" s="29"/>
      <c r="J62" s="9"/>
      <c r="K62" s="9"/>
      <c r="M62" s="128"/>
      <c r="N62" s="126"/>
      <c r="P62" s="7"/>
    </row>
    <row r="63" spans="2:16" x14ac:dyDescent="0.2">
      <c r="B63" s="403" t="s">
        <v>411</v>
      </c>
      <c r="C63" s="404">
        <v>100</v>
      </c>
      <c r="E63" s="9"/>
      <c r="G63" s="7"/>
      <c r="H63" s="7"/>
      <c r="I63" s="29"/>
      <c r="J63" s="9"/>
      <c r="K63" s="9"/>
      <c r="M63" s="128"/>
      <c r="N63" s="126"/>
      <c r="P63" s="7"/>
    </row>
    <row r="64" spans="2:16" ht="13.5" thickBot="1" x14ac:dyDescent="0.25">
      <c r="B64" s="334" t="s">
        <v>406</v>
      </c>
      <c r="C64" s="335" t="s">
        <v>295</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294</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313</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8" t="s">
        <v>256</v>
      </c>
      <c r="F102" s="409"/>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145">
        <v>0</v>
      </c>
      <c r="D110" s="185">
        <v>0</v>
      </c>
      <c r="E110" s="355">
        <v>0</v>
      </c>
      <c r="F110" s="260"/>
      <c r="G110" s="7"/>
      <c r="I110" s="9"/>
      <c r="J110" s="9"/>
      <c r="K110" s="9"/>
      <c r="M110" s="128"/>
      <c r="N110" s="126"/>
      <c r="Q110" s="7"/>
    </row>
    <row r="111" spans="2:17" x14ac:dyDescent="0.2">
      <c r="B111" s="63" t="s">
        <v>5</v>
      </c>
      <c r="C111" s="145">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328</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346</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6" t="s">
        <v>339</v>
      </c>
      <c r="C149" s="396"/>
      <c r="D149" s="395"/>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c r="AI149" s="395"/>
      <c r="AJ149" s="395"/>
      <c r="AK149" s="395"/>
      <c r="AL149" s="395"/>
      <c r="AM149" s="395"/>
      <c r="AN149" s="395"/>
      <c r="AO149" s="395"/>
      <c r="AP149" s="395"/>
      <c r="AQ149" s="397"/>
    </row>
    <row r="150" spans="2:43" x14ac:dyDescent="0.2">
      <c r="B150" s="384" t="s">
        <v>391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4" t="s">
        <v>392</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4" t="s">
        <v>394</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4" t="s">
        <v>393</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4" t="s">
        <v>395</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4" t="s">
        <v>396</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8" t="s">
        <v>340</v>
      </c>
      <c r="C156" s="399"/>
      <c r="D156" s="180"/>
      <c r="E156" s="400"/>
      <c r="F156" s="400"/>
      <c r="G156" s="400"/>
      <c r="H156" s="400"/>
      <c r="I156" s="400"/>
      <c r="J156" s="400"/>
      <c r="K156" s="400"/>
      <c r="L156" s="400"/>
      <c r="M156" s="400"/>
      <c r="N156" s="400"/>
      <c r="O156" s="400"/>
      <c r="P156" s="400"/>
      <c r="Q156" s="400"/>
      <c r="R156" s="400"/>
      <c r="S156" s="400"/>
      <c r="T156" s="400"/>
      <c r="U156" s="400"/>
      <c r="V156" s="400"/>
      <c r="W156" s="400"/>
      <c r="X156" s="400"/>
      <c r="Y156" s="400"/>
      <c r="Z156" s="400"/>
      <c r="AA156" s="400"/>
      <c r="AB156" s="400"/>
      <c r="AC156" s="400"/>
      <c r="AD156" s="400"/>
      <c r="AE156" s="400"/>
      <c r="AF156" s="400"/>
      <c r="AG156" s="400"/>
      <c r="AH156" s="400"/>
      <c r="AI156" s="400"/>
      <c r="AJ156" s="400"/>
      <c r="AK156" s="400"/>
      <c r="AL156" s="400"/>
      <c r="AM156" s="400"/>
      <c r="AN156" s="400"/>
      <c r="AO156" s="400"/>
      <c r="AP156" s="400"/>
      <c r="AQ156" s="401"/>
    </row>
    <row r="157" spans="2:43" x14ac:dyDescent="0.2">
      <c r="B157" s="384" t="s">
        <v>347</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4" t="s">
        <v>361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5" t="s">
        <v>358</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5" t="s">
        <v>344</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5" t="s">
        <v>343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348</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349</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290</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286</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287</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326</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327</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8" t="s">
        <v>369</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352</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321</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8" t="s">
        <v>356</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350</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377</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1" t="s">
        <v>401</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8" t="s">
        <v>371</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8" t="s">
        <v>357</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91" t="s">
        <v>372</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373</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68" t="s">
        <v>374</v>
      </c>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c r="AB194" s="390"/>
      <c r="AC194" s="390"/>
      <c r="AD194" s="390"/>
      <c r="AE194" s="390"/>
      <c r="AF194" s="390"/>
      <c r="AG194" s="390"/>
      <c r="AH194" s="390"/>
      <c r="AI194" s="390"/>
      <c r="AJ194" s="390"/>
      <c r="AK194" s="390"/>
      <c r="AL194" s="390"/>
      <c r="AM194" s="390"/>
      <c r="AN194" s="390"/>
      <c r="AO194" s="390"/>
      <c r="AP194" s="390"/>
      <c r="AQ194" s="39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91" t="s">
        <v>375</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302</v>
      </c>
      <c r="D196" s="9"/>
      <c r="E196" s="9"/>
      <c r="F196" s="9"/>
      <c r="G196" s="9"/>
      <c r="H196" s="9"/>
      <c r="I196" s="9"/>
      <c r="J196" s="9"/>
      <c r="K196" s="9"/>
      <c r="L196" s="9"/>
      <c r="M196" s="9"/>
      <c r="AQ196" s="373"/>
    </row>
    <row r="197" spans="1:103" x14ac:dyDescent="0.2">
      <c r="B197" s="369" t="s">
        <v>322</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323</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324</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329</v>
      </c>
      <c r="D200" s="9"/>
      <c r="E200" s="9"/>
      <c r="F200" s="9"/>
      <c r="G200" s="9"/>
      <c r="H200" s="9"/>
      <c r="I200" s="9"/>
      <c r="J200" s="9"/>
      <c r="K200" s="9"/>
      <c r="L200" s="9"/>
      <c r="M200" s="9"/>
      <c r="AQ200" s="44"/>
    </row>
    <row r="201" spans="1:103" x14ac:dyDescent="0.2">
      <c r="B201" s="369" t="s">
        <v>330</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9" t="s">
        <v>376</v>
      </c>
      <c r="D202" s="9"/>
      <c r="E202" s="9"/>
      <c r="F202" s="9"/>
      <c r="G202" s="9"/>
      <c r="H202" s="9"/>
      <c r="I202" s="9"/>
      <c r="J202" s="9"/>
      <c r="K202" s="9"/>
      <c r="L202" s="9"/>
      <c r="M202" s="9"/>
    </row>
    <row r="203" spans="1:103" x14ac:dyDescent="0.2">
      <c r="B203" s="369" t="s">
        <v>367</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368</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9" t="s">
        <v>388</v>
      </c>
      <c r="D205" s="9"/>
      <c r="E205" s="9"/>
      <c r="F205" s="9"/>
      <c r="G205" s="9"/>
      <c r="H205" s="9"/>
      <c r="I205" s="9"/>
      <c r="J205" s="9"/>
      <c r="K205" s="9"/>
      <c r="L205" s="9"/>
      <c r="M205" s="9"/>
    </row>
    <row r="206" spans="1:103" x14ac:dyDescent="0.2">
      <c r="B206" s="369" t="s">
        <v>389</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378</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379</v>
      </c>
      <c r="B6" s="402">
        <f t="array" ref="B6:AP6">Inputs!C151:AQ151</f>
        <v>0</v>
      </c>
      <c r="C6" s="402">
        <v>0</v>
      </c>
      <c r="D6" s="402">
        <v>0</v>
      </c>
      <c r="E6" s="402">
        <v>0</v>
      </c>
      <c r="F6" s="402">
        <v>0</v>
      </c>
      <c r="G6" s="402">
        <v>0</v>
      </c>
      <c r="H6" s="402">
        <v>0</v>
      </c>
      <c r="I6" s="402">
        <v>0</v>
      </c>
      <c r="J6" s="402">
        <v>0</v>
      </c>
      <c r="K6" s="402">
        <v>0</v>
      </c>
      <c r="L6" s="402">
        <v>0</v>
      </c>
      <c r="M6" s="402">
        <v>0</v>
      </c>
      <c r="N6" s="402">
        <v>0</v>
      </c>
      <c r="O6" s="402">
        <v>0</v>
      </c>
      <c r="P6" s="402">
        <v>0</v>
      </c>
      <c r="Q6" s="402">
        <v>0</v>
      </c>
      <c r="R6" s="402">
        <v>0</v>
      </c>
      <c r="S6" s="402">
        <v>0</v>
      </c>
      <c r="T6" s="402">
        <v>0</v>
      </c>
      <c r="U6" s="402">
        <v>0</v>
      </c>
      <c r="V6" s="402">
        <v>0</v>
      </c>
      <c r="W6" s="402">
        <v>0</v>
      </c>
      <c r="X6" s="402">
        <v>0</v>
      </c>
      <c r="Y6" s="402">
        <v>0</v>
      </c>
      <c r="Z6" s="402">
        <v>0</v>
      </c>
      <c r="AA6" s="402">
        <v>0</v>
      </c>
      <c r="AB6" s="402">
        <v>0</v>
      </c>
      <c r="AC6" s="402">
        <v>0</v>
      </c>
      <c r="AD6" s="402">
        <v>0</v>
      </c>
      <c r="AE6" s="402">
        <v>0</v>
      </c>
      <c r="AF6" s="402">
        <v>0</v>
      </c>
      <c r="AG6" s="402">
        <v>0</v>
      </c>
      <c r="AH6" s="402">
        <v>0</v>
      </c>
      <c r="AI6" s="402">
        <v>0</v>
      </c>
      <c r="AJ6" s="402">
        <v>0</v>
      </c>
      <c r="AK6" s="402">
        <v>0</v>
      </c>
      <c r="AL6" s="402">
        <v>0</v>
      </c>
      <c r="AM6" s="402">
        <v>0</v>
      </c>
      <c r="AN6" s="402">
        <v>0</v>
      </c>
      <c r="AO6" s="402">
        <v>0</v>
      </c>
      <c r="AP6" s="402">
        <v>0</v>
      </c>
    </row>
    <row r="7" spans="1:42" x14ac:dyDescent="0.2">
      <c r="A7" s="364" t="s">
        <v>397</v>
      </c>
      <c r="B7" s="405">
        <f>SUM(B5:B6)</f>
        <v>0</v>
      </c>
      <c r="C7" s="405">
        <f t="shared" ref="C7:AP7" si="1">SUM(C5:C6)</f>
        <v>0</v>
      </c>
      <c r="D7" s="405">
        <f t="shared" si="1"/>
        <v>0</v>
      </c>
      <c r="E7" s="405">
        <f t="shared" si="1"/>
        <v>0</v>
      </c>
      <c r="F7" s="405">
        <f t="shared" si="1"/>
        <v>0</v>
      </c>
      <c r="G7" s="405">
        <f t="shared" si="1"/>
        <v>0</v>
      </c>
      <c r="H7" s="405">
        <f t="shared" si="1"/>
        <v>0</v>
      </c>
      <c r="I7" s="405">
        <f t="shared" si="1"/>
        <v>0</v>
      </c>
      <c r="J7" s="405">
        <f t="shared" si="1"/>
        <v>0</v>
      </c>
      <c r="K7" s="405">
        <f t="shared" si="1"/>
        <v>0</v>
      </c>
      <c r="L7" s="405">
        <f t="shared" si="1"/>
        <v>0</v>
      </c>
      <c r="M7" s="405">
        <f t="shared" si="1"/>
        <v>0</v>
      </c>
      <c r="N7" s="405">
        <f t="shared" si="1"/>
        <v>0</v>
      </c>
      <c r="O7" s="405">
        <f t="shared" si="1"/>
        <v>0</v>
      </c>
      <c r="P7" s="405">
        <f t="shared" si="1"/>
        <v>0</v>
      </c>
      <c r="Q7" s="405">
        <f t="shared" si="1"/>
        <v>0</v>
      </c>
      <c r="R7" s="405">
        <f t="shared" si="1"/>
        <v>0</v>
      </c>
      <c r="S7" s="405">
        <f t="shared" si="1"/>
        <v>0</v>
      </c>
      <c r="T7" s="405">
        <f t="shared" si="1"/>
        <v>0</v>
      </c>
      <c r="U7" s="405">
        <f t="shared" si="1"/>
        <v>0</v>
      </c>
      <c r="V7" s="405">
        <f t="shared" si="1"/>
        <v>0</v>
      </c>
      <c r="W7" s="405">
        <f t="shared" si="1"/>
        <v>0</v>
      </c>
      <c r="X7" s="405">
        <f t="shared" si="1"/>
        <v>0</v>
      </c>
      <c r="Y7" s="405">
        <f t="shared" si="1"/>
        <v>0</v>
      </c>
      <c r="Z7" s="405">
        <f t="shared" si="1"/>
        <v>0</v>
      </c>
      <c r="AA7" s="405">
        <f t="shared" si="1"/>
        <v>0</v>
      </c>
      <c r="AB7" s="405">
        <f t="shared" si="1"/>
        <v>0</v>
      </c>
      <c r="AC7" s="405">
        <f t="shared" si="1"/>
        <v>0</v>
      </c>
      <c r="AD7" s="405">
        <f t="shared" si="1"/>
        <v>0</v>
      </c>
      <c r="AE7" s="405">
        <f t="shared" si="1"/>
        <v>0</v>
      </c>
      <c r="AF7" s="405">
        <f t="shared" si="1"/>
        <v>0</v>
      </c>
      <c r="AG7" s="405">
        <f t="shared" si="1"/>
        <v>0</v>
      </c>
      <c r="AH7" s="405">
        <f t="shared" si="1"/>
        <v>0</v>
      </c>
      <c r="AI7" s="405">
        <f t="shared" si="1"/>
        <v>0</v>
      </c>
      <c r="AJ7" s="405">
        <f t="shared" si="1"/>
        <v>0</v>
      </c>
      <c r="AK7" s="405">
        <f t="shared" si="1"/>
        <v>0</v>
      </c>
      <c r="AL7" s="405">
        <f t="shared" si="1"/>
        <v>0</v>
      </c>
      <c r="AM7" s="405">
        <f t="shared" si="1"/>
        <v>0</v>
      </c>
      <c r="AN7" s="405">
        <f t="shared" si="1"/>
        <v>0</v>
      </c>
      <c r="AO7" s="405">
        <f t="shared" si="1"/>
        <v>0</v>
      </c>
      <c r="AP7" s="405">
        <f t="shared" si="1"/>
        <v>0</v>
      </c>
    </row>
    <row r="8" spans="1:42" x14ac:dyDescent="0.2">
      <c r="A8" s="364" t="s">
        <v>398</v>
      </c>
      <c r="B8" s="405">
        <f t="array" ref="B8:AP10">Inputs!C153:AQ155</f>
        <v>0</v>
      </c>
      <c r="C8" s="405">
        <v>0</v>
      </c>
      <c r="D8" s="405">
        <v>0</v>
      </c>
      <c r="E8" s="405">
        <v>0</v>
      </c>
      <c r="F8" s="405">
        <v>0</v>
      </c>
      <c r="G8" s="405">
        <v>0</v>
      </c>
      <c r="H8" s="405">
        <v>0</v>
      </c>
      <c r="I8" s="405">
        <v>0</v>
      </c>
      <c r="J8" s="405">
        <v>0</v>
      </c>
      <c r="K8" s="405">
        <v>0</v>
      </c>
      <c r="L8" s="405">
        <v>0</v>
      </c>
      <c r="M8" s="405">
        <v>0</v>
      </c>
      <c r="N8" s="405">
        <v>0</v>
      </c>
      <c r="O8" s="405">
        <v>0</v>
      </c>
      <c r="P8" s="405">
        <v>0</v>
      </c>
      <c r="Q8" s="405">
        <v>0</v>
      </c>
      <c r="R8" s="405">
        <v>0</v>
      </c>
      <c r="S8" s="405">
        <v>0</v>
      </c>
      <c r="T8" s="405">
        <v>0</v>
      </c>
      <c r="U8" s="405">
        <v>0</v>
      </c>
      <c r="V8" s="405">
        <v>0</v>
      </c>
      <c r="W8" s="405">
        <v>0</v>
      </c>
      <c r="X8" s="405">
        <v>0</v>
      </c>
      <c r="Y8" s="405">
        <v>0</v>
      </c>
      <c r="Z8" s="405">
        <v>0</v>
      </c>
      <c r="AA8" s="405">
        <v>0</v>
      </c>
      <c r="AB8" s="405">
        <v>0</v>
      </c>
      <c r="AC8" s="405">
        <v>0</v>
      </c>
      <c r="AD8" s="405">
        <v>0</v>
      </c>
      <c r="AE8" s="405">
        <v>0</v>
      </c>
      <c r="AF8" s="405">
        <v>0</v>
      </c>
      <c r="AG8" s="405">
        <v>0</v>
      </c>
      <c r="AH8" s="405">
        <v>0</v>
      </c>
      <c r="AI8" s="405">
        <v>0</v>
      </c>
      <c r="AJ8" s="405">
        <v>0</v>
      </c>
      <c r="AK8" s="405">
        <v>0</v>
      </c>
      <c r="AL8" s="405">
        <v>0</v>
      </c>
      <c r="AM8" s="405">
        <v>0</v>
      </c>
      <c r="AN8" s="405">
        <v>0</v>
      </c>
      <c r="AO8" s="405">
        <v>0</v>
      </c>
      <c r="AP8" s="405">
        <v>0</v>
      </c>
    </row>
    <row r="9" spans="1:42" x14ac:dyDescent="0.2">
      <c r="A9" s="364" t="s">
        <v>399</v>
      </c>
      <c r="B9" s="405">
        <v>0</v>
      </c>
      <c r="C9" s="405">
        <v>0</v>
      </c>
      <c r="D9" s="405">
        <v>0</v>
      </c>
      <c r="E9" s="405">
        <v>0</v>
      </c>
      <c r="F9" s="405">
        <v>0</v>
      </c>
      <c r="G9" s="405">
        <v>0</v>
      </c>
      <c r="H9" s="405">
        <v>0</v>
      </c>
      <c r="I9" s="405">
        <v>0</v>
      </c>
      <c r="J9" s="405">
        <v>0</v>
      </c>
      <c r="K9" s="405">
        <v>0</v>
      </c>
      <c r="L9" s="405">
        <v>0</v>
      </c>
      <c r="M9" s="405">
        <v>0</v>
      </c>
      <c r="N9" s="405">
        <v>0</v>
      </c>
      <c r="O9" s="405">
        <v>0</v>
      </c>
      <c r="P9" s="405">
        <v>0</v>
      </c>
      <c r="Q9" s="405">
        <v>0</v>
      </c>
      <c r="R9" s="405">
        <v>0</v>
      </c>
      <c r="S9" s="405">
        <v>0</v>
      </c>
      <c r="T9" s="405">
        <v>0</v>
      </c>
      <c r="U9" s="405">
        <v>0</v>
      </c>
      <c r="V9" s="405">
        <v>0</v>
      </c>
      <c r="W9" s="405">
        <v>0</v>
      </c>
      <c r="X9" s="405">
        <v>0</v>
      </c>
      <c r="Y9" s="405">
        <v>0</v>
      </c>
      <c r="Z9" s="405">
        <v>0</v>
      </c>
      <c r="AA9" s="405">
        <v>0</v>
      </c>
      <c r="AB9" s="405">
        <v>0</v>
      </c>
      <c r="AC9" s="405">
        <v>0</v>
      </c>
      <c r="AD9" s="405">
        <v>0</v>
      </c>
      <c r="AE9" s="405">
        <v>0</v>
      </c>
      <c r="AF9" s="405">
        <v>0</v>
      </c>
      <c r="AG9" s="405">
        <v>0</v>
      </c>
      <c r="AH9" s="405">
        <v>0</v>
      </c>
      <c r="AI9" s="405">
        <v>0</v>
      </c>
      <c r="AJ9" s="405">
        <v>0</v>
      </c>
      <c r="AK9" s="405">
        <v>0</v>
      </c>
      <c r="AL9" s="405">
        <v>0</v>
      </c>
      <c r="AM9" s="405">
        <v>0</v>
      </c>
      <c r="AN9" s="405">
        <v>0</v>
      </c>
      <c r="AO9" s="405">
        <v>0</v>
      </c>
      <c r="AP9" s="405">
        <v>0</v>
      </c>
    </row>
    <row r="10" spans="1:42" x14ac:dyDescent="0.2">
      <c r="A10" s="364" t="s">
        <v>400</v>
      </c>
      <c r="B10" s="405">
        <v>0</v>
      </c>
      <c r="C10" s="405">
        <v>0</v>
      </c>
      <c r="D10" s="405">
        <v>0</v>
      </c>
      <c r="E10" s="405">
        <v>0</v>
      </c>
      <c r="F10" s="405">
        <v>0</v>
      </c>
      <c r="G10" s="405">
        <v>0</v>
      </c>
      <c r="H10" s="405">
        <v>0</v>
      </c>
      <c r="I10" s="405">
        <v>0</v>
      </c>
      <c r="J10" s="405">
        <v>0</v>
      </c>
      <c r="K10" s="405">
        <v>0</v>
      </c>
      <c r="L10" s="405">
        <v>0</v>
      </c>
      <c r="M10" s="405">
        <v>0</v>
      </c>
      <c r="N10" s="405">
        <v>0</v>
      </c>
      <c r="O10" s="405">
        <v>0</v>
      </c>
      <c r="P10" s="405">
        <v>0</v>
      </c>
      <c r="Q10" s="405">
        <v>0</v>
      </c>
      <c r="R10" s="405">
        <v>0</v>
      </c>
      <c r="S10" s="405">
        <v>0</v>
      </c>
      <c r="T10" s="405">
        <v>0</v>
      </c>
      <c r="U10" s="405">
        <v>0</v>
      </c>
      <c r="V10" s="405">
        <v>0</v>
      </c>
      <c r="W10" s="405">
        <v>0</v>
      </c>
      <c r="X10" s="405">
        <v>0</v>
      </c>
      <c r="Y10" s="405">
        <v>0</v>
      </c>
      <c r="Z10" s="405">
        <v>0</v>
      </c>
      <c r="AA10" s="405">
        <v>0</v>
      </c>
      <c r="AB10" s="405">
        <v>0</v>
      </c>
      <c r="AC10" s="405">
        <v>0</v>
      </c>
      <c r="AD10" s="405">
        <v>0</v>
      </c>
      <c r="AE10" s="405">
        <v>0</v>
      </c>
      <c r="AF10" s="405">
        <v>0</v>
      </c>
      <c r="AG10" s="405">
        <v>0</v>
      </c>
      <c r="AH10" s="405">
        <v>0</v>
      </c>
      <c r="AI10" s="405">
        <v>0</v>
      </c>
      <c r="AJ10" s="405">
        <v>0</v>
      </c>
      <c r="AK10" s="405">
        <v>0</v>
      </c>
      <c r="AL10" s="405">
        <v>0</v>
      </c>
      <c r="AM10" s="405">
        <v>0</v>
      </c>
      <c r="AN10" s="405">
        <v>0</v>
      </c>
      <c r="AO10" s="405">
        <v>0</v>
      </c>
      <c r="AP10" s="40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340</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341</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334</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359</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358</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360</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342</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343</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344</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IF(pbi_fed_for_ds="Yes",C555,0)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IF(pbi_sta_for_ds="Yes",C559,0)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IF(pbi_uti_for_ds="Yes",C563,0)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IF(pbi_oth_for_ds="Yes",C567,0)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335</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7">
        <f t="shared" ref="D31:AP31" si="11">IF(D$2&lt;=analysis_period,PropertyTaxAssessedValue*(100-(D$2-1)*prop_tax_assessed_decline)/100,0)</f>
        <v>0</v>
      </c>
      <c r="E31" s="367">
        <f t="shared" si="11"/>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327</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380</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352</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353</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370</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321</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355</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350</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351</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377</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354</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401</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402</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390</v>
      </c>
      <c r="C59" s="366">
        <f>IF(C$2&lt;=analysis_period,IF(om_land_lease="n/a",total_land_area*Inputs!D$206,total_land_area*om_land_lease*(1+inflation_rate/100+om_land_lease_escal/100)^B$2),0)</f>
        <v>0</v>
      </c>
      <c r="D59" s="366">
        <f>IF(D$2&lt;=analysis_period,IF(om_land_lease="n/a",total_land_area*Inputs!E$206,total_land_area*om_land_lease*(1+inflation_rate/100+om_land_lease_escal/100)^C$2),0)</f>
        <v>0</v>
      </c>
      <c r="E59" s="366">
        <f>IF(E$2&lt;=analysis_period,IF(om_land_lease="n/a",total_land_area*Inputs!F$206,total_land_area*om_land_lease*(1+inflation_rate/100+om_land_lease_escal/100)^D$2),0)</f>
        <v>0</v>
      </c>
      <c r="F59" s="366">
        <f>IF(F$2&lt;=analysis_period,IF(om_land_lease="n/a",total_land_area*Inputs!G$206,total_land_area*om_land_lease*(1+inflation_rate/100+om_land_lease_escal/100)^E$2),0)</f>
        <v>0</v>
      </c>
      <c r="G59" s="366">
        <f>IF(G$2&lt;=analysis_period,IF(om_land_lease="n/a",total_land_area*Inputs!H$206,total_land_area*om_land_lease*(1+inflation_rate/100+om_land_lease_escal/100)^F$2),0)</f>
        <v>0</v>
      </c>
      <c r="H59" s="366">
        <f>IF(H$2&lt;=analysis_period,IF(om_land_lease="n/a",total_land_area*Inputs!I$206,total_land_area*om_land_lease*(1+inflation_rate/100+om_land_lease_escal/100)^G$2),0)</f>
        <v>0</v>
      </c>
      <c r="I59" s="366">
        <f>IF(I$2&lt;=analysis_period,IF(om_land_lease="n/a",total_land_area*Inputs!J$206,total_land_area*om_land_lease*(1+inflation_rate/100+om_land_lease_escal/100)^H$2),0)</f>
        <v>0</v>
      </c>
      <c r="J59" s="366">
        <f>IF(J$2&lt;=analysis_period,IF(om_land_lease="n/a",total_land_area*Inputs!K$206,total_land_area*om_land_lease*(1+inflation_rate/100+om_land_lease_escal/100)^I$2),0)</f>
        <v>0</v>
      </c>
      <c r="K59" s="366">
        <f>IF(K$2&lt;=analysis_period,IF(om_land_lease="n/a",total_land_area*Inputs!L$206,total_land_area*om_land_lease*(1+inflation_rate/100+om_land_lease_escal/100)^J$2),0)</f>
        <v>0</v>
      </c>
      <c r="L59" s="366">
        <f>IF(L$2&lt;=analysis_period,IF(om_land_lease="n/a",total_land_area*Inputs!M$206,total_land_area*om_land_lease*(1+inflation_rate/100+om_land_lease_escal/100)^K$2),0)</f>
        <v>0</v>
      </c>
      <c r="M59" s="366">
        <f>IF(M$2&lt;=analysis_period,IF(om_land_lease="n/a",total_land_area*Inputs!N$206,total_land_area*om_land_lease*(1+inflation_rate/100+om_land_lease_escal/100)^L$2),0)</f>
        <v>0</v>
      </c>
      <c r="N59" s="366">
        <f>IF(N$2&lt;=analysis_period,IF(om_land_lease="n/a",total_land_area*Inputs!O$206,total_land_area*om_land_lease*(1+inflation_rate/100+om_land_lease_escal/100)^M$2),0)</f>
        <v>0</v>
      </c>
      <c r="O59" s="366">
        <f>IF(O$2&lt;=analysis_period,IF(om_land_lease="n/a",total_land_area*Inputs!P$206,total_land_area*om_land_lease*(1+inflation_rate/100+om_land_lease_escal/100)^N$2),0)</f>
        <v>0</v>
      </c>
      <c r="P59" s="366">
        <f>IF(P$2&lt;=analysis_period,IF(om_land_lease="n/a",total_land_area*Inputs!Q$206,total_land_area*om_land_lease*(1+inflation_rate/100+om_land_lease_escal/100)^O$2),0)</f>
        <v>0</v>
      </c>
      <c r="Q59" s="366">
        <f>IF(Q$2&lt;=analysis_period,IF(om_land_lease="n/a",total_land_area*Inputs!R$206,total_land_area*om_land_lease*(1+inflation_rate/100+om_land_lease_escal/100)^P$2),0)</f>
        <v>0</v>
      </c>
      <c r="R59" s="366">
        <f>IF(R$2&lt;=analysis_period,IF(om_land_lease="n/a",total_land_area*Inputs!S$206,total_land_area*om_land_lease*(1+inflation_rate/100+om_land_lease_escal/100)^Q$2),0)</f>
        <v>0</v>
      </c>
      <c r="S59" s="366">
        <f>IF(S$2&lt;=analysis_period,IF(om_land_lease="n/a",total_land_area*Inputs!T$206,total_land_area*om_land_lease*(1+inflation_rate/100+om_land_lease_escal/100)^R$2),0)</f>
        <v>0</v>
      </c>
      <c r="T59" s="366">
        <f>IF(T$2&lt;=analysis_period,IF(om_land_lease="n/a",total_land_area*Inputs!U$206,total_land_area*om_land_lease*(1+inflation_rate/100+om_land_lease_escal/100)^S$2),0)</f>
        <v>0</v>
      </c>
      <c r="U59" s="366">
        <f>IF(U$2&lt;=analysis_period,IF(om_land_lease="n/a",total_land_area*Inputs!V$206,total_land_area*om_land_lease*(1+inflation_rate/100+om_land_lease_escal/100)^T$2),0)</f>
        <v>0</v>
      </c>
      <c r="V59" s="366">
        <f>IF(V$2&lt;=analysis_period,IF(om_land_lease="n/a",total_land_area*Inputs!W$206,total_land_area*om_land_lease*(1+inflation_rate/100+om_land_lease_escal/100)^U$2),0)</f>
        <v>0</v>
      </c>
      <c r="W59" s="366">
        <f>IF(W$2&lt;=analysis_period,IF(om_land_lease="n/a",total_land_area*Inputs!X$206,total_land_area*om_land_lease*(1+inflation_rate/100+om_land_lease_escal/100)^V$2),0)</f>
        <v>0</v>
      </c>
      <c r="X59" s="366">
        <f>IF(X$2&lt;=analysis_period,IF(om_land_lease="n/a",total_land_area*Inputs!Y$206,total_land_area*om_land_lease*(1+inflation_rate/100+om_land_lease_escal/100)^W$2),0)</f>
        <v>0</v>
      </c>
      <c r="Y59" s="366">
        <f>IF(Y$2&lt;=analysis_period,IF(om_land_lease="n/a",total_land_area*Inputs!Z$206,total_land_area*om_land_lease*(1+inflation_rate/100+om_land_lease_escal/100)^X$2),0)</f>
        <v>0</v>
      </c>
      <c r="Z59" s="366">
        <f>IF(Z$2&lt;=analysis_period,IF(om_land_lease="n/a",total_land_area*Inputs!AA$206,total_land_area*om_land_lease*(1+inflation_rate/100+om_land_lease_escal/100)^Y$2),0)</f>
        <v>0</v>
      </c>
      <c r="AA59" s="366">
        <f>IF(AA$2&lt;=analysis_period,IF(om_land_lease="n/a",total_land_area*Inputs!AB$206,total_land_area*om_land_lease*(1+inflation_rate/100+om_land_lease_escal/100)^Z$2),0)</f>
        <v>0</v>
      </c>
      <c r="AB59" s="366">
        <f>IF(AB$2&lt;=analysis_period,IF(om_land_lease="n/a",total_land_area*Inputs!AC$206,total_land_area*om_land_lease*(1+inflation_rate/100+om_land_lease_escal/100)^AA$2),0)</f>
        <v>0</v>
      </c>
      <c r="AC59" s="366">
        <f>IF(AC$2&lt;=analysis_period,IF(om_land_lease="n/a",total_land_area*Inputs!AD$206,total_land_area*om_land_lease*(1+inflation_rate/100+om_land_lease_escal/100)^AB$2),0)</f>
        <v>0</v>
      </c>
      <c r="AD59" s="366">
        <f>IF(AD$2&lt;=analysis_period,IF(om_land_lease="n/a",total_land_area*Inputs!AE$206,total_land_area*om_land_lease*(1+inflation_rate/100+om_land_lease_escal/100)^AC$2),0)</f>
        <v>0</v>
      </c>
      <c r="AE59" s="366">
        <f>IF(AE$2&lt;=analysis_period,IF(om_land_lease="n/a",total_land_area*Inputs!AF$206,total_land_area*om_land_lease*(1+inflation_rate/100+om_land_lease_escal/100)^AD$2),0)</f>
        <v>0</v>
      </c>
      <c r="AF59" s="366">
        <f>IF(AF$2&lt;=analysis_period,IF(om_land_lease="n/a",total_land_area*Inputs!AG$206,total_land_area*om_land_lease*(1+inflation_rate/100+om_land_lease_escal/100)^AE$2),0)</f>
        <v>0</v>
      </c>
      <c r="AG59" s="366">
        <f>IF(AG$2&lt;=analysis_period,IF(om_land_lease="n/a",total_land_area*Inputs!AH$206,total_land_area*om_land_lease*(1+inflation_rate/100+om_land_lease_escal/100)^AF$2),0)</f>
        <v>0</v>
      </c>
      <c r="AH59" s="366">
        <f>IF(AH$2&lt;=analysis_period,IF(om_land_lease="n/a",total_land_area*Inputs!AI$206,total_land_area*om_land_lease*(1+inflation_rate/100+om_land_lease_escal/100)^AG$2),0)</f>
        <v>0</v>
      </c>
      <c r="AI59" s="366">
        <f>IF(AI$2&lt;=analysis_period,IF(om_land_lease="n/a",total_land_area*Inputs!AJ$206,total_land_area*om_land_lease*(1+inflation_rate/100+om_land_lease_escal/100)^AH$2),0)</f>
        <v>0</v>
      </c>
      <c r="AJ59" s="366">
        <f>IF(AJ$2&lt;=analysis_period,IF(om_land_lease="n/a",total_land_area*Inputs!AK$206,total_land_area*om_land_lease*(1+inflation_rate/100+om_land_lease_escal/100)^AI$2),0)</f>
        <v>0</v>
      </c>
      <c r="AK59" s="366">
        <f>IF(AK$2&lt;=analysis_period,IF(om_land_lease="n/a",total_land_area*Inputs!AL$206,total_land_area*om_land_lease*(1+inflation_rate/100+om_land_lease_escal/100)^AJ$2),0)</f>
        <v>0</v>
      </c>
      <c r="AL59" s="366">
        <f>IF(AL$2&lt;=analysis_period,IF(om_land_lease="n/a",total_land_area*Inputs!AM$206,total_land_area*om_land_lease*(1+inflation_rate/100+om_land_lease_escal/100)^AK$2),0)</f>
        <v>0</v>
      </c>
      <c r="AM59" s="366">
        <f>IF(AM$2&lt;=analysis_period,IF(om_land_lease="n/a",total_land_area*Inputs!AN$206,total_land_area*om_land_lease*(1+inflation_rate/100+om_land_lease_escal/100)^AL$2),0)</f>
        <v>0</v>
      </c>
      <c r="AN59" s="366">
        <f>IF(AN$2&lt;=analysis_period,IF(om_land_lease="n/a",total_land_area*Inputs!AO$206,total_land_area*om_land_lease*(1+inflation_rate/100+om_land_lease_escal/100)^AM$2),0)</f>
        <v>0</v>
      </c>
      <c r="AO59" s="366">
        <f>IF(AO$2&lt;=analysis_period,IF(om_land_lease="n/a",total_land_area*Inputs!AP$206,total_land_area*om_land_lease*(1+inflation_rate/100+om_land_lease_escal/100)^AN$2),0)</f>
        <v>0</v>
      </c>
      <c r="AP59" s="366">
        <f>IF(AP$2&lt;=analysis_period,IF(om_land_lease="n/a",total_land_area*Inputs!AQ$206,total_land_area*om_land_lease*(1+inflation_rate/100+om_land_lease_escal/100)^AO$2),0)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259</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IF(pbi_fed_for_ds="Yes",0,C555)</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IF(pbi_sta_for_ds="Yes",0,C559)</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IF(pbi_uti_for_ds="Yes",0,C563)</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IF(pbi_oth_for_ds="Yes",0,C567)</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278</v>
      </c>
      <c r="B75" s="194">
        <v>0</v>
      </c>
      <c r="C75" s="194">
        <f t="shared" ref="C75:AP75" si="27">C715</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279</v>
      </c>
      <c r="B76" s="195">
        <v>0</v>
      </c>
      <c r="C76" s="195">
        <f t="shared" ref="C76:AP76" si="28">-C574</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269</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270</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271</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-Inputs!I86</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276</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277</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302</v>
      </c>
      <c r="B90" s="194">
        <f>-B601-B602</f>
        <v>0</v>
      </c>
      <c r="C90" s="194">
        <f t="shared" ref="C90:AP90" si="30">-C601-C602</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301</v>
      </c>
      <c r="B91" s="194">
        <f t="shared" ref="B91:AP91" si="31">-B607-B608</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313</v>
      </c>
      <c r="B92" s="367">
        <f>-B613-B614</f>
        <v>0</v>
      </c>
      <c r="C92" s="367">
        <f t="shared" ref="C92:AP92" si="32">-C613-C614</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314</v>
      </c>
      <c r="B93" s="189">
        <f>-B619-B620</f>
        <v>0</v>
      </c>
      <c r="C93" s="189">
        <f t="shared" ref="C93:AP93" si="33">-C619-C620</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315</v>
      </c>
      <c r="B94" s="189">
        <f>-B651-B652</f>
        <v>0</v>
      </c>
      <c r="C94" s="189">
        <f t="shared" ref="C94:AP94" si="34">-C651-C652</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316</v>
      </c>
      <c r="B95" s="195">
        <f>-B683-B684</f>
        <v>0</v>
      </c>
      <c r="C95" s="195">
        <f t="shared" ref="C95:AP95" si="35">-C683-C684</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260</v>
      </c>
    </row>
    <row r="98" spans="1:42" x14ac:dyDescent="0.2">
      <c r="A98" s="27" t="s">
        <v>317</v>
      </c>
      <c r="B98" s="189">
        <f>B620</f>
        <v>0</v>
      </c>
      <c r="C98" s="189">
        <f t="shared" ref="C98:AP98" si="37">C620</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318</v>
      </c>
      <c r="B99" s="189">
        <f>B652</f>
        <v>0</v>
      </c>
      <c r="C99" s="189">
        <f t="shared" ref="C99:AP99" si="38">C652</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319</v>
      </c>
      <c r="B100" s="195">
        <f>B684</f>
        <v>0</v>
      </c>
      <c r="C100" s="195">
        <f t="shared" ref="C100:AP100" si="39">C684</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C96+C101</f>
        <v>0</v>
      </c>
      <c r="D102" s="202">
        <f t="shared" ref="D102:AP102" si="41">D96+D101</f>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276</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277</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-C575</f>
        <v>0</v>
      </c>
      <c r="D111" s="195">
        <f t="shared" ref="D111:AP111" si="42">-D575</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280</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281</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338</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7">C522</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AP522</f>
        <v>0</v>
      </c>
    </row>
    <row r="127" spans="1:42" x14ac:dyDescent="0.2">
      <c r="A127" s="119" t="s">
        <v>4</v>
      </c>
      <c r="B127" s="195">
        <f>B528</f>
        <v>0</v>
      </c>
      <c r="C127" s="195">
        <f t="shared" ref="C127:AO127" si="48">C528</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AP528</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B200</f>
        <v>0</v>
      </c>
      <c r="C130" s="194">
        <f>C200</f>
        <v>0</v>
      </c>
      <c r="D130" s="194">
        <f t="shared" ref="D130:AP130" si="50">D200</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B240</f>
        <v>0</v>
      </c>
      <c r="C131" s="189">
        <f>C240</f>
        <v>0</v>
      </c>
      <c r="D131" s="189">
        <f t="shared" ref="D131:AP131" si="51">D240</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403</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C569+C200+C240-C62-C574-C575+C124+C128-C607-C601-C602-C613-C619-C651-C683+C715-C608+C28</f>
        <v>0</v>
      </c>
      <c r="D144" s="367">
        <f>D569+D200+D240-D62-D574-D575+D124+D128-D607-D601-D602-D613-D619-D651-D683+D715-D608+D28</f>
        <v>0</v>
      </c>
      <c r="E144" s="367">
        <f>E569+E200+E240-E62-E574-E575+E124+E128-E607-E601-E602-E613-E619-E651-E683+E715-E608+E28</f>
        <v>0</v>
      </c>
      <c r="F144" s="367">
        <f>F569+F200+F240-F62-F574-F575+F124+F128-F607-F601-F602-F613-F619-F651-F683+F715-F608+F28</f>
        <v>0</v>
      </c>
      <c r="G144" s="367">
        <f>G569+G200+G240-G62-G574-G575+G124+G128-G607-G601-G602-G613-G619-G651-G683+G715-G608+G28</f>
        <v>0</v>
      </c>
      <c r="H144" s="367">
        <f>H569+H200+H240-H62-H574-H575+H124+H128-H607-H601-H602-H613-H619-H651-H683+H715-H608+H28</f>
        <v>0</v>
      </c>
      <c r="I144" s="367">
        <f>I569+I200+I240-I62-I574-I575+I124+I128-I607-I601-I602-I613-I619-I651-I683+I715-I608+I28</f>
        <v>0</v>
      </c>
      <c r="J144" s="367">
        <f>J569+J200+J240-J62-J574-J575+J124+J128-J607-J601-J602-J613-J619-J651-J683+J715-J608+J28</f>
        <v>0</v>
      </c>
      <c r="K144" s="367">
        <f>K569+K200+K240-K62-K574-K575+K124+K128-K607-K601-K602-K613-K619-K651-K683+K715-K608+K28</f>
        <v>0</v>
      </c>
      <c r="L144" s="367">
        <f>L569+L200+L240-L62-L574-L575+L124+L128-L607-L601-L602-L613-L619-L651-L683+L715-L608+L28</f>
        <v>0</v>
      </c>
      <c r="M144" s="367">
        <f>M569+M200+M240-M62-M574-M575+M124+M128-M607-M601-M602-M613-M619-M651-M683+M715-M608+M28</f>
        <v>0</v>
      </c>
      <c r="N144" s="367">
        <f>N569+N200+N240-N62-N574-N575+N124+N128-N607-N601-N602-N613-N619-N651-N683+N715-N608+N28</f>
        <v>0</v>
      </c>
      <c r="O144" s="367">
        <f>O569+O200+O240-O62-O574-O575+O124+O128-O607-O601-O602-O613-O619-O651-O683+O715-O608+O28</f>
        <v>0</v>
      </c>
      <c r="P144" s="367">
        <f>P569+P200+P240-P62-P574-P575+P124+P128-P607-P601-P602-P613-P619-P651-P683+P715-P608+P28</f>
        <v>0</v>
      </c>
      <c r="Q144" s="367">
        <f>Q569+Q200+Q240-Q62-Q574-Q575+Q124+Q128-Q607-Q601-Q602-Q613-Q619-Q651-Q683+Q715-Q608+Q28</f>
        <v>0</v>
      </c>
      <c r="R144" s="367">
        <f>R569+R200+R240-R62-R574-R575+R124+R128-R607-R601-R602-R613-R619-R651-R683+R715-R608+R28</f>
        <v>0</v>
      </c>
      <c r="S144" s="367">
        <f>S569+S200+S240-S62-S574-S575+S124+S128-S607-S601-S602-S613-S619-S651-S683+S715-S608+S28</f>
        <v>0</v>
      </c>
      <c r="T144" s="367">
        <f>T569+T200+T240-T62-T574-T575+T124+T128-T607-T601-T602-T613-T619-T651-T683+T715-T608+T28</f>
        <v>0</v>
      </c>
      <c r="U144" s="367">
        <f>U569+U200+U240-U62-U574-U575+U124+U128-U607-U601-U602-U613-U619-U651-U683+U715-U608+U28</f>
        <v>0</v>
      </c>
      <c r="V144" s="367">
        <f>V569+V200+V240-V62-V574-V575+V124+V128-V607-V601-V602-V613-V619-V651-V683+V715-V608+V28</f>
        <v>0</v>
      </c>
      <c r="W144" s="367">
        <f>W569+W200+W240-W62-W574-W575+W124+W128-W607-W601-W602-W613-W619-W651-W683+W715-W608+W28</f>
        <v>0</v>
      </c>
      <c r="X144" s="367">
        <f>X569+X200+X240-X62-X574-X575+X124+X128-X607-X601-X602-X613-X619-X651-X683+X715-X608+X28</f>
        <v>0</v>
      </c>
      <c r="Y144" s="367">
        <f>Y569+Y200+Y240-Y62-Y574-Y575+Y124+Y128-Y607-Y601-Y602-Y613-Y619-Y651-Y683+Y715-Y608+Y28</f>
        <v>0</v>
      </c>
      <c r="Z144" s="367">
        <f>Z569+Z200+Z240-Z62-Z574-Z575+Z124+Z128-Z607-Z601-Z602-Z613-Z619-Z651-Z683+Z715-Z608+Z28</f>
        <v>0</v>
      </c>
      <c r="AA144" s="367">
        <f>AA569+AA200+AA240-AA62-AA574-AA575+AA124+AA128-AA607-AA601-AA602-AA613-AA619-AA651-AA683+AA715-AA608+AA28</f>
        <v>0</v>
      </c>
      <c r="AB144" s="367">
        <f>AB569+AB200+AB240-AB62-AB574-AB575+AB124+AB128-AB607-AB601-AB602-AB613-AB619-AB651-AB683+AB715-AB608+AB28</f>
        <v>0</v>
      </c>
      <c r="AC144" s="367">
        <f>AC569+AC200+AC240-AC62-AC574-AC575+AC124+AC128-AC607-AC601-AC602-AC613-AC619-AC651-AC683+AC715-AC608+AC28</f>
        <v>0</v>
      </c>
      <c r="AD144" s="367">
        <f>AD569+AD200+AD240-AD62-AD574-AD575+AD124+AD128-AD607-AD601-AD602-AD613-AD619-AD651-AD683+AD715-AD608+AD28</f>
        <v>0</v>
      </c>
      <c r="AE144" s="367">
        <f>AE569+AE200+AE240-AE62-AE574-AE575+AE124+AE128-AE607-AE601-AE602-AE613-AE619-AE651-AE683+AE715-AE608+AE28</f>
        <v>0</v>
      </c>
      <c r="AF144" s="367">
        <f>AF569+AF200+AF240-AF62-AF574-AF575+AF124+AF128-AF607-AF601-AF602-AF613-AF619-AF651-AF683+AF715-AF608+AF28</f>
        <v>0</v>
      </c>
      <c r="AG144" s="367">
        <f>AG569+AG200+AG240-AG62-AG574-AG575+AG124+AG128-AG607-AG601-AG602-AG613-AG619-AG651-AG683+AG715-AG608+AG28</f>
        <v>0</v>
      </c>
      <c r="AH144" s="367">
        <f>AH569+AH200+AH240-AH62-AH574-AH575+AH124+AH128-AH607-AH601-AH602-AH613-AH619-AH651-AH683+AH715-AH608+AH28</f>
        <v>0</v>
      </c>
      <c r="AI144" s="367">
        <f>AI569+AI200+AI240-AI62-AI574-AI575+AI124+AI128-AI607-AI601-AI602-AI613-AI619-AI651-AI683+AI715-AI608+AI28</f>
        <v>0</v>
      </c>
      <c r="AJ144" s="367">
        <f>AJ569+AJ200+AJ240-AJ62-AJ574-AJ575+AJ124+AJ128-AJ607-AJ601-AJ602-AJ613-AJ619-AJ651-AJ683+AJ715-AJ608+AJ28</f>
        <v>0</v>
      </c>
      <c r="AK144" s="367">
        <f>AK569+AK200+AK240-AK62-AK574-AK575+AK124+AK128-AK607-AK601-AK602-AK613-AK619-AK651-AK683+AK715-AK608+AK28</f>
        <v>0</v>
      </c>
      <c r="AL144" s="367">
        <f>AL569+AL200+AL240-AL62-AL574-AL575+AL124+AL128-AL607-AL601-AL602-AL613-AL619-AL651-AL683+AL715-AL608+AL28</f>
        <v>0</v>
      </c>
      <c r="AM144" s="367">
        <f>AM569+AM200+AM240-AM62-AM574-AM575+AM124+AM128-AM607-AM601-AM602-AM613-AM619-AM651-AM683+AM715-AM608+AM28</f>
        <v>0</v>
      </c>
      <c r="AN144" s="367">
        <f>AN569+AN200+AN240-AN62-AN574-AN575+AN124+AN128-AN607-AN601-AN602-AN613-AN619-AN651-AN683+AN715-AN608+AN28</f>
        <v>0</v>
      </c>
      <c r="AO144" s="367">
        <f>AO569+AO200+AO240-AO62-AO574-AO575+AO124+AO128-AO607-AO601-AO602-AO613-AO619-AO651-AO683+AO715-AO608+AO28</f>
        <v>0</v>
      </c>
      <c r="AP144" s="367">
        <f>AP569+AP200+AP240-AP62-AP574-AP575+AP124+AP128-AP607-AP601-AP602-AP613-AP619-AP651-AP683+AP715-AP608+AP28</f>
        <v>0</v>
      </c>
    </row>
    <row r="145" spans="1:42" x14ac:dyDescent="0.2">
      <c r="A145" s="23" t="s">
        <v>218</v>
      </c>
      <c r="B145" s="241"/>
      <c r="C145" s="194">
        <f t="shared" ref="C145:AP145" si="55">C16</f>
        <v>0</v>
      </c>
      <c r="D145" s="367">
        <f t="shared" si="55"/>
        <v>0</v>
      </c>
      <c r="E145" s="367">
        <f t="shared" si="55"/>
        <v>0</v>
      </c>
      <c r="F145" s="367">
        <f t="shared" si="55"/>
        <v>0</v>
      </c>
      <c r="G145" s="367">
        <f t="shared" si="55"/>
        <v>0</v>
      </c>
      <c r="H145" s="367">
        <f t="shared" si="55"/>
        <v>0</v>
      </c>
      <c r="I145" s="367">
        <f t="shared" si="55"/>
        <v>0</v>
      </c>
      <c r="J145" s="367">
        <f t="shared" si="55"/>
        <v>0</v>
      </c>
      <c r="K145" s="367">
        <f t="shared" si="55"/>
        <v>0</v>
      </c>
      <c r="L145" s="367">
        <f t="shared" si="55"/>
        <v>0</v>
      </c>
      <c r="M145" s="367">
        <f t="shared" si="55"/>
        <v>0</v>
      </c>
      <c r="N145" s="367">
        <f t="shared" si="55"/>
        <v>0</v>
      </c>
      <c r="O145" s="367">
        <f t="shared" si="55"/>
        <v>0</v>
      </c>
      <c r="P145" s="367">
        <f t="shared" si="55"/>
        <v>0</v>
      </c>
      <c r="Q145" s="367">
        <f t="shared" si="55"/>
        <v>0</v>
      </c>
      <c r="R145" s="367">
        <f t="shared" si="55"/>
        <v>0</v>
      </c>
      <c r="S145" s="367">
        <f t="shared" si="55"/>
        <v>0</v>
      </c>
      <c r="T145" s="367">
        <f t="shared" si="55"/>
        <v>0</v>
      </c>
      <c r="U145" s="367">
        <f t="shared" si="55"/>
        <v>0</v>
      </c>
      <c r="V145" s="367">
        <f t="shared" si="55"/>
        <v>0</v>
      </c>
      <c r="W145" s="367">
        <f t="shared" si="55"/>
        <v>0</v>
      </c>
      <c r="X145" s="367">
        <f t="shared" si="55"/>
        <v>0</v>
      </c>
      <c r="Y145" s="367">
        <f t="shared" si="55"/>
        <v>0</v>
      </c>
      <c r="Z145" s="367">
        <f t="shared" si="55"/>
        <v>0</v>
      </c>
      <c r="AA145" s="367">
        <f t="shared" si="55"/>
        <v>0</v>
      </c>
      <c r="AB145" s="367">
        <f t="shared" si="55"/>
        <v>0</v>
      </c>
      <c r="AC145" s="367">
        <f t="shared" si="55"/>
        <v>0</v>
      </c>
      <c r="AD145" s="367">
        <f t="shared" si="55"/>
        <v>0</v>
      </c>
      <c r="AE145" s="367">
        <f t="shared" si="55"/>
        <v>0</v>
      </c>
      <c r="AF145" s="367">
        <f t="shared" si="55"/>
        <v>0</v>
      </c>
      <c r="AG145" s="367">
        <f t="shared" si="55"/>
        <v>0</v>
      </c>
      <c r="AH145" s="367">
        <f t="shared" si="55"/>
        <v>0</v>
      </c>
      <c r="AI145" s="367">
        <f t="shared" si="55"/>
        <v>0</v>
      </c>
      <c r="AJ145" s="367">
        <f t="shared" si="55"/>
        <v>0</v>
      </c>
      <c r="AK145" s="367">
        <f t="shared" si="55"/>
        <v>0</v>
      </c>
      <c r="AL145" s="367">
        <f t="shared" si="55"/>
        <v>0</v>
      </c>
      <c r="AM145" s="367">
        <f t="shared" si="55"/>
        <v>0</v>
      </c>
      <c r="AN145" s="367">
        <f t="shared" si="55"/>
        <v>0</v>
      </c>
      <c r="AO145" s="367">
        <f t="shared" si="55"/>
        <v>0</v>
      </c>
      <c r="AP145" s="367">
        <f t="shared" si="55"/>
        <v>0</v>
      </c>
    </row>
    <row r="146" spans="1:42" x14ac:dyDescent="0.2">
      <c r="A146" s="23" t="s">
        <v>381</v>
      </c>
      <c r="B146" s="241"/>
      <c r="C146" s="194">
        <f>C5</f>
        <v>0</v>
      </c>
      <c r="D146" s="367">
        <f t="shared" ref="D146:AP146" si="56">D5</f>
        <v>0</v>
      </c>
      <c r="E146" s="367">
        <f t="shared" si="56"/>
        <v>0</v>
      </c>
      <c r="F146" s="367">
        <f t="shared" si="56"/>
        <v>0</v>
      </c>
      <c r="G146" s="367">
        <f t="shared" si="56"/>
        <v>0</v>
      </c>
      <c r="H146" s="367">
        <f t="shared" si="56"/>
        <v>0</v>
      </c>
      <c r="I146" s="367">
        <f t="shared" si="56"/>
        <v>0</v>
      </c>
      <c r="J146" s="367">
        <f t="shared" si="56"/>
        <v>0</v>
      </c>
      <c r="K146" s="367">
        <f t="shared" si="56"/>
        <v>0</v>
      </c>
      <c r="L146" s="367">
        <f t="shared" si="56"/>
        <v>0</v>
      </c>
      <c r="M146" s="367">
        <f t="shared" si="56"/>
        <v>0</v>
      </c>
      <c r="N146" s="367">
        <f t="shared" si="56"/>
        <v>0</v>
      </c>
      <c r="O146" s="367">
        <f t="shared" si="56"/>
        <v>0</v>
      </c>
      <c r="P146" s="367">
        <f t="shared" si="56"/>
        <v>0</v>
      </c>
      <c r="Q146" s="367">
        <f t="shared" si="56"/>
        <v>0</v>
      </c>
      <c r="R146" s="367">
        <f t="shared" si="56"/>
        <v>0</v>
      </c>
      <c r="S146" s="367">
        <f t="shared" si="56"/>
        <v>0</v>
      </c>
      <c r="T146" s="367">
        <f t="shared" si="56"/>
        <v>0</v>
      </c>
      <c r="U146" s="367">
        <f t="shared" si="56"/>
        <v>0</v>
      </c>
      <c r="V146" s="367">
        <f t="shared" si="56"/>
        <v>0</v>
      </c>
      <c r="W146" s="367">
        <f t="shared" si="56"/>
        <v>0</v>
      </c>
      <c r="X146" s="367">
        <f t="shared" si="56"/>
        <v>0</v>
      </c>
      <c r="Y146" s="367">
        <f t="shared" si="56"/>
        <v>0</v>
      </c>
      <c r="Z146" s="367">
        <f t="shared" si="56"/>
        <v>0</v>
      </c>
      <c r="AA146" s="367">
        <f t="shared" si="56"/>
        <v>0</v>
      </c>
      <c r="AB146" s="367">
        <f t="shared" si="56"/>
        <v>0</v>
      </c>
      <c r="AC146" s="367">
        <f t="shared" si="56"/>
        <v>0</v>
      </c>
      <c r="AD146" s="367">
        <f t="shared" si="56"/>
        <v>0</v>
      </c>
      <c r="AE146" s="367">
        <f t="shared" si="56"/>
        <v>0</v>
      </c>
      <c r="AF146" s="367">
        <f t="shared" si="56"/>
        <v>0</v>
      </c>
      <c r="AG146" s="367">
        <f t="shared" si="56"/>
        <v>0</v>
      </c>
      <c r="AH146" s="367">
        <f t="shared" si="56"/>
        <v>0</v>
      </c>
      <c r="AI146" s="367">
        <f t="shared" si="56"/>
        <v>0</v>
      </c>
      <c r="AJ146" s="367">
        <f t="shared" si="56"/>
        <v>0</v>
      </c>
      <c r="AK146" s="367">
        <f t="shared" si="56"/>
        <v>0</v>
      </c>
      <c r="AL146" s="367">
        <f t="shared" si="56"/>
        <v>0</v>
      </c>
      <c r="AM146" s="367">
        <f t="shared" si="56"/>
        <v>0</v>
      </c>
      <c r="AN146" s="367">
        <f t="shared" si="56"/>
        <v>0</v>
      </c>
      <c r="AO146" s="367">
        <f t="shared" si="56"/>
        <v>0</v>
      </c>
      <c r="AP146" s="367">
        <f t="shared" si="56"/>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405</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261</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404</v>
      </c>
      <c r="B156" s="287"/>
      <c r="C156" s="28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row>
    <row r="157" spans="1:42" s="122" customFormat="1" x14ac:dyDescent="0.2">
      <c r="A157" s="4" t="s">
        <v>365</v>
      </c>
      <c r="B157" s="367" cm="1">
        <f t="array" ref="B157:AP157">Inputs!C203:AQ203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366</v>
      </c>
      <c r="B158" s="367">
        <f t="array" ref="B158:AP158">Inputs!C154:AQ154</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362</v>
      </c>
      <c r="B160" s="237">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363</v>
      </c>
      <c r="B161" s="237">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364</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7"/>
      <c r="C164" s="287"/>
      <c r="D164" s="287"/>
      <c r="E164" s="287"/>
      <c r="F164" s="287"/>
      <c r="G164" s="287"/>
      <c r="H164" s="287"/>
      <c r="I164" s="287"/>
      <c r="J164" s="287"/>
      <c r="K164" s="287"/>
      <c r="L164" s="287"/>
      <c r="M164" s="287"/>
      <c r="N164" s="287"/>
      <c r="O164" s="287"/>
      <c r="P164" s="287"/>
      <c r="Q164" s="287"/>
      <c r="R164" s="287"/>
      <c r="S164" s="287"/>
      <c r="T164" s="287"/>
      <c r="U164" s="287"/>
      <c r="V164" s="287"/>
      <c r="W164" s="287"/>
      <c r="X164" s="287"/>
      <c r="Y164" s="287"/>
      <c r="Z164" s="287"/>
      <c r="AA164" s="287"/>
      <c r="AB164" s="287"/>
      <c r="AC164" s="287"/>
      <c r="AD164" s="287"/>
      <c r="AE164" s="287"/>
      <c r="AF164" s="287"/>
      <c r="AG164" s="287"/>
      <c r="AH164" s="287"/>
      <c r="AI164" s="287"/>
      <c r="AJ164" s="287"/>
      <c r="AK164" s="287"/>
      <c r="AL164" s="287"/>
      <c r="AM164" s="287"/>
      <c r="AN164" s="287"/>
      <c r="AO164" s="287"/>
      <c r="AP164" s="287"/>
    </row>
    <row r="165" spans="1:42" s="204" customFormat="1" x14ac:dyDescent="0.2">
      <c r="A165" s="29" t="s">
        <v>42</v>
      </c>
    </row>
    <row r="166" spans="1:42" s="16" customFormat="1" x14ac:dyDescent="0.2">
      <c r="A166" s="118" t="s">
        <v>30</v>
      </c>
      <c r="B166" s="204"/>
      <c r="C166" s="188">
        <f>C64</f>
        <v>0</v>
      </c>
      <c r="D166" s="188">
        <f>D64</f>
        <v>0</v>
      </c>
      <c r="E166" s="188">
        <f>E64</f>
        <v>0</v>
      </c>
      <c r="F166" s="188">
        <f>F64</f>
        <v>0</v>
      </c>
      <c r="G166" s="188">
        <f>G64</f>
        <v>0</v>
      </c>
      <c r="H166" s="188">
        <f>H64</f>
        <v>0</v>
      </c>
      <c r="I166" s="188">
        <f>I64</f>
        <v>0</v>
      </c>
      <c r="J166" s="188">
        <f>J64</f>
        <v>0</v>
      </c>
      <c r="K166" s="188">
        <f>K64</f>
        <v>0</v>
      </c>
      <c r="L166" s="188">
        <f>L64</f>
        <v>0</v>
      </c>
      <c r="M166" s="188">
        <f>M64</f>
        <v>0</v>
      </c>
      <c r="N166" s="188">
        <f>N64</f>
        <v>0</v>
      </c>
      <c r="O166" s="188">
        <f>O64</f>
        <v>0</v>
      </c>
      <c r="P166" s="188">
        <f>P64</f>
        <v>0</v>
      </c>
      <c r="Q166" s="188">
        <f>Q64</f>
        <v>0</v>
      </c>
      <c r="R166" s="188">
        <f>R64</f>
        <v>0</v>
      </c>
      <c r="S166" s="188">
        <f>S64</f>
        <v>0</v>
      </c>
      <c r="T166" s="188">
        <f>T64</f>
        <v>0</v>
      </c>
      <c r="U166" s="188">
        <f>U64</f>
        <v>0</v>
      </c>
      <c r="V166" s="188">
        <f>V64</f>
        <v>0</v>
      </c>
      <c r="W166" s="188">
        <f>W64</f>
        <v>0</v>
      </c>
      <c r="X166" s="188">
        <f>X64</f>
        <v>0</v>
      </c>
      <c r="Y166" s="188">
        <f>Y64</f>
        <v>0</v>
      </c>
      <c r="Z166" s="188">
        <f>Z64</f>
        <v>0</v>
      </c>
      <c r="AA166" s="188">
        <f>AA64</f>
        <v>0</v>
      </c>
      <c r="AB166" s="188">
        <f>AB64</f>
        <v>0</v>
      </c>
      <c r="AC166" s="188">
        <f>AC64</f>
        <v>0</v>
      </c>
      <c r="AD166" s="188">
        <f>AD64</f>
        <v>0</v>
      </c>
      <c r="AE166" s="188">
        <f>AE64</f>
        <v>0</v>
      </c>
      <c r="AF166" s="188">
        <f>AF64</f>
        <v>0</v>
      </c>
      <c r="AG166" s="188">
        <f>AG64</f>
        <v>0</v>
      </c>
      <c r="AH166" s="188">
        <f>AH64</f>
        <v>0</v>
      </c>
      <c r="AI166" s="188">
        <f>AI64</f>
        <v>0</v>
      </c>
      <c r="AJ166" s="188">
        <f>AJ64</f>
        <v>0</v>
      </c>
      <c r="AK166" s="188">
        <f>AK64</f>
        <v>0</v>
      </c>
      <c r="AL166" s="188">
        <f>AL64</f>
        <v>0</v>
      </c>
      <c r="AM166" s="188">
        <f>AM64</f>
        <v>0</v>
      </c>
      <c r="AN166" s="188">
        <f>AN64</f>
        <v>0</v>
      </c>
      <c r="AO166" s="188">
        <f>AO64</f>
        <v>0</v>
      </c>
      <c r="AP166" s="188">
        <f>AP64</f>
        <v>0</v>
      </c>
    </row>
    <row r="167" spans="1:42" s="16" customFormat="1" x14ac:dyDescent="0.2">
      <c r="A167" s="118" t="s">
        <v>38</v>
      </c>
      <c r="B167" s="204"/>
      <c r="C167" s="188">
        <f t="shared" ref="C167:AP167" si="57">C715</f>
        <v>0</v>
      </c>
      <c r="D167" s="188">
        <f t="shared" si="57"/>
        <v>0</v>
      </c>
      <c r="E167" s="188">
        <f t="shared" si="57"/>
        <v>0</v>
      </c>
      <c r="F167" s="188">
        <f t="shared" si="57"/>
        <v>0</v>
      </c>
      <c r="G167" s="188">
        <f t="shared" si="57"/>
        <v>0</v>
      </c>
      <c r="H167" s="188">
        <f t="shared" si="57"/>
        <v>0</v>
      </c>
      <c r="I167" s="188">
        <f t="shared" si="57"/>
        <v>0</v>
      </c>
      <c r="J167" s="188">
        <f t="shared" si="57"/>
        <v>0</v>
      </c>
      <c r="K167" s="188">
        <f t="shared" si="57"/>
        <v>0</v>
      </c>
      <c r="L167" s="188">
        <f t="shared" si="57"/>
        <v>0</v>
      </c>
      <c r="M167" s="188">
        <f t="shared" si="57"/>
        <v>0</v>
      </c>
      <c r="N167" s="188">
        <f t="shared" si="57"/>
        <v>0</v>
      </c>
      <c r="O167" s="188">
        <f t="shared" si="57"/>
        <v>0</v>
      </c>
      <c r="P167" s="188">
        <f t="shared" si="57"/>
        <v>0</v>
      </c>
      <c r="Q167" s="188">
        <f t="shared" si="57"/>
        <v>0</v>
      </c>
      <c r="R167" s="188">
        <f t="shared" si="57"/>
        <v>0</v>
      </c>
      <c r="S167" s="188">
        <f t="shared" si="57"/>
        <v>0</v>
      </c>
      <c r="T167" s="188">
        <f t="shared" si="57"/>
        <v>0</v>
      </c>
      <c r="U167" s="188">
        <f t="shared" si="57"/>
        <v>0</v>
      </c>
      <c r="V167" s="188">
        <f t="shared" si="57"/>
        <v>0</v>
      </c>
      <c r="W167" s="188">
        <f t="shared" si="57"/>
        <v>0</v>
      </c>
      <c r="X167" s="188">
        <f t="shared" si="57"/>
        <v>0</v>
      </c>
      <c r="Y167" s="188">
        <f t="shared" si="57"/>
        <v>0</v>
      </c>
      <c r="Z167" s="188">
        <f t="shared" si="57"/>
        <v>0</v>
      </c>
      <c r="AA167" s="188">
        <f t="shared" si="57"/>
        <v>0</v>
      </c>
      <c r="AB167" s="188">
        <f t="shared" si="57"/>
        <v>0</v>
      </c>
      <c r="AC167" s="188">
        <f t="shared" si="57"/>
        <v>0</v>
      </c>
      <c r="AD167" s="188">
        <f t="shared" si="57"/>
        <v>0</v>
      </c>
      <c r="AE167" s="188">
        <f t="shared" si="57"/>
        <v>0</v>
      </c>
      <c r="AF167" s="188">
        <f t="shared" si="57"/>
        <v>0</v>
      </c>
      <c r="AG167" s="188">
        <f t="shared" si="57"/>
        <v>0</v>
      </c>
      <c r="AH167" s="188">
        <f t="shared" si="57"/>
        <v>0</v>
      </c>
      <c r="AI167" s="188">
        <f t="shared" si="57"/>
        <v>0</v>
      </c>
      <c r="AJ167" s="188">
        <f t="shared" si="57"/>
        <v>0</v>
      </c>
      <c r="AK167" s="188">
        <f t="shared" si="57"/>
        <v>0</v>
      </c>
      <c r="AL167" s="188">
        <f t="shared" si="57"/>
        <v>0</v>
      </c>
      <c r="AM167" s="188">
        <f t="shared" si="57"/>
        <v>0</v>
      </c>
      <c r="AN167" s="188">
        <f t="shared" si="57"/>
        <v>0</v>
      </c>
      <c r="AO167" s="188">
        <f t="shared" si="57"/>
        <v>0</v>
      </c>
      <c r="AP167" s="188">
        <f t="shared" si="57"/>
        <v>0</v>
      </c>
    </row>
    <row r="168" spans="1:42" s="16" customFormat="1" x14ac:dyDescent="0.2">
      <c r="A168" s="118" t="s">
        <v>31</v>
      </c>
      <c r="B168" s="204"/>
      <c r="C168" s="188">
        <f t="shared" ref="C168:AP168" si="58">-C574</f>
        <v>0</v>
      </c>
      <c r="D168" s="188">
        <f t="shared" si="58"/>
        <v>0</v>
      </c>
      <c r="E168" s="188">
        <f t="shared" si="58"/>
        <v>0</v>
      </c>
      <c r="F168" s="188">
        <f t="shared" si="58"/>
        <v>0</v>
      </c>
      <c r="G168" s="188">
        <f t="shared" si="58"/>
        <v>0</v>
      </c>
      <c r="H168" s="188">
        <f t="shared" si="58"/>
        <v>0</v>
      </c>
      <c r="I168" s="188">
        <f t="shared" si="58"/>
        <v>0</v>
      </c>
      <c r="J168" s="188">
        <f t="shared" si="58"/>
        <v>0</v>
      </c>
      <c r="K168" s="188">
        <f t="shared" si="58"/>
        <v>0</v>
      </c>
      <c r="L168" s="188">
        <f t="shared" si="58"/>
        <v>0</v>
      </c>
      <c r="M168" s="188">
        <f t="shared" si="58"/>
        <v>0</v>
      </c>
      <c r="N168" s="188">
        <f t="shared" si="58"/>
        <v>0</v>
      </c>
      <c r="O168" s="188">
        <f t="shared" si="58"/>
        <v>0</v>
      </c>
      <c r="P168" s="188">
        <f t="shared" si="58"/>
        <v>0</v>
      </c>
      <c r="Q168" s="188">
        <f t="shared" si="58"/>
        <v>0</v>
      </c>
      <c r="R168" s="188">
        <f t="shared" si="58"/>
        <v>0</v>
      </c>
      <c r="S168" s="188">
        <f t="shared" si="58"/>
        <v>0</v>
      </c>
      <c r="T168" s="188">
        <f t="shared" si="58"/>
        <v>0</v>
      </c>
      <c r="U168" s="188">
        <f t="shared" si="58"/>
        <v>0</v>
      </c>
      <c r="V168" s="188">
        <f t="shared" si="58"/>
        <v>0</v>
      </c>
      <c r="W168" s="188">
        <f t="shared" si="58"/>
        <v>0</v>
      </c>
      <c r="X168" s="188">
        <f t="shared" si="58"/>
        <v>0</v>
      </c>
      <c r="Y168" s="188">
        <f t="shared" si="58"/>
        <v>0</v>
      </c>
      <c r="Z168" s="188">
        <f t="shared" si="58"/>
        <v>0</v>
      </c>
      <c r="AA168" s="188">
        <f t="shared" si="58"/>
        <v>0</v>
      </c>
      <c r="AB168" s="188">
        <f t="shared" si="58"/>
        <v>0</v>
      </c>
      <c r="AC168" s="188">
        <f t="shared" si="58"/>
        <v>0</v>
      </c>
      <c r="AD168" s="188">
        <f t="shared" si="58"/>
        <v>0</v>
      </c>
      <c r="AE168" s="188">
        <f t="shared" si="58"/>
        <v>0</v>
      </c>
      <c r="AF168" s="188">
        <f t="shared" si="58"/>
        <v>0</v>
      </c>
      <c r="AG168" s="188">
        <f t="shared" si="58"/>
        <v>0</v>
      </c>
      <c r="AH168" s="188">
        <f t="shared" si="58"/>
        <v>0</v>
      </c>
      <c r="AI168" s="188">
        <f t="shared" si="58"/>
        <v>0</v>
      </c>
      <c r="AJ168" s="188">
        <f t="shared" si="58"/>
        <v>0</v>
      </c>
      <c r="AK168" s="188">
        <f t="shared" si="58"/>
        <v>0</v>
      </c>
      <c r="AL168" s="188">
        <f t="shared" si="58"/>
        <v>0</v>
      </c>
      <c r="AM168" s="188">
        <f t="shared" si="58"/>
        <v>0</v>
      </c>
      <c r="AN168" s="188">
        <f t="shared" si="58"/>
        <v>0</v>
      </c>
      <c r="AO168" s="188">
        <f t="shared" si="58"/>
        <v>0</v>
      </c>
      <c r="AP168" s="188">
        <f t="shared" si="58"/>
        <v>0</v>
      </c>
    </row>
    <row r="169" spans="1:42" s="9" customFormat="1" x14ac:dyDescent="0.2">
      <c r="A169" s="118" t="s">
        <v>34</v>
      </c>
      <c r="B169" s="204"/>
      <c r="C169" s="163">
        <f t="shared" ref="C169:AP169" si="59">IF(C$2&lt;=analysis_period,-C295-C325-C351-C377,0)</f>
        <v>0</v>
      </c>
      <c r="D169" s="163">
        <f t="shared" si="59"/>
        <v>0</v>
      </c>
      <c r="E169" s="163">
        <f t="shared" si="59"/>
        <v>0</v>
      </c>
      <c r="F169" s="163">
        <f t="shared" si="59"/>
        <v>0</v>
      </c>
      <c r="G169" s="163">
        <f t="shared" si="59"/>
        <v>0</v>
      </c>
      <c r="H169" s="163">
        <f t="shared" si="59"/>
        <v>0</v>
      </c>
      <c r="I169" s="163">
        <f t="shared" si="59"/>
        <v>0</v>
      </c>
      <c r="J169" s="163">
        <f t="shared" si="59"/>
        <v>0</v>
      </c>
      <c r="K169" s="163">
        <f t="shared" si="59"/>
        <v>0</v>
      </c>
      <c r="L169" s="163">
        <f t="shared" si="59"/>
        <v>0</v>
      </c>
      <c r="M169" s="163">
        <f t="shared" si="59"/>
        <v>0</v>
      </c>
      <c r="N169" s="163">
        <f t="shared" si="59"/>
        <v>0</v>
      </c>
      <c r="O169" s="163">
        <f t="shared" si="59"/>
        <v>0</v>
      </c>
      <c r="P169" s="163">
        <f t="shared" si="59"/>
        <v>0</v>
      </c>
      <c r="Q169" s="163">
        <f t="shared" si="59"/>
        <v>0</v>
      </c>
      <c r="R169" s="163">
        <f t="shared" si="59"/>
        <v>0</v>
      </c>
      <c r="S169" s="163">
        <f t="shared" si="59"/>
        <v>0</v>
      </c>
      <c r="T169" s="163">
        <f t="shared" si="59"/>
        <v>0</v>
      </c>
      <c r="U169" s="163">
        <f t="shared" si="59"/>
        <v>0</v>
      </c>
      <c r="V169" s="163">
        <f t="shared" si="59"/>
        <v>0</v>
      </c>
      <c r="W169" s="163">
        <f t="shared" si="59"/>
        <v>0</v>
      </c>
      <c r="X169" s="163">
        <f t="shared" si="59"/>
        <v>0</v>
      </c>
      <c r="Y169" s="163">
        <f t="shared" si="59"/>
        <v>0</v>
      </c>
      <c r="Z169" s="163">
        <f t="shared" si="59"/>
        <v>0</v>
      </c>
      <c r="AA169" s="163">
        <f t="shared" si="59"/>
        <v>0</v>
      </c>
      <c r="AB169" s="163">
        <f t="shared" si="59"/>
        <v>0</v>
      </c>
      <c r="AC169" s="163">
        <f t="shared" si="59"/>
        <v>0</v>
      </c>
      <c r="AD169" s="163">
        <f t="shared" si="59"/>
        <v>0</v>
      </c>
      <c r="AE169" s="163">
        <f t="shared" si="59"/>
        <v>0</v>
      </c>
      <c r="AF169" s="163">
        <f t="shared" si="59"/>
        <v>0</v>
      </c>
      <c r="AG169" s="163">
        <f t="shared" si="59"/>
        <v>0</v>
      </c>
      <c r="AH169" s="163">
        <f t="shared" si="59"/>
        <v>0</v>
      </c>
      <c r="AI169" s="163">
        <f t="shared" si="59"/>
        <v>0</v>
      </c>
      <c r="AJ169" s="163">
        <f t="shared" si="59"/>
        <v>0</v>
      </c>
      <c r="AK169" s="163">
        <f t="shared" si="59"/>
        <v>0</v>
      </c>
      <c r="AL169" s="163">
        <f t="shared" si="59"/>
        <v>0</v>
      </c>
      <c r="AM169" s="163">
        <f t="shared" si="59"/>
        <v>0</v>
      </c>
      <c r="AN169" s="163">
        <f t="shared" si="59"/>
        <v>0</v>
      </c>
      <c r="AO169" s="163">
        <f t="shared" si="59"/>
        <v>0</v>
      </c>
      <c r="AP169" s="163">
        <f t="shared" si="59"/>
        <v>0</v>
      </c>
    </row>
    <row r="170" spans="1:42" s="16" customFormat="1" x14ac:dyDescent="0.2">
      <c r="A170" s="118" t="s">
        <v>189</v>
      </c>
      <c r="B170" s="204"/>
      <c r="C170" s="188">
        <f t="shared" ref="C170:AP170" si="60">SUM(C166:C169)</f>
        <v>0</v>
      </c>
      <c r="D170" s="188">
        <f t="shared" si="60"/>
        <v>0</v>
      </c>
      <c r="E170" s="188">
        <f t="shared" si="60"/>
        <v>0</v>
      </c>
      <c r="F170" s="188">
        <f t="shared" si="60"/>
        <v>0</v>
      </c>
      <c r="G170" s="188">
        <f t="shared" si="60"/>
        <v>0</v>
      </c>
      <c r="H170" s="188">
        <f t="shared" si="60"/>
        <v>0</v>
      </c>
      <c r="I170" s="188">
        <f t="shared" si="60"/>
        <v>0</v>
      </c>
      <c r="J170" s="188">
        <f t="shared" si="60"/>
        <v>0</v>
      </c>
      <c r="K170" s="188">
        <f t="shared" si="60"/>
        <v>0</v>
      </c>
      <c r="L170" s="188">
        <f t="shared" si="60"/>
        <v>0</v>
      </c>
      <c r="M170" s="188">
        <f t="shared" si="60"/>
        <v>0</v>
      </c>
      <c r="N170" s="188">
        <f t="shared" si="60"/>
        <v>0</v>
      </c>
      <c r="O170" s="188">
        <f t="shared" si="60"/>
        <v>0</v>
      </c>
      <c r="P170" s="188">
        <f t="shared" si="60"/>
        <v>0</v>
      </c>
      <c r="Q170" s="188">
        <f t="shared" si="60"/>
        <v>0</v>
      </c>
      <c r="R170" s="188">
        <f t="shared" si="60"/>
        <v>0</v>
      </c>
      <c r="S170" s="188">
        <f t="shared" si="60"/>
        <v>0</v>
      </c>
      <c r="T170" s="188">
        <f t="shared" si="60"/>
        <v>0</v>
      </c>
      <c r="U170" s="188">
        <f t="shared" si="60"/>
        <v>0</v>
      </c>
      <c r="V170" s="188">
        <f t="shared" si="60"/>
        <v>0</v>
      </c>
      <c r="W170" s="188">
        <f t="shared" si="60"/>
        <v>0</v>
      </c>
      <c r="X170" s="188">
        <f t="shared" si="60"/>
        <v>0</v>
      </c>
      <c r="Y170" s="188">
        <f t="shared" si="60"/>
        <v>0</v>
      </c>
      <c r="Z170" s="188">
        <f t="shared" si="60"/>
        <v>0</v>
      </c>
      <c r="AA170" s="188">
        <f t="shared" si="60"/>
        <v>0</v>
      </c>
      <c r="AB170" s="188">
        <f t="shared" si="60"/>
        <v>0</v>
      </c>
      <c r="AC170" s="188">
        <f t="shared" si="60"/>
        <v>0</v>
      </c>
      <c r="AD170" s="188">
        <f t="shared" si="60"/>
        <v>0</v>
      </c>
      <c r="AE170" s="188">
        <f t="shared" si="60"/>
        <v>0</v>
      </c>
      <c r="AF170" s="188">
        <f t="shared" si="60"/>
        <v>0</v>
      </c>
      <c r="AG170" s="188">
        <f t="shared" si="60"/>
        <v>0</v>
      </c>
      <c r="AH170" s="188">
        <f t="shared" si="60"/>
        <v>0</v>
      </c>
      <c r="AI170" s="188">
        <f t="shared" si="60"/>
        <v>0</v>
      </c>
      <c r="AJ170" s="188">
        <f t="shared" si="60"/>
        <v>0</v>
      </c>
      <c r="AK170" s="188">
        <f t="shared" si="60"/>
        <v>0</v>
      </c>
      <c r="AL170" s="188">
        <f t="shared" si="60"/>
        <v>0</v>
      </c>
      <c r="AM170" s="188">
        <f t="shared" si="60"/>
        <v>0</v>
      </c>
      <c r="AN170" s="188">
        <f t="shared" si="60"/>
        <v>0</v>
      </c>
      <c r="AO170" s="188">
        <f t="shared" si="60"/>
        <v>0</v>
      </c>
      <c r="AP170" s="188">
        <f t="shared" si="60"/>
        <v>0</v>
      </c>
    </row>
    <row r="171" spans="1:42" s="16" customFormat="1" x14ac:dyDescent="0.2">
      <c r="A171" s="118" t="str">
        <f>Inputs!B114</f>
        <v>Investment Based Incentive (IBI)</v>
      </c>
      <c r="B171" s="204"/>
    </row>
    <row r="172" spans="1:42" s="16" customFormat="1" x14ac:dyDescent="0.2">
      <c r="A172" s="120" t="str">
        <f>Inputs!B115</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187</v>
      </c>
      <c r="C175" s="188">
        <f>IF(ibi_uti_amount_tax_sta="Yes",C534,0)</f>
        <v>0</v>
      </c>
    </row>
    <row r="176" spans="1:42" s="122" customFormat="1" x14ac:dyDescent="0.2">
      <c r="A176" s="107" t="s">
        <v>188</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Inputs!B120</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187</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188</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Inputs!B125</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187</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188</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Inputs!B130</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1">IF(AND(pbi_fed_tax_sta="Yes",pbi_fed_for_ds="No"),C555,0)</f>
        <v>0</v>
      </c>
      <c r="D191" s="162">
        <f t="shared" si="61"/>
        <v>0</v>
      </c>
      <c r="E191" s="162">
        <f t="shared" si="61"/>
        <v>0</v>
      </c>
      <c r="F191" s="162">
        <f t="shared" si="61"/>
        <v>0</v>
      </c>
      <c r="G191" s="162">
        <f t="shared" si="61"/>
        <v>0</v>
      </c>
      <c r="H191" s="162">
        <f t="shared" si="61"/>
        <v>0</v>
      </c>
      <c r="I191" s="162">
        <f t="shared" si="61"/>
        <v>0</v>
      </c>
      <c r="J191" s="162">
        <f t="shared" si="61"/>
        <v>0</v>
      </c>
      <c r="K191" s="162">
        <f t="shared" si="61"/>
        <v>0</v>
      </c>
      <c r="L191" s="162">
        <f t="shared" si="61"/>
        <v>0</v>
      </c>
      <c r="M191" s="162">
        <f t="shared" si="61"/>
        <v>0</v>
      </c>
      <c r="N191" s="162">
        <f t="shared" si="61"/>
        <v>0</v>
      </c>
      <c r="O191" s="162">
        <f t="shared" si="61"/>
        <v>0</v>
      </c>
      <c r="P191" s="162">
        <f t="shared" si="61"/>
        <v>0</v>
      </c>
      <c r="Q191" s="162">
        <f t="shared" si="61"/>
        <v>0</v>
      </c>
      <c r="R191" s="162">
        <f t="shared" si="61"/>
        <v>0</v>
      </c>
      <c r="S191" s="162">
        <f t="shared" si="61"/>
        <v>0</v>
      </c>
      <c r="T191" s="162">
        <f t="shared" si="61"/>
        <v>0</v>
      </c>
      <c r="U191" s="162">
        <f t="shared" si="61"/>
        <v>0</v>
      </c>
      <c r="V191" s="162">
        <f t="shared" si="61"/>
        <v>0</v>
      </c>
      <c r="W191" s="162">
        <f t="shared" si="61"/>
        <v>0</v>
      </c>
      <c r="X191" s="162">
        <f t="shared" si="61"/>
        <v>0</v>
      </c>
      <c r="Y191" s="162">
        <f t="shared" si="61"/>
        <v>0</v>
      </c>
      <c r="Z191" s="162">
        <f t="shared" si="61"/>
        <v>0</v>
      </c>
      <c r="AA191" s="162">
        <f t="shared" si="61"/>
        <v>0</v>
      </c>
      <c r="AB191" s="162">
        <f t="shared" si="61"/>
        <v>0</v>
      </c>
      <c r="AC191" s="162">
        <f t="shared" si="61"/>
        <v>0</v>
      </c>
      <c r="AD191" s="162">
        <f t="shared" si="61"/>
        <v>0</v>
      </c>
      <c r="AE191" s="162">
        <f t="shared" si="61"/>
        <v>0</v>
      </c>
      <c r="AF191" s="162">
        <f t="shared" si="61"/>
        <v>0</v>
      </c>
      <c r="AG191" s="162">
        <f t="shared" si="61"/>
        <v>0</v>
      </c>
      <c r="AH191" s="162">
        <f t="shared" si="61"/>
        <v>0</v>
      </c>
      <c r="AI191" s="162">
        <f t="shared" si="61"/>
        <v>0</v>
      </c>
      <c r="AJ191" s="162">
        <f t="shared" si="61"/>
        <v>0</v>
      </c>
      <c r="AK191" s="162">
        <f t="shared" si="61"/>
        <v>0</v>
      </c>
      <c r="AL191" s="162">
        <f t="shared" si="61"/>
        <v>0</v>
      </c>
      <c r="AM191" s="162">
        <f t="shared" si="61"/>
        <v>0</v>
      </c>
      <c r="AN191" s="162">
        <f t="shared" si="61"/>
        <v>0</v>
      </c>
      <c r="AO191" s="162">
        <f t="shared" si="61"/>
        <v>0</v>
      </c>
      <c r="AP191" s="162">
        <f t="shared" si="61"/>
        <v>0</v>
      </c>
    </row>
    <row r="192" spans="1:42" x14ac:dyDescent="0.2">
      <c r="A192" s="120" t="s">
        <v>5</v>
      </c>
      <c r="B192" s="122"/>
      <c r="C192" s="162">
        <f t="shared" ref="C192:AP192" si="62">IF(AND(pbi_sta_tax_sta="Yes",pbi_sta_for_ds="No"),C559,0)</f>
        <v>0</v>
      </c>
      <c r="D192" s="162">
        <f t="shared" si="62"/>
        <v>0</v>
      </c>
      <c r="E192" s="162">
        <f t="shared" si="62"/>
        <v>0</v>
      </c>
      <c r="F192" s="162">
        <f t="shared" si="62"/>
        <v>0</v>
      </c>
      <c r="G192" s="162">
        <f t="shared" si="62"/>
        <v>0</v>
      </c>
      <c r="H192" s="162">
        <f t="shared" si="62"/>
        <v>0</v>
      </c>
      <c r="I192" s="162">
        <f t="shared" si="62"/>
        <v>0</v>
      </c>
      <c r="J192" s="162">
        <f t="shared" si="62"/>
        <v>0</v>
      </c>
      <c r="K192" s="162">
        <f t="shared" si="62"/>
        <v>0</v>
      </c>
      <c r="L192" s="162">
        <f t="shared" si="62"/>
        <v>0</v>
      </c>
      <c r="M192" s="162">
        <f t="shared" si="62"/>
        <v>0</v>
      </c>
      <c r="N192" s="162">
        <f t="shared" si="62"/>
        <v>0</v>
      </c>
      <c r="O192" s="162">
        <f t="shared" si="62"/>
        <v>0</v>
      </c>
      <c r="P192" s="162">
        <f t="shared" si="62"/>
        <v>0</v>
      </c>
      <c r="Q192" s="162">
        <f t="shared" si="62"/>
        <v>0</v>
      </c>
      <c r="R192" s="162">
        <f t="shared" si="62"/>
        <v>0</v>
      </c>
      <c r="S192" s="162">
        <f t="shared" si="62"/>
        <v>0</v>
      </c>
      <c r="T192" s="162">
        <f t="shared" si="62"/>
        <v>0</v>
      </c>
      <c r="U192" s="162">
        <f t="shared" si="62"/>
        <v>0</v>
      </c>
      <c r="V192" s="162">
        <f t="shared" si="62"/>
        <v>0</v>
      </c>
      <c r="W192" s="162">
        <f t="shared" si="62"/>
        <v>0</v>
      </c>
      <c r="X192" s="162">
        <f t="shared" si="62"/>
        <v>0</v>
      </c>
      <c r="Y192" s="162">
        <f t="shared" si="62"/>
        <v>0</v>
      </c>
      <c r="Z192" s="162">
        <f t="shared" si="62"/>
        <v>0</v>
      </c>
      <c r="AA192" s="162">
        <f t="shared" si="62"/>
        <v>0</v>
      </c>
      <c r="AB192" s="162">
        <f t="shared" si="62"/>
        <v>0</v>
      </c>
      <c r="AC192" s="162">
        <f t="shared" si="62"/>
        <v>0</v>
      </c>
      <c r="AD192" s="162">
        <f t="shared" si="62"/>
        <v>0</v>
      </c>
      <c r="AE192" s="162">
        <f t="shared" si="62"/>
        <v>0</v>
      </c>
      <c r="AF192" s="162">
        <f t="shared" si="62"/>
        <v>0</v>
      </c>
      <c r="AG192" s="162">
        <f t="shared" si="62"/>
        <v>0</v>
      </c>
      <c r="AH192" s="162">
        <f t="shared" si="62"/>
        <v>0</v>
      </c>
      <c r="AI192" s="162">
        <f t="shared" si="62"/>
        <v>0</v>
      </c>
      <c r="AJ192" s="162">
        <f t="shared" si="62"/>
        <v>0</v>
      </c>
      <c r="AK192" s="162">
        <f t="shared" si="62"/>
        <v>0</v>
      </c>
      <c r="AL192" s="162">
        <f t="shared" si="62"/>
        <v>0</v>
      </c>
      <c r="AM192" s="162">
        <f t="shared" si="62"/>
        <v>0</v>
      </c>
      <c r="AN192" s="162">
        <f t="shared" si="62"/>
        <v>0</v>
      </c>
      <c r="AO192" s="162">
        <f t="shared" si="62"/>
        <v>0</v>
      </c>
      <c r="AP192" s="162">
        <f t="shared" si="62"/>
        <v>0</v>
      </c>
    </row>
    <row r="193" spans="1:42" x14ac:dyDescent="0.2">
      <c r="A193" s="120" t="s">
        <v>187</v>
      </c>
      <c r="B193" s="122"/>
      <c r="C193" s="162">
        <f t="shared" ref="C193:AP193" si="63">IF(AND(pbi_uti_tax_sta="Yes",pbi_uti_for_ds="No"),C563,0)</f>
        <v>0</v>
      </c>
      <c r="D193" s="162">
        <f t="shared" si="63"/>
        <v>0</v>
      </c>
      <c r="E193" s="162">
        <f t="shared" si="63"/>
        <v>0</v>
      </c>
      <c r="F193" s="162">
        <f t="shared" si="63"/>
        <v>0</v>
      </c>
      <c r="G193" s="162">
        <f t="shared" si="63"/>
        <v>0</v>
      </c>
      <c r="H193" s="162">
        <f t="shared" si="63"/>
        <v>0</v>
      </c>
      <c r="I193" s="162">
        <f t="shared" si="63"/>
        <v>0</v>
      </c>
      <c r="J193" s="162">
        <f t="shared" si="63"/>
        <v>0</v>
      </c>
      <c r="K193" s="162">
        <f t="shared" si="63"/>
        <v>0</v>
      </c>
      <c r="L193" s="162">
        <f t="shared" si="63"/>
        <v>0</v>
      </c>
      <c r="M193" s="162">
        <f t="shared" si="63"/>
        <v>0</v>
      </c>
      <c r="N193" s="162">
        <f t="shared" si="63"/>
        <v>0</v>
      </c>
      <c r="O193" s="162">
        <f t="shared" si="63"/>
        <v>0</v>
      </c>
      <c r="P193" s="162">
        <f t="shared" si="63"/>
        <v>0</v>
      </c>
      <c r="Q193" s="162">
        <f t="shared" si="63"/>
        <v>0</v>
      </c>
      <c r="R193" s="162">
        <f t="shared" si="63"/>
        <v>0</v>
      </c>
      <c r="S193" s="162">
        <f t="shared" si="63"/>
        <v>0</v>
      </c>
      <c r="T193" s="162">
        <f t="shared" si="63"/>
        <v>0</v>
      </c>
      <c r="U193" s="162">
        <f t="shared" si="63"/>
        <v>0</v>
      </c>
      <c r="V193" s="162">
        <f t="shared" si="63"/>
        <v>0</v>
      </c>
      <c r="W193" s="162">
        <f t="shared" si="63"/>
        <v>0</v>
      </c>
      <c r="X193" s="162">
        <f t="shared" si="63"/>
        <v>0</v>
      </c>
      <c r="Y193" s="162">
        <f t="shared" si="63"/>
        <v>0</v>
      </c>
      <c r="Z193" s="162">
        <f t="shared" si="63"/>
        <v>0</v>
      </c>
      <c r="AA193" s="162">
        <f t="shared" si="63"/>
        <v>0</v>
      </c>
      <c r="AB193" s="162">
        <f t="shared" si="63"/>
        <v>0</v>
      </c>
      <c r="AC193" s="162">
        <f t="shared" si="63"/>
        <v>0</v>
      </c>
      <c r="AD193" s="162">
        <f t="shared" si="63"/>
        <v>0</v>
      </c>
      <c r="AE193" s="162">
        <f t="shared" si="63"/>
        <v>0</v>
      </c>
      <c r="AF193" s="162">
        <f t="shared" si="63"/>
        <v>0</v>
      </c>
      <c r="AG193" s="162">
        <f t="shared" si="63"/>
        <v>0</v>
      </c>
      <c r="AH193" s="162">
        <f t="shared" si="63"/>
        <v>0</v>
      </c>
      <c r="AI193" s="162">
        <f t="shared" si="63"/>
        <v>0</v>
      </c>
      <c r="AJ193" s="162">
        <f t="shared" si="63"/>
        <v>0</v>
      </c>
      <c r="AK193" s="162">
        <f t="shared" si="63"/>
        <v>0</v>
      </c>
      <c r="AL193" s="162">
        <f t="shared" si="63"/>
        <v>0</v>
      </c>
      <c r="AM193" s="162">
        <f t="shared" si="63"/>
        <v>0</v>
      </c>
      <c r="AN193" s="162">
        <f t="shared" si="63"/>
        <v>0</v>
      </c>
      <c r="AO193" s="162">
        <f t="shared" si="63"/>
        <v>0</v>
      </c>
      <c r="AP193" s="162">
        <f t="shared" si="63"/>
        <v>0</v>
      </c>
    </row>
    <row r="194" spans="1:42" x14ac:dyDescent="0.2">
      <c r="A194" s="120" t="s">
        <v>188</v>
      </c>
      <c r="B194" s="122"/>
      <c r="C194" s="163">
        <f t="shared" ref="C194:AP194" si="64">IF(AND(pbi_oth_tax_sta="Yes",pbi_oth_for_ds="No"),C567,0)</f>
        <v>0</v>
      </c>
      <c r="D194" s="163">
        <f t="shared" si="64"/>
        <v>0</v>
      </c>
      <c r="E194" s="163">
        <f t="shared" si="64"/>
        <v>0</v>
      </c>
      <c r="F194" s="163">
        <f t="shared" si="64"/>
        <v>0</v>
      </c>
      <c r="G194" s="163">
        <f t="shared" si="64"/>
        <v>0</v>
      </c>
      <c r="H194" s="163">
        <f t="shared" si="64"/>
        <v>0</v>
      </c>
      <c r="I194" s="163">
        <f t="shared" si="64"/>
        <v>0</v>
      </c>
      <c r="J194" s="163">
        <f t="shared" si="64"/>
        <v>0</v>
      </c>
      <c r="K194" s="163">
        <f t="shared" si="64"/>
        <v>0</v>
      </c>
      <c r="L194" s="163">
        <f t="shared" si="64"/>
        <v>0</v>
      </c>
      <c r="M194" s="163">
        <f t="shared" si="64"/>
        <v>0</v>
      </c>
      <c r="N194" s="163">
        <f t="shared" si="64"/>
        <v>0</v>
      </c>
      <c r="O194" s="163">
        <f t="shared" si="64"/>
        <v>0</v>
      </c>
      <c r="P194" s="163">
        <f t="shared" si="64"/>
        <v>0</v>
      </c>
      <c r="Q194" s="163">
        <f t="shared" si="64"/>
        <v>0</v>
      </c>
      <c r="R194" s="163">
        <f t="shared" si="64"/>
        <v>0</v>
      </c>
      <c r="S194" s="163">
        <f t="shared" si="64"/>
        <v>0</v>
      </c>
      <c r="T194" s="163">
        <f t="shared" si="64"/>
        <v>0</v>
      </c>
      <c r="U194" s="163">
        <f t="shared" si="64"/>
        <v>0</v>
      </c>
      <c r="V194" s="163">
        <f t="shared" si="64"/>
        <v>0</v>
      </c>
      <c r="W194" s="163">
        <f t="shared" si="64"/>
        <v>0</v>
      </c>
      <c r="X194" s="163">
        <f t="shared" si="64"/>
        <v>0</v>
      </c>
      <c r="Y194" s="163">
        <f t="shared" si="64"/>
        <v>0</v>
      </c>
      <c r="Z194" s="163">
        <f t="shared" si="64"/>
        <v>0</v>
      </c>
      <c r="AA194" s="163">
        <f t="shared" si="64"/>
        <v>0</v>
      </c>
      <c r="AB194" s="163">
        <f t="shared" si="64"/>
        <v>0</v>
      </c>
      <c r="AC194" s="163">
        <f t="shared" si="64"/>
        <v>0</v>
      </c>
      <c r="AD194" s="163">
        <f t="shared" si="64"/>
        <v>0</v>
      </c>
      <c r="AE194" s="163">
        <f t="shared" si="64"/>
        <v>0</v>
      </c>
      <c r="AF194" s="163">
        <f t="shared" si="64"/>
        <v>0</v>
      </c>
      <c r="AG194" s="163">
        <f t="shared" si="64"/>
        <v>0</v>
      </c>
      <c r="AH194" s="163">
        <f t="shared" si="64"/>
        <v>0</v>
      </c>
      <c r="AI194" s="163">
        <f t="shared" si="64"/>
        <v>0</v>
      </c>
      <c r="AJ194" s="163">
        <f t="shared" si="64"/>
        <v>0</v>
      </c>
      <c r="AK194" s="163">
        <f t="shared" si="64"/>
        <v>0</v>
      </c>
      <c r="AL194" s="163">
        <f t="shared" si="64"/>
        <v>0</v>
      </c>
      <c r="AM194" s="163">
        <f t="shared" si="64"/>
        <v>0</v>
      </c>
      <c r="AN194" s="163">
        <f t="shared" si="64"/>
        <v>0</v>
      </c>
      <c r="AO194" s="163">
        <f t="shared" si="64"/>
        <v>0</v>
      </c>
      <c r="AP194" s="163">
        <f t="shared" si="64"/>
        <v>0</v>
      </c>
    </row>
    <row r="195" spans="1:42" x14ac:dyDescent="0.2">
      <c r="A195" s="120" t="s">
        <v>13</v>
      </c>
      <c r="B195" s="122"/>
      <c r="C195" s="193">
        <f>SUM(C191:C194)</f>
        <v>0</v>
      </c>
      <c r="D195" s="193">
        <f t="shared" ref="D195:AL195" si="65">SUM(D191:D194)</f>
        <v>0</v>
      </c>
      <c r="E195" s="193">
        <f t="shared" si="65"/>
        <v>0</v>
      </c>
      <c r="F195" s="193">
        <f t="shared" si="65"/>
        <v>0</v>
      </c>
      <c r="G195" s="193">
        <f t="shared" si="65"/>
        <v>0</v>
      </c>
      <c r="H195" s="193">
        <f t="shared" si="65"/>
        <v>0</v>
      </c>
      <c r="I195" s="193">
        <f t="shared" si="65"/>
        <v>0</v>
      </c>
      <c r="J195" s="193">
        <f t="shared" si="65"/>
        <v>0</v>
      </c>
      <c r="K195" s="193">
        <f t="shared" si="65"/>
        <v>0</v>
      </c>
      <c r="L195" s="193">
        <f t="shared" si="65"/>
        <v>0</v>
      </c>
      <c r="M195" s="193">
        <f t="shared" si="65"/>
        <v>0</v>
      </c>
      <c r="N195" s="193">
        <f t="shared" si="65"/>
        <v>0</v>
      </c>
      <c r="O195" s="193">
        <f t="shared" si="65"/>
        <v>0</v>
      </c>
      <c r="P195" s="193">
        <f t="shared" si="65"/>
        <v>0</v>
      </c>
      <c r="Q195" s="193">
        <f t="shared" si="65"/>
        <v>0</v>
      </c>
      <c r="R195" s="193">
        <f t="shared" si="65"/>
        <v>0</v>
      </c>
      <c r="S195" s="193">
        <f t="shared" si="65"/>
        <v>0</v>
      </c>
      <c r="T195" s="193">
        <f t="shared" si="65"/>
        <v>0</v>
      </c>
      <c r="U195" s="193">
        <f t="shared" si="65"/>
        <v>0</v>
      </c>
      <c r="V195" s="193">
        <f t="shared" si="65"/>
        <v>0</v>
      </c>
      <c r="W195" s="193">
        <f t="shared" si="65"/>
        <v>0</v>
      </c>
      <c r="X195" s="193">
        <f t="shared" si="65"/>
        <v>0</v>
      </c>
      <c r="Y195" s="193">
        <f t="shared" si="65"/>
        <v>0</v>
      </c>
      <c r="Z195" s="193">
        <f t="shared" si="65"/>
        <v>0</v>
      </c>
      <c r="AA195" s="193">
        <f t="shared" si="65"/>
        <v>0</v>
      </c>
      <c r="AB195" s="193">
        <f t="shared" si="65"/>
        <v>0</v>
      </c>
      <c r="AC195" s="193">
        <f t="shared" si="65"/>
        <v>0</v>
      </c>
      <c r="AD195" s="193">
        <f t="shared" si="65"/>
        <v>0</v>
      </c>
      <c r="AE195" s="193">
        <f t="shared" si="65"/>
        <v>0</v>
      </c>
      <c r="AF195" s="193">
        <f t="shared" si="65"/>
        <v>0</v>
      </c>
      <c r="AG195" s="193">
        <f t="shared" si="65"/>
        <v>0</v>
      </c>
      <c r="AH195" s="193">
        <f t="shared" si="65"/>
        <v>0</v>
      </c>
      <c r="AI195" s="193">
        <f t="shared" si="65"/>
        <v>0</v>
      </c>
      <c r="AJ195" s="193">
        <f t="shared" si="65"/>
        <v>0</v>
      </c>
      <c r="AK195" s="193">
        <f t="shared" si="65"/>
        <v>0</v>
      </c>
      <c r="AL195" s="193">
        <f t="shared" si="65"/>
        <v>0</v>
      </c>
      <c r="AM195" s="193">
        <f>SUM(AM191:AM194)</f>
        <v>0</v>
      </c>
      <c r="AN195" s="193">
        <f t="shared" ref="AN195:AP195" si="66">SUM(AN191:AN194)</f>
        <v>0</v>
      </c>
      <c r="AO195" s="193">
        <f t="shared" si="66"/>
        <v>0</v>
      </c>
      <c r="AP195" s="193">
        <f t="shared" si="66"/>
        <v>0</v>
      </c>
    </row>
    <row r="196" spans="1:42" x14ac:dyDescent="0.2">
      <c r="A196" s="118" t="s">
        <v>40</v>
      </c>
      <c r="B196" s="122"/>
      <c r="C196" s="189">
        <f>C177+C183+C189+C195</f>
        <v>0</v>
      </c>
      <c r="D196" s="189">
        <f>D177+D183+D189+D195</f>
        <v>0</v>
      </c>
      <c r="E196" s="189">
        <f t="shared" ref="E196:AP196" si="67">E177+E183+E189+E195</f>
        <v>0</v>
      </c>
      <c r="F196" s="189">
        <f t="shared" si="67"/>
        <v>0</v>
      </c>
      <c r="G196" s="189">
        <f t="shared" si="67"/>
        <v>0</v>
      </c>
      <c r="H196" s="189">
        <f t="shared" si="67"/>
        <v>0</v>
      </c>
      <c r="I196" s="189">
        <f t="shared" si="67"/>
        <v>0</v>
      </c>
      <c r="J196" s="189">
        <f t="shared" si="67"/>
        <v>0</v>
      </c>
      <c r="K196" s="189">
        <f t="shared" si="67"/>
        <v>0</v>
      </c>
      <c r="L196" s="189">
        <f t="shared" si="67"/>
        <v>0</v>
      </c>
      <c r="M196" s="189">
        <f t="shared" si="67"/>
        <v>0</v>
      </c>
      <c r="N196" s="189">
        <f t="shared" si="67"/>
        <v>0</v>
      </c>
      <c r="O196" s="189">
        <f t="shared" si="67"/>
        <v>0</v>
      </c>
      <c r="P196" s="189">
        <f t="shared" si="67"/>
        <v>0</v>
      </c>
      <c r="Q196" s="189">
        <f t="shared" si="67"/>
        <v>0</v>
      </c>
      <c r="R196" s="189">
        <f t="shared" si="67"/>
        <v>0</v>
      </c>
      <c r="S196" s="189">
        <f t="shared" si="67"/>
        <v>0</v>
      </c>
      <c r="T196" s="189">
        <f t="shared" si="67"/>
        <v>0</v>
      </c>
      <c r="U196" s="189">
        <f t="shared" si="67"/>
        <v>0</v>
      </c>
      <c r="V196" s="189">
        <f t="shared" si="67"/>
        <v>0</v>
      </c>
      <c r="W196" s="189">
        <f t="shared" si="67"/>
        <v>0</v>
      </c>
      <c r="X196" s="189">
        <f t="shared" si="67"/>
        <v>0</v>
      </c>
      <c r="Y196" s="189">
        <f t="shared" si="67"/>
        <v>0</v>
      </c>
      <c r="Z196" s="189">
        <f t="shared" si="67"/>
        <v>0</v>
      </c>
      <c r="AA196" s="189">
        <f t="shared" si="67"/>
        <v>0</v>
      </c>
      <c r="AB196" s="189">
        <f t="shared" si="67"/>
        <v>0</v>
      </c>
      <c r="AC196" s="189">
        <f t="shared" si="67"/>
        <v>0</v>
      </c>
      <c r="AD196" s="189">
        <f t="shared" si="67"/>
        <v>0</v>
      </c>
      <c r="AE196" s="189">
        <f t="shared" si="67"/>
        <v>0</v>
      </c>
      <c r="AF196" s="189">
        <f t="shared" si="67"/>
        <v>0</v>
      </c>
      <c r="AG196" s="189">
        <f t="shared" si="67"/>
        <v>0</v>
      </c>
      <c r="AH196" s="189">
        <f t="shared" si="67"/>
        <v>0</v>
      </c>
      <c r="AI196" s="189">
        <f t="shared" si="67"/>
        <v>0</v>
      </c>
      <c r="AJ196" s="189">
        <f t="shared" si="67"/>
        <v>0</v>
      </c>
      <c r="AK196" s="189">
        <f t="shared" si="67"/>
        <v>0</v>
      </c>
      <c r="AL196" s="189">
        <f t="shared" si="67"/>
        <v>0</v>
      </c>
      <c r="AM196" s="189">
        <f t="shared" si="67"/>
        <v>0</v>
      </c>
      <c r="AN196" s="189">
        <f t="shared" si="67"/>
        <v>0</v>
      </c>
      <c r="AO196" s="189">
        <f t="shared" si="67"/>
        <v>0</v>
      </c>
      <c r="AP196" s="189">
        <f t="shared" si="67"/>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190</v>
      </c>
      <c r="B198" s="122"/>
      <c r="C198" s="213">
        <f>C170+C196</f>
        <v>0</v>
      </c>
      <c r="D198" s="213">
        <f t="shared" ref="D198:AP198" si="68">D170+D196</f>
        <v>0</v>
      </c>
      <c r="E198" s="213">
        <f t="shared" si="68"/>
        <v>0</v>
      </c>
      <c r="F198" s="213">
        <f t="shared" si="68"/>
        <v>0</v>
      </c>
      <c r="G198" s="213">
        <f t="shared" si="68"/>
        <v>0</v>
      </c>
      <c r="H198" s="213">
        <f t="shared" si="68"/>
        <v>0</v>
      </c>
      <c r="I198" s="213">
        <f t="shared" si="68"/>
        <v>0</v>
      </c>
      <c r="J198" s="213">
        <f t="shared" si="68"/>
        <v>0</v>
      </c>
      <c r="K198" s="213">
        <f t="shared" si="68"/>
        <v>0</v>
      </c>
      <c r="L198" s="213">
        <f t="shared" si="68"/>
        <v>0</v>
      </c>
      <c r="M198" s="213">
        <f t="shared" si="68"/>
        <v>0</v>
      </c>
      <c r="N198" s="213">
        <f t="shared" si="68"/>
        <v>0</v>
      </c>
      <c r="O198" s="213">
        <f t="shared" si="68"/>
        <v>0</v>
      </c>
      <c r="P198" s="213">
        <f t="shared" si="68"/>
        <v>0</v>
      </c>
      <c r="Q198" s="213">
        <f t="shared" si="68"/>
        <v>0</v>
      </c>
      <c r="R198" s="213">
        <f t="shared" si="68"/>
        <v>0</v>
      </c>
      <c r="S198" s="213">
        <f t="shared" si="68"/>
        <v>0</v>
      </c>
      <c r="T198" s="213">
        <f t="shared" si="68"/>
        <v>0</v>
      </c>
      <c r="U198" s="213">
        <f t="shared" si="68"/>
        <v>0</v>
      </c>
      <c r="V198" s="213">
        <f t="shared" si="68"/>
        <v>0</v>
      </c>
      <c r="W198" s="213">
        <f t="shared" si="68"/>
        <v>0</v>
      </c>
      <c r="X198" s="213">
        <f t="shared" si="68"/>
        <v>0</v>
      </c>
      <c r="Y198" s="213">
        <f t="shared" si="68"/>
        <v>0</v>
      </c>
      <c r="Z198" s="213">
        <f t="shared" si="68"/>
        <v>0</v>
      </c>
      <c r="AA198" s="213">
        <f t="shared" si="68"/>
        <v>0</v>
      </c>
      <c r="AB198" s="213">
        <f t="shared" si="68"/>
        <v>0</v>
      </c>
      <c r="AC198" s="213">
        <f t="shared" si="68"/>
        <v>0</v>
      </c>
      <c r="AD198" s="213">
        <f t="shared" si="68"/>
        <v>0</v>
      </c>
      <c r="AE198" s="213">
        <f t="shared" si="68"/>
        <v>0</v>
      </c>
      <c r="AF198" s="213">
        <f t="shared" si="68"/>
        <v>0</v>
      </c>
      <c r="AG198" s="213">
        <f t="shared" si="68"/>
        <v>0</v>
      </c>
      <c r="AH198" s="213">
        <f t="shared" si="68"/>
        <v>0</v>
      </c>
      <c r="AI198" s="213">
        <f t="shared" si="68"/>
        <v>0</v>
      </c>
      <c r="AJ198" s="213">
        <f t="shared" si="68"/>
        <v>0</v>
      </c>
      <c r="AK198" s="213">
        <f t="shared" si="68"/>
        <v>0</v>
      </c>
      <c r="AL198" s="213">
        <f t="shared" si="68"/>
        <v>0</v>
      </c>
      <c r="AM198" s="213">
        <f t="shared" si="68"/>
        <v>0</v>
      </c>
      <c r="AN198" s="213">
        <f t="shared" si="68"/>
        <v>0</v>
      </c>
      <c r="AO198" s="213">
        <f t="shared" si="68"/>
        <v>0</v>
      </c>
      <c r="AP198" s="213">
        <f t="shared" si="68"/>
        <v>0</v>
      </c>
    </row>
    <row r="199" spans="1:42" x14ac:dyDescent="0.2">
      <c r="A199" s="118" t="s">
        <v>291</v>
      </c>
      <c r="B199" s="122">
        <f t="array" ref="B199:AP199">Inputs!C167:AQ167</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69">D198*-D199/100</f>
        <v>0</v>
      </c>
      <c r="E200" s="216">
        <f t="shared" si="69"/>
        <v>0</v>
      </c>
      <c r="F200" s="216">
        <f t="shared" si="69"/>
        <v>0</v>
      </c>
      <c r="G200" s="216">
        <f t="shared" si="69"/>
        <v>0</v>
      </c>
      <c r="H200" s="216">
        <f t="shared" si="69"/>
        <v>0</v>
      </c>
      <c r="I200" s="216">
        <f t="shared" si="69"/>
        <v>0</v>
      </c>
      <c r="J200" s="216">
        <f t="shared" si="69"/>
        <v>0</v>
      </c>
      <c r="K200" s="216">
        <f t="shared" si="69"/>
        <v>0</v>
      </c>
      <c r="L200" s="216">
        <f t="shared" si="69"/>
        <v>0</v>
      </c>
      <c r="M200" s="216">
        <f t="shared" si="69"/>
        <v>0</v>
      </c>
      <c r="N200" s="216">
        <f t="shared" si="69"/>
        <v>0</v>
      </c>
      <c r="O200" s="216">
        <f t="shared" si="69"/>
        <v>0</v>
      </c>
      <c r="P200" s="216">
        <f t="shared" si="69"/>
        <v>0</v>
      </c>
      <c r="Q200" s="216">
        <f t="shared" si="69"/>
        <v>0</v>
      </c>
      <c r="R200" s="216">
        <f t="shared" si="69"/>
        <v>0</v>
      </c>
      <c r="S200" s="216">
        <f t="shared" si="69"/>
        <v>0</v>
      </c>
      <c r="T200" s="216">
        <f t="shared" si="69"/>
        <v>0</v>
      </c>
      <c r="U200" s="216">
        <f t="shared" si="69"/>
        <v>0</v>
      </c>
      <c r="V200" s="216">
        <f t="shared" si="69"/>
        <v>0</v>
      </c>
      <c r="W200" s="216">
        <f t="shared" si="69"/>
        <v>0</v>
      </c>
      <c r="X200" s="216">
        <f t="shared" si="69"/>
        <v>0</v>
      </c>
      <c r="Y200" s="216">
        <f t="shared" si="69"/>
        <v>0</v>
      </c>
      <c r="Z200" s="216">
        <f t="shared" si="69"/>
        <v>0</v>
      </c>
      <c r="AA200" s="216">
        <f t="shared" si="69"/>
        <v>0</v>
      </c>
      <c r="AB200" s="216">
        <f t="shared" si="69"/>
        <v>0</v>
      </c>
      <c r="AC200" s="216">
        <f t="shared" si="69"/>
        <v>0</v>
      </c>
      <c r="AD200" s="216">
        <f t="shared" si="69"/>
        <v>0</v>
      </c>
      <c r="AE200" s="216">
        <f t="shared" si="69"/>
        <v>0</v>
      </c>
      <c r="AF200" s="216">
        <f t="shared" si="69"/>
        <v>0</v>
      </c>
      <c r="AG200" s="216">
        <f t="shared" si="69"/>
        <v>0</v>
      </c>
      <c r="AH200" s="216">
        <f t="shared" si="69"/>
        <v>0</v>
      </c>
      <c r="AI200" s="216">
        <f t="shared" si="69"/>
        <v>0</v>
      </c>
      <c r="AJ200" s="216">
        <f t="shared" si="69"/>
        <v>0</v>
      </c>
      <c r="AK200" s="216">
        <f t="shared" si="69"/>
        <v>0</v>
      </c>
      <c r="AL200" s="216">
        <f t="shared" si="69"/>
        <v>0</v>
      </c>
      <c r="AM200" s="216">
        <f t="shared" si="69"/>
        <v>0</v>
      </c>
      <c r="AN200" s="216">
        <f t="shared" si="69"/>
        <v>0</v>
      </c>
      <c r="AO200" s="216">
        <f t="shared" si="69"/>
        <v>0</v>
      </c>
      <c r="AP200" s="216">
        <f t="shared" si="69"/>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0">D$64</f>
        <v>0</v>
      </c>
      <c r="E203" s="211">
        <f t="shared" si="70"/>
        <v>0</v>
      </c>
      <c r="F203" s="211">
        <f t="shared" si="70"/>
        <v>0</v>
      </c>
      <c r="G203" s="211">
        <f t="shared" si="70"/>
        <v>0</v>
      </c>
      <c r="H203" s="211">
        <f t="shared" si="70"/>
        <v>0</v>
      </c>
      <c r="I203" s="211">
        <f t="shared" si="70"/>
        <v>0</v>
      </c>
      <c r="J203" s="211">
        <f t="shared" si="70"/>
        <v>0</v>
      </c>
      <c r="K203" s="211">
        <f t="shared" si="70"/>
        <v>0</v>
      </c>
      <c r="L203" s="211">
        <f t="shared" si="70"/>
        <v>0</v>
      </c>
      <c r="M203" s="211">
        <f t="shared" si="70"/>
        <v>0</v>
      </c>
      <c r="N203" s="211">
        <f t="shared" si="70"/>
        <v>0</v>
      </c>
      <c r="O203" s="211">
        <f t="shared" si="70"/>
        <v>0</v>
      </c>
      <c r="P203" s="211">
        <f t="shared" si="70"/>
        <v>0</v>
      </c>
      <c r="Q203" s="211">
        <f t="shared" si="70"/>
        <v>0</v>
      </c>
      <c r="R203" s="211">
        <f t="shared" si="70"/>
        <v>0</v>
      </c>
      <c r="S203" s="211">
        <f t="shared" si="70"/>
        <v>0</v>
      </c>
      <c r="T203" s="211">
        <f t="shared" si="70"/>
        <v>0</v>
      </c>
      <c r="U203" s="211">
        <f t="shared" si="70"/>
        <v>0</v>
      </c>
      <c r="V203" s="211">
        <f t="shared" si="70"/>
        <v>0</v>
      </c>
      <c r="W203" s="211">
        <f t="shared" si="70"/>
        <v>0</v>
      </c>
      <c r="X203" s="211">
        <f t="shared" si="70"/>
        <v>0</v>
      </c>
      <c r="Y203" s="211">
        <f t="shared" si="70"/>
        <v>0</v>
      </c>
      <c r="Z203" s="211">
        <f t="shared" si="70"/>
        <v>0</v>
      </c>
      <c r="AA203" s="211">
        <f t="shared" si="70"/>
        <v>0</v>
      </c>
      <c r="AB203" s="211">
        <f t="shared" si="70"/>
        <v>0</v>
      </c>
      <c r="AC203" s="211">
        <f t="shared" si="70"/>
        <v>0</v>
      </c>
      <c r="AD203" s="211">
        <f t="shared" si="70"/>
        <v>0</v>
      </c>
      <c r="AE203" s="211">
        <f t="shared" si="70"/>
        <v>0</v>
      </c>
      <c r="AF203" s="211">
        <f t="shared" si="70"/>
        <v>0</v>
      </c>
      <c r="AG203" s="211">
        <f t="shared" si="70"/>
        <v>0</v>
      </c>
      <c r="AH203" s="211">
        <f t="shared" si="70"/>
        <v>0</v>
      </c>
      <c r="AI203" s="211">
        <f t="shared" si="70"/>
        <v>0</v>
      </c>
      <c r="AJ203" s="211">
        <f t="shared" si="70"/>
        <v>0</v>
      </c>
      <c r="AK203" s="211">
        <f t="shared" si="70"/>
        <v>0</v>
      </c>
      <c r="AL203" s="211">
        <f t="shared" si="70"/>
        <v>0</v>
      </c>
      <c r="AM203" s="211">
        <f t="shared" si="70"/>
        <v>0</v>
      </c>
      <c r="AN203" s="211">
        <f t="shared" si="70"/>
        <v>0</v>
      </c>
      <c r="AO203" s="211">
        <f t="shared" si="70"/>
        <v>0</v>
      </c>
      <c r="AP203" s="211">
        <f t="shared" si="70"/>
        <v>0</v>
      </c>
    </row>
    <row r="204" spans="1:42" s="16" customFormat="1" x14ac:dyDescent="0.2">
      <c r="A204" s="118" t="s">
        <v>38</v>
      </c>
      <c r="B204" s="204"/>
      <c r="C204" s="211">
        <f t="shared" ref="C204:AP204" si="71">C715</f>
        <v>0</v>
      </c>
      <c r="D204" s="211">
        <f t="shared" si="71"/>
        <v>0</v>
      </c>
      <c r="E204" s="211">
        <f t="shared" si="71"/>
        <v>0</v>
      </c>
      <c r="F204" s="211">
        <f t="shared" si="71"/>
        <v>0</v>
      </c>
      <c r="G204" s="211">
        <f t="shared" si="71"/>
        <v>0</v>
      </c>
      <c r="H204" s="211">
        <f t="shared" si="71"/>
        <v>0</v>
      </c>
      <c r="I204" s="211">
        <f t="shared" si="71"/>
        <v>0</v>
      </c>
      <c r="J204" s="211">
        <f t="shared" si="71"/>
        <v>0</v>
      </c>
      <c r="K204" s="211">
        <f t="shared" si="71"/>
        <v>0</v>
      </c>
      <c r="L204" s="211">
        <f t="shared" si="71"/>
        <v>0</v>
      </c>
      <c r="M204" s="211">
        <f t="shared" si="71"/>
        <v>0</v>
      </c>
      <c r="N204" s="211">
        <f t="shared" si="71"/>
        <v>0</v>
      </c>
      <c r="O204" s="211">
        <f t="shared" si="71"/>
        <v>0</v>
      </c>
      <c r="P204" s="211">
        <f t="shared" si="71"/>
        <v>0</v>
      </c>
      <c r="Q204" s="211">
        <f t="shared" si="71"/>
        <v>0</v>
      </c>
      <c r="R204" s="211">
        <f t="shared" si="71"/>
        <v>0</v>
      </c>
      <c r="S204" s="211">
        <f t="shared" si="71"/>
        <v>0</v>
      </c>
      <c r="T204" s="211">
        <f t="shared" si="71"/>
        <v>0</v>
      </c>
      <c r="U204" s="211">
        <f t="shared" si="71"/>
        <v>0</v>
      </c>
      <c r="V204" s="211">
        <f t="shared" si="71"/>
        <v>0</v>
      </c>
      <c r="W204" s="211">
        <f t="shared" si="71"/>
        <v>0</v>
      </c>
      <c r="X204" s="211">
        <f t="shared" si="71"/>
        <v>0</v>
      </c>
      <c r="Y204" s="211">
        <f t="shared" si="71"/>
        <v>0</v>
      </c>
      <c r="Z204" s="211">
        <f t="shared" si="71"/>
        <v>0</v>
      </c>
      <c r="AA204" s="211">
        <f t="shared" si="71"/>
        <v>0</v>
      </c>
      <c r="AB204" s="211">
        <f t="shared" si="71"/>
        <v>0</v>
      </c>
      <c r="AC204" s="211">
        <f t="shared" si="71"/>
        <v>0</v>
      </c>
      <c r="AD204" s="211">
        <f t="shared" si="71"/>
        <v>0</v>
      </c>
      <c r="AE204" s="211">
        <f t="shared" si="71"/>
        <v>0</v>
      </c>
      <c r="AF204" s="211">
        <f t="shared" si="71"/>
        <v>0</v>
      </c>
      <c r="AG204" s="211">
        <f t="shared" si="71"/>
        <v>0</v>
      </c>
      <c r="AH204" s="211">
        <f t="shared" si="71"/>
        <v>0</v>
      </c>
      <c r="AI204" s="211">
        <f t="shared" si="71"/>
        <v>0</v>
      </c>
      <c r="AJ204" s="211">
        <f t="shared" si="71"/>
        <v>0</v>
      </c>
      <c r="AK204" s="211">
        <f t="shared" si="71"/>
        <v>0</v>
      </c>
      <c r="AL204" s="211">
        <f t="shared" si="71"/>
        <v>0</v>
      </c>
      <c r="AM204" s="211">
        <f t="shared" si="71"/>
        <v>0</v>
      </c>
      <c r="AN204" s="211">
        <f t="shared" si="71"/>
        <v>0</v>
      </c>
      <c r="AO204" s="211">
        <f t="shared" si="71"/>
        <v>0</v>
      </c>
      <c r="AP204" s="211">
        <f t="shared" si="71"/>
        <v>0</v>
      </c>
    </row>
    <row r="205" spans="1:42" s="16" customFormat="1" x14ac:dyDescent="0.2">
      <c r="A205" s="118" t="s">
        <v>31</v>
      </c>
      <c r="B205" s="204"/>
      <c r="C205" s="211">
        <f t="shared" ref="C205:AP205" si="72">-C574</f>
        <v>0</v>
      </c>
      <c r="D205" s="211">
        <f t="shared" si="72"/>
        <v>0</v>
      </c>
      <c r="E205" s="211">
        <f t="shared" si="72"/>
        <v>0</v>
      </c>
      <c r="F205" s="211">
        <f t="shared" si="72"/>
        <v>0</v>
      </c>
      <c r="G205" s="211">
        <f t="shared" si="72"/>
        <v>0</v>
      </c>
      <c r="H205" s="211">
        <f t="shared" si="72"/>
        <v>0</v>
      </c>
      <c r="I205" s="211">
        <f t="shared" si="72"/>
        <v>0</v>
      </c>
      <c r="J205" s="211">
        <f t="shared" si="72"/>
        <v>0</v>
      </c>
      <c r="K205" s="211">
        <f t="shared" si="72"/>
        <v>0</v>
      </c>
      <c r="L205" s="211">
        <f t="shared" si="72"/>
        <v>0</v>
      </c>
      <c r="M205" s="211">
        <f t="shared" si="72"/>
        <v>0</v>
      </c>
      <c r="N205" s="211">
        <f t="shared" si="72"/>
        <v>0</v>
      </c>
      <c r="O205" s="211">
        <f t="shared" si="72"/>
        <v>0</v>
      </c>
      <c r="P205" s="211">
        <f t="shared" si="72"/>
        <v>0</v>
      </c>
      <c r="Q205" s="211">
        <f t="shared" si="72"/>
        <v>0</v>
      </c>
      <c r="R205" s="211">
        <f t="shared" si="72"/>
        <v>0</v>
      </c>
      <c r="S205" s="211">
        <f t="shared" si="72"/>
        <v>0</v>
      </c>
      <c r="T205" s="211">
        <f t="shared" si="72"/>
        <v>0</v>
      </c>
      <c r="U205" s="211">
        <f t="shared" si="72"/>
        <v>0</v>
      </c>
      <c r="V205" s="211">
        <f t="shared" si="72"/>
        <v>0</v>
      </c>
      <c r="W205" s="211">
        <f t="shared" si="72"/>
        <v>0</v>
      </c>
      <c r="X205" s="211">
        <f t="shared" si="72"/>
        <v>0</v>
      </c>
      <c r="Y205" s="211">
        <f t="shared" si="72"/>
        <v>0</v>
      </c>
      <c r="Z205" s="211">
        <f t="shared" si="72"/>
        <v>0</v>
      </c>
      <c r="AA205" s="211">
        <f t="shared" si="72"/>
        <v>0</v>
      </c>
      <c r="AB205" s="211">
        <f t="shared" si="72"/>
        <v>0</v>
      </c>
      <c r="AC205" s="211">
        <f t="shared" si="72"/>
        <v>0</v>
      </c>
      <c r="AD205" s="211">
        <f t="shared" si="72"/>
        <v>0</v>
      </c>
      <c r="AE205" s="211">
        <f t="shared" si="72"/>
        <v>0</v>
      </c>
      <c r="AF205" s="211">
        <f t="shared" si="72"/>
        <v>0</v>
      </c>
      <c r="AG205" s="211">
        <f t="shared" si="72"/>
        <v>0</v>
      </c>
      <c r="AH205" s="211">
        <f t="shared" si="72"/>
        <v>0</v>
      </c>
      <c r="AI205" s="211">
        <f t="shared" si="72"/>
        <v>0</v>
      </c>
      <c r="AJ205" s="211">
        <f t="shared" si="72"/>
        <v>0</v>
      </c>
      <c r="AK205" s="211">
        <f t="shared" si="72"/>
        <v>0</v>
      </c>
      <c r="AL205" s="211">
        <f t="shared" si="72"/>
        <v>0</v>
      </c>
      <c r="AM205" s="211">
        <f t="shared" si="72"/>
        <v>0</v>
      </c>
      <c r="AN205" s="211">
        <f t="shared" si="72"/>
        <v>0</v>
      </c>
      <c r="AO205" s="211">
        <f t="shared" si="72"/>
        <v>0</v>
      </c>
      <c r="AP205" s="211">
        <f t="shared" si="72"/>
        <v>0</v>
      </c>
    </row>
    <row r="206" spans="1:42" s="9" customFormat="1" x14ac:dyDescent="0.2">
      <c r="A206" s="118" t="s">
        <v>34</v>
      </c>
      <c r="B206" s="204"/>
      <c r="C206" s="214">
        <f t="shared" ref="C206:AP206" si="73">IF(C$2&lt;=analysis_period,-C431-C462-C488-C514,0)</f>
        <v>0</v>
      </c>
      <c r="D206" s="214">
        <f t="shared" si="73"/>
        <v>0</v>
      </c>
      <c r="E206" s="214">
        <f t="shared" si="73"/>
        <v>0</v>
      </c>
      <c r="F206" s="214">
        <f t="shared" si="73"/>
        <v>0</v>
      </c>
      <c r="G206" s="214">
        <f t="shared" si="73"/>
        <v>0</v>
      </c>
      <c r="H206" s="214">
        <f t="shared" si="73"/>
        <v>0</v>
      </c>
      <c r="I206" s="214">
        <f t="shared" si="73"/>
        <v>0</v>
      </c>
      <c r="J206" s="214">
        <f t="shared" si="73"/>
        <v>0</v>
      </c>
      <c r="K206" s="214">
        <f t="shared" si="73"/>
        <v>0</v>
      </c>
      <c r="L206" s="214">
        <f t="shared" si="73"/>
        <v>0</v>
      </c>
      <c r="M206" s="214">
        <f t="shared" si="73"/>
        <v>0</v>
      </c>
      <c r="N206" s="214">
        <f t="shared" si="73"/>
        <v>0</v>
      </c>
      <c r="O206" s="214">
        <f t="shared" si="73"/>
        <v>0</v>
      </c>
      <c r="P206" s="214">
        <f t="shared" si="73"/>
        <v>0</v>
      </c>
      <c r="Q206" s="214">
        <f t="shared" si="73"/>
        <v>0</v>
      </c>
      <c r="R206" s="214">
        <f t="shared" si="73"/>
        <v>0</v>
      </c>
      <c r="S206" s="214">
        <f t="shared" si="73"/>
        <v>0</v>
      </c>
      <c r="T206" s="214">
        <f t="shared" si="73"/>
        <v>0</v>
      </c>
      <c r="U206" s="214">
        <f t="shared" si="73"/>
        <v>0</v>
      </c>
      <c r="V206" s="214">
        <f t="shared" si="73"/>
        <v>0</v>
      </c>
      <c r="W206" s="214">
        <f t="shared" si="73"/>
        <v>0</v>
      </c>
      <c r="X206" s="214">
        <f t="shared" si="73"/>
        <v>0</v>
      </c>
      <c r="Y206" s="214">
        <f t="shared" si="73"/>
        <v>0</v>
      </c>
      <c r="Z206" s="214">
        <f t="shared" si="73"/>
        <v>0</v>
      </c>
      <c r="AA206" s="214">
        <f t="shared" si="73"/>
        <v>0</v>
      </c>
      <c r="AB206" s="214">
        <f t="shared" si="73"/>
        <v>0</v>
      </c>
      <c r="AC206" s="214">
        <f t="shared" si="73"/>
        <v>0</v>
      </c>
      <c r="AD206" s="214">
        <f t="shared" si="73"/>
        <v>0</v>
      </c>
      <c r="AE206" s="214">
        <f t="shared" si="73"/>
        <v>0</v>
      </c>
      <c r="AF206" s="214">
        <f t="shared" si="73"/>
        <v>0</v>
      </c>
      <c r="AG206" s="214">
        <f t="shared" si="73"/>
        <v>0</v>
      </c>
      <c r="AH206" s="214">
        <f t="shared" si="73"/>
        <v>0</v>
      </c>
      <c r="AI206" s="214">
        <f t="shared" si="73"/>
        <v>0</v>
      </c>
      <c r="AJ206" s="214">
        <f t="shared" si="73"/>
        <v>0</v>
      </c>
      <c r="AK206" s="214">
        <f t="shared" si="73"/>
        <v>0</v>
      </c>
      <c r="AL206" s="214">
        <f t="shared" si="73"/>
        <v>0</v>
      </c>
      <c r="AM206" s="214">
        <f t="shared" si="73"/>
        <v>0</v>
      </c>
      <c r="AN206" s="214">
        <f t="shared" si="73"/>
        <v>0</v>
      </c>
      <c r="AO206" s="214">
        <f t="shared" si="73"/>
        <v>0</v>
      </c>
      <c r="AP206" s="214">
        <f t="shared" si="73"/>
        <v>0</v>
      </c>
    </row>
    <row r="207" spans="1:42" s="16" customFormat="1" x14ac:dyDescent="0.2">
      <c r="A207" s="118" t="s">
        <v>39</v>
      </c>
      <c r="B207" s="204"/>
      <c r="C207" s="214">
        <f>C200</f>
        <v>0</v>
      </c>
      <c r="D207" s="214">
        <f t="shared" ref="D207:AP207" si="74">D200</f>
        <v>0</v>
      </c>
      <c r="E207" s="214">
        <f t="shared" si="74"/>
        <v>0</v>
      </c>
      <c r="F207" s="214">
        <f t="shared" si="74"/>
        <v>0</v>
      </c>
      <c r="G207" s="214">
        <f t="shared" si="74"/>
        <v>0</v>
      </c>
      <c r="H207" s="214">
        <f t="shared" si="74"/>
        <v>0</v>
      </c>
      <c r="I207" s="214">
        <f t="shared" si="74"/>
        <v>0</v>
      </c>
      <c r="J207" s="214">
        <f t="shared" si="74"/>
        <v>0</v>
      </c>
      <c r="K207" s="214">
        <f t="shared" si="74"/>
        <v>0</v>
      </c>
      <c r="L207" s="214">
        <f t="shared" si="74"/>
        <v>0</v>
      </c>
      <c r="M207" s="214">
        <f t="shared" si="74"/>
        <v>0</v>
      </c>
      <c r="N207" s="214">
        <f t="shared" si="74"/>
        <v>0</v>
      </c>
      <c r="O207" s="214">
        <f t="shared" si="74"/>
        <v>0</v>
      </c>
      <c r="P207" s="214">
        <f t="shared" si="74"/>
        <v>0</v>
      </c>
      <c r="Q207" s="214">
        <f t="shared" si="74"/>
        <v>0</v>
      </c>
      <c r="R207" s="214">
        <f t="shared" si="74"/>
        <v>0</v>
      </c>
      <c r="S207" s="214">
        <f t="shared" si="74"/>
        <v>0</v>
      </c>
      <c r="T207" s="214">
        <f t="shared" si="74"/>
        <v>0</v>
      </c>
      <c r="U207" s="214">
        <f t="shared" si="74"/>
        <v>0</v>
      </c>
      <c r="V207" s="214">
        <f t="shared" si="74"/>
        <v>0</v>
      </c>
      <c r="W207" s="214">
        <f t="shared" si="74"/>
        <v>0</v>
      </c>
      <c r="X207" s="214">
        <f t="shared" si="74"/>
        <v>0</v>
      </c>
      <c r="Y207" s="214">
        <f t="shared" si="74"/>
        <v>0</v>
      </c>
      <c r="Z207" s="214">
        <f t="shared" si="74"/>
        <v>0</v>
      </c>
      <c r="AA207" s="214">
        <f t="shared" si="74"/>
        <v>0</v>
      </c>
      <c r="AB207" s="214">
        <f t="shared" si="74"/>
        <v>0</v>
      </c>
      <c r="AC207" s="214">
        <f t="shared" si="74"/>
        <v>0</v>
      </c>
      <c r="AD207" s="214">
        <f t="shared" si="74"/>
        <v>0</v>
      </c>
      <c r="AE207" s="214">
        <f t="shared" si="74"/>
        <v>0</v>
      </c>
      <c r="AF207" s="214">
        <f t="shared" si="74"/>
        <v>0</v>
      </c>
      <c r="AG207" s="214">
        <f t="shared" si="74"/>
        <v>0</v>
      </c>
      <c r="AH207" s="214">
        <f t="shared" si="74"/>
        <v>0</v>
      </c>
      <c r="AI207" s="214">
        <f t="shared" si="74"/>
        <v>0</v>
      </c>
      <c r="AJ207" s="214">
        <f t="shared" si="74"/>
        <v>0</v>
      </c>
      <c r="AK207" s="214">
        <f t="shared" si="74"/>
        <v>0</v>
      </c>
      <c r="AL207" s="214">
        <f t="shared" si="74"/>
        <v>0</v>
      </c>
      <c r="AM207" s="214">
        <f t="shared" si="74"/>
        <v>0</v>
      </c>
      <c r="AN207" s="214">
        <f t="shared" si="74"/>
        <v>0</v>
      </c>
      <c r="AO207" s="214">
        <f t="shared" si="74"/>
        <v>0</v>
      </c>
      <c r="AP207" s="214">
        <f t="shared" si="74"/>
        <v>0</v>
      </c>
    </row>
    <row r="208" spans="1:42" s="16" customFormat="1" x14ac:dyDescent="0.2">
      <c r="A208" s="118" t="s">
        <v>59</v>
      </c>
      <c r="B208" s="204"/>
      <c r="C208" s="214">
        <f>C122</f>
        <v>0</v>
      </c>
      <c r="D208" s="214">
        <f>D122</f>
        <v>0</v>
      </c>
      <c r="E208" s="214">
        <f>E122</f>
        <v>0</v>
      </c>
      <c r="F208" s="214">
        <f>F122</f>
        <v>0</v>
      </c>
      <c r="G208" s="214">
        <f>G122</f>
        <v>0</v>
      </c>
      <c r="H208" s="214">
        <f>H122</f>
        <v>0</v>
      </c>
      <c r="I208" s="214">
        <f>I122</f>
        <v>0</v>
      </c>
      <c r="J208" s="214">
        <f>J122</f>
        <v>0</v>
      </c>
      <c r="K208" s="214">
        <f>K122</f>
        <v>0</v>
      </c>
      <c r="L208" s="214">
        <f>L122</f>
        <v>0</v>
      </c>
      <c r="M208" s="214">
        <f>M122</f>
        <v>0</v>
      </c>
      <c r="N208" s="214">
        <f>N122</f>
        <v>0</v>
      </c>
      <c r="O208" s="214">
        <f>O122</f>
        <v>0</v>
      </c>
      <c r="P208" s="214">
        <f>P122</f>
        <v>0</v>
      </c>
      <c r="Q208" s="214">
        <f>Q122</f>
        <v>0</v>
      </c>
      <c r="R208" s="214">
        <f>R122</f>
        <v>0</v>
      </c>
      <c r="S208" s="214">
        <f>S122</f>
        <v>0</v>
      </c>
      <c r="T208" s="214">
        <f>T122</f>
        <v>0</v>
      </c>
      <c r="U208" s="214">
        <f>U122</f>
        <v>0</v>
      </c>
      <c r="V208" s="214">
        <f>V122</f>
        <v>0</v>
      </c>
      <c r="W208" s="214">
        <f>W122</f>
        <v>0</v>
      </c>
      <c r="X208" s="214">
        <f>X122</f>
        <v>0</v>
      </c>
      <c r="Y208" s="214">
        <f>Y122</f>
        <v>0</v>
      </c>
      <c r="Z208" s="214">
        <f>Z122</f>
        <v>0</v>
      </c>
      <c r="AA208" s="214">
        <f>AA122</f>
        <v>0</v>
      </c>
      <c r="AB208" s="214">
        <f>AB122</f>
        <v>0</v>
      </c>
      <c r="AC208" s="214">
        <f>AC122</f>
        <v>0</v>
      </c>
      <c r="AD208" s="214">
        <f>AD122</f>
        <v>0</v>
      </c>
      <c r="AE208" s="214">
        <f>AE122</f>
        <v>0</v>
      </c>
      <c r="AF208" s="214">
        <f>AF122</f>
        <v>0</v>
      </c>
      <c r="AG208" s="214">
        <f>AG122</f>
        <v>0</v>
      </c>
      <c r="AH208" s="214">
        <f>AH122</f>
        <v>0</v>
      </c>
      <c r="AI208" s="214">
        <f>AI122</f>
        <v>0</v>
      </c>
      <c r="AJ208" s="214">
        <f>AJ122</f>
        <v>0</v>
      </c>
      <c r="AK208" s="214">
        <f>AK122</f>
        <v>0</v>
      </c>
      <c r="AL208" s="214">
        <f>AL122</f>
        <v>0</v>
      </c>
      <c r="AM208" s="214">
        <f>AM122</f>
        <v>0</v>
      </c>
      <c r="AN208" s="214">
        <f>AN122</f>
        <v>0</v>
      </c>
      <c r="AO208" s="214">
        <f>AO122</f>
        <v>0</v>
      </c>
      <c r="AP208" s="214">
        <f>AP122</f>
        <v>0</v>
      </c>
    </row>
    <row r="209" spans="1:42" s="16" customFormat="1" x14ac:dyDescent="0.2">
      <c r="A209" s="118" t="s">
        <v>98</v>
      </c>
      <c r="B209" s="204"/>
      <c r="C209" s="212">
        <f>C126</f>
        <v>0</v>
      </c>
      <c r="D209" s="212">
        <f>D126</f>
        <v>0</v>
      </c>
      <c r="E209" s="212">
        <f>E126</f>
        <v>0</v>
      </c>
      <c r="F209" s="212">
        <f>F126</f>
        <v>0</v>
      </c>
      <c r="G209" s="212">
        <f>G126</f>
        <v>0</v>
      </c>
      <c r="H209" s="212">
        <f>H126</f>
        <v>0</v>
      </c>
      <c r="I209" s="212">
        <f>I126</f>
        <v>0</v>
      </c>
      <c r="J209" s="212">
        <f>J126</f>
        <v>0</v>
      </c>
      <c r="K209" s="212">
        <f>K126</f>
        <v>0</v>
      </c>
      <c r="L209" s="212">
        <f>L126</f>
        <v>0</v>
      </c>
      <c r="M209" s="212">
        <f>M126</f>
        <v>0</v>
      </c>
      <c r="N209" s="212">
        <f>N126</f>
        <v>0</v>
      </c>
      <c r="O209" s="212">
        <f>O126</f>
        <v>0</v>
      </c>
      <c r="P209" s="212">
        <f>P126</f>
        <v>0</v>
      </c>
      <c r="Q209" s="212">
        <f>Q126</f>
        <v>0</v>
      </c>
      <c r="R209" s="212">
        <f>R126</f>
        <v>0</v>
      </c>
      <c r="S209" s="212">
        <f>S126</f>
        <v>0</v>
      </c>
      <c r="T209" s="212">
        <f>T126</f>
        <v>0</v>
      </c>
      <c r="U209" s="212">
        <f>U126</f>
        <v>0</v>
      </c>
      <c r="V209" s="212">
        <f>V126</f>
        <v>0</v>
      </c>
      <c r="W209" s="212">
        <f>W126</f>
        <v>0</v>
      </c>
      <c r="X209" s="212">
        <f>X126</f>
        <v>0</v>
      </c>
      <c r="Y209" s="212">
        <f>Y126</f>
        <v>0</v>
      </c>
      <c r="Z209" s="212">
        <f>Z126</f>
        <v>0</v>
      </c>
      <c r="AA209" s="212">
        <f>AA126</f>
        <v>0</v>
      </c>
      <c r="AB209" s="212">
        <f>AB126</f>
        <v>0</v>
      </c>
      <c r="AC209" s="212">
        <f>AC126</f>
        <v>0</v>
      </c>
      <c r="AD209" s="212">
        <f>AD126</f>
        <v>0</v>
      </c>
      <c r="AE209" s="212">
        <f>AE126</f>
        <v>0</v>
      </c>
      <c r="AF209" s="212">
        <f>AF126</f>
        <v>0</v>
      </c>
      <c r="AG209" s="212">
        <f>AG126</f>
        <v>0</v>
      </c>
      <c r="AH209" s="212">
        <f>AH126</f>
        <v>0</v>
      </c>
      <c r="AI209" s="212">
        <f>AI126</f>
        <v>0</v>
      </c>
      <c r="AJ209" s="212">
        <f>AJ126</f>
        <v>0</v>
      </c>
      <c r="AK209" s="212">
        <f>AK126</f>
        <v>0</v>
      </c>
      <c r="AL209" s="212">
        <f>AL126</f>
        <v>0</v>
      </c>
      <c r="AM209" s="212">
        <f>AM126</f>
        <v>0</v>
      </c>
      <c r="AN209" s="212">
        <f>AN126</f>
        <v>0</v>
      </c>
      <c r="AO209" s="212">
        <f>AO126</f>
        <v>0</v>
      </c>
      <c r="AP209" s="212">
        <f>AP126</f>
        <v>0</v>
      </c>
    </row>
    <row r="210" spans="1:42" s="16" customFormat="1" x14ac:dyDescent="0.2">
      <c r="A210" s="118" t="s">
        <v>32</v>
      </c>
      <c r="B210" s="204"/>
      <c r="C210" s="211">
        <f>SUM(C203:C209)</f>
        <v>0</v>
      </c>
      <c r="D210" s="211">
        <f t="shared" ref="D210:AP210" si="75">SUM(D203:D209)</f>
        <v>0</v>
      </c>
      <c r="E210" s="211">
        <f t="shared" si="75"/>
        <v>0</v>
      </c>
      <c r="F210" s="211">
        <f t="shared" si="75"/>
        <v>0</v>
      </c>
      <c r="G210" s="211">
        <f t="shared" si="75"/>
        <v>0</v>
      </c>
      <c r="H210" s="211">
        <f t="shared" si="75"/>
        <v>0</v>
      </c>
      <c r="I210" s="211">
        <f t="shared" si="75"/>
        <v>0</v>
      </c>
      <c r="J210" s="211">
        <f t="shared" si="75"/>
        <v>0</v>
      </c>
      <c r="K210" s="211">
        <f t="shared" si="75"/>
        <v>0</v>
      </c>
      <c r="L210" s="211">
        <f t="shared" si="75"/>
        <v>0</v>
      </c>
      <c r="M210" s="211">
        <f t="shared" si="75"/>
        <v>0</v>
      </c>
      <c r="N210" s="211">
        <f t="shared" si="75"/>
        <v>0</v>
      </c>
      <c r="O210" s="211">
        <f t="shared" si="75"/>
        <v>0</v>
      </c>
      <c r="P210" s="211">
        <f t="shared" si="75"/>
        <v>0</v>
      </c>
      <c r="Q210" s="211">
        <f t="shared" si="75"/>
        <v>0</v>
      </c>
      <c r="R210" s="211">
        <f t="shared" si="75"/>
        <v>0</v>
      </c>
      <c r="S210" s="211">
        <f t="shared" si="75"/>
        <v>0</v>
      </c>
      <c r="T210" s="211">
        <f t="shared" si="75"/>
        <v>0</v>
      </c>
      <c r="U210" s="211">
        <f t="shared" si="75"/>
        <v>0</v>
      </c>
      <c r="V210" s="211">
        <f t="shared" si="75"/>
        <v>0</v>
      </c>
      <c r="W210" s="211">
        <f t="shared" si="75"/>
        <v>0</v>
      </c>
      <c r="X210" s="211">
        <f t="shared" si="75"/>
        <v>0</v>
      </c>
      <c r="Y210" s="211">
        <f t="shared" si="75"/>
        <v>0</v>
      </c>
      <c r="Z210" s="211">
        <f t="shared" si="75"/>
        <v>0</v>
      </c>
      <c r="AA210" s="211">
        <f t="shared" si="75"/>
        <v>0</v>
      </c>
      <c r="AB210" s="211">
        <f t="shared" si="75"/>
        <v>0</v>
      </c>
      <c r="AC210" s="211">
        <f t="shared" si="75"/>
        <v>0</v>
      </c>
      <c r="AD210" s="211">
        <f t="shared" si="75"/>
        <v>0</v>
      </c>
      <c r="AE210" s="211">
        <f t="shared" si="75"/>
        <v>0</v>
      </c>
      <c r="AF210" s="211">
        <f t="shared" si="75"/>
        <v>0</v>
      </c>
      <c r="AG210" s="211">
        <f t="shared" si="75"/>
        <v>0</v>
      </c>
      <c r="AH210" s="211">
        <f t="shared" si="75"/>
        <v>0</v>
      </c>
      <c r="AI210" s="211">
        <f t="shared" si="75"/>
        <v>0</v>
      </c>
      <c r="AJ210" s="211">
        <f t="shared" si="75"/>
        <v>0</v>
      </c>
      <c r="AK210" s="211">
        <f t="shared" si="75"/>
        <v>0</v>
      </c>
      <c r="AL210" s="211">
        <f t="shared" si="75"/>
        <v>0</v>
      </c>
      <c r="AM210" s="211">
        <f t="shared" si="75"/>
        <v>0</v>
      </c>
      <c r="AN210" s="211">
        <f t="shared" si="75"/>
        <v>0</v>
      </c>
      <c r="AO210" s="211">
        <f t="shared" si="75"/>
        <v>0</v>
      </c>
      <c r="AP210" s="211">
        <f t="shared" si="75"/>
        <v>0</v>
      </c>
    </row>
    <row r="211" spans="1:42" s="16" customFormat="1" x14ac:dyDescent="0.2">
      <c r="A211" s="118" t="str">
        <f>Inputs!B114</f>
        <v>Investment Based Incentive (IBI)</v>
      </c>
      <c r="B211" s="204"/>
    </row>
    <row r="212" spans="1:42" s="16" customFormat="1" x14ac:dyDescent="0.2">
      <c r="A212" s="120" t="str">
        <f>Inputs!B115</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187</v>
      </c>
      <c r="B215" s="204"/>
      <c r="C215" s="211">
        <f>IF(ibi_uti_amount_tax_fed="Yes",C534,0)</f>
        <v>0</v>
      </c>
    </row>
    <row r="216" spans="1:42" x14ac:dyDescent="0.2">
      <c r="A216" s="107" t="s">
        <v>188</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Inputs!B120</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76">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187</v>
      </c>
      <c r="B221" s="122"/>
      <c r="C221" s="211">
        <f t="shared" si="76"/>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188</v>
      </c>
      <c r="B222" s="122"/>
      <c r="C222" s="212">
        <f t="shared" si="76"/>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Inputs!B125</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187</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188</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Inputs!B130</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77">IF(AND(pbi_fed_tax_fed="Yes",pbi_fed_for_ds="No"),C555,0)</f>
        <v>0</v>
      </c>
      <c r="D231" s="214">
        <f t="shared" si="77"/>
        <v>0</v>
      </c>
      <c r="E231" s="214">
        <f t="shared" si="77"/>
        <v>0</v>
      </c>
      <c r="F231" s="214">
        <f t="shared" si="77"/>
        <v>0</v>
      </c>
      <c r="G231" s="214">
        <f t="shared" si="77"/>
        <v>0</v>
      </c>
      <c r="H231" s="214">
        <f t="shared" si="77"/>
        <v>0</v>
      </c>
      <c r="I231" s="214">
        <f t="shared" si="77"/>
        <v>0</v>
      </c>
      <c r="J231" s="214">
        <f t="shared" si="77"/>
        <v>0</v>
      </c>
      <c r="K231" s="214">
        <f t="shared" si="77"/>
        <v>0</v>
      </c>
      <c r="L231" s="214">
        <f t="shared" si="77"/>
        <v>0</v>
      </c>
      <c r="M231" s="214">
        <f t="shared" si="77"/>
        <v>0</v>
      </c>
      <c r="N231" s="214">
        <f t="shared" si="77"/>
        <v>0</v>
      </c>
      <c r="O231" s="214">
        <f t="shared" si="77"/>
        <v>0</v>
      </c>
      <c r="P231" s="214">
        <f t="shared" si="77"/>
        <v>0</v>
      </c>
      <c r="Q231" s="214">
        <f t="shared" si="77"/>
        <v>0</v>
      </c>
      <c r="R231" s="214">
        <f t="shared" si="77"/>
        <v>0</v>
      </c>
      <c r="S231" s="214">
        <f t="shared" si="77"/>
        <v>0</v>
      </c>
      <c r="T231" s="214">
        <f t="shared" si="77"/>
        <v>0</v>
      </c>
      <c r="U231" s="214">
        <f t="shared" si="77"/>
        <v>0</v>
      </c>
      <c r="V231" s="214">
        <f t="shared" si="77"/>
        <v>0</v>
      </c>
      <c r="W231" s="214">
        <f t="shared" si="77"/>
        <v>0</v>
      </c>
      <c r="X231" s="214">
        <f t="shared" si="77"/>
        <v>0</v>
      </c>
      <c r="Y231" s="214">
        <f t="shared" si="77"/>
        <v>0</v>
      </c>
      <c r="Z231" s="214">
        <f t="shared" si="77"/>
        <v>0</v>
      </c>
      <c r="AA231" s="214">
        <f t="shared" si="77"/>
        <v>0</v>
      </c>
      <c r="AB231" s="214">
        <f t="shared" si="77"/>
        <v>0</v>
      </c>
      <c r="AC231" s="214">
        <f t="shared" si="77"/>
        <v>0</v>
      </c>
      <c r="AD231" s="214">
        <f t="shared" si="77"/>
        <v>0</v>
      </c>
      <c r="AE231" s="214">
        <f t="shared" si="77"/>
        <v>0</v>
      </c>
      <c r="AF231" s="214">
        <f t="shared" si="77"/>
        <v>0</v>
      </c>
      <c r="AG231" s="214">
        <f t="shared" si="77"/>
        <v>0</v>
      </c>
      <c r="AH231" s="214">
        <f t="shared" si="77"/>
        <v>0</v>
      </c>
      <c r="AI231" s="214">
        <f t="shared" si="77"/>
        <v>0</v>
      </c>
      <c r="AJ231" s="214">
        <f t="shared" si="77"/>
        <v>0</v>
      </c>
      <c r="AK231" s="214">
        <f t="shared" si="77"/>
        <v>0</v>
      </c>
      <c r="AL231" s="214">
        <f t="shared" si="77"/>
        <v>0</v>
      </c>
      <c r="AM231" s="214">
        <f t="shared" si="77"/>
        <v>0</v>
      </c>
      <c r="AN231" s="214">
        <f t="shared" si="77"/>
        <v>0</v>
      </c>
      <c r="AO231" s="214">
        <f t="shared" si="77"/>
        <v>0</v>
      </c>
      <c r="AP231" s="214">
        <f t="shared" si="77"/>
        <v>0</v>
      </c>
    </row>
    <row r="232" spans="1:42" x14ac:dyDescent="0.2">
      <c r="A232" s="120" t="s">
        <v>5</v>
      </c>
      <c r="B232" s="122"/>
      <c r="C232" s="214">
        <f t="shared" ref="C232:AP232" si="78">IF(AND(pbi_sta_tax_fed="Yes",pbi_sta_for_ds="No"),C559,0)</f>
        <v>0</v>
      </c>
      <c r="D232" s="214">
        <f t="shared" si="78"/>
        <v>0</v>
      </c>
      <c r="E232" s="214">
        <f t="shared" si="78"/>
        <v>0</v>
      </c>
      <c r="F232" s="214">
        <f t="shared" si="78"/>
        <v>0</v>
      </c>
      <c r="G232" s="214">
        <f t="shared" si="78"/>
        <v>0</v>
      </c>
      <c r="H232" s="214">
        <f t="shared" si="78"/>
        <v>0</v>
      </c>
      <c r="I232" s="214">
        <f t="shared" si="78"/>
        <v>0</v>
      </c>
      <c r="J232" s="214">
        <f t="shared" si="78"/>
        <v>0</v>
      </c>
      <c r="K232" s="214">
        <f t="shared" si="78"/>
        <v>0</v>
      </c>
      <c r="L232" s="214">
        <f t="shared" si="78"/>
        <v>0</v>
      </c>
      <c r="M232" s="214">
        <f t="shared" si="78"/>
        <v>0</v>
      </c>
      <c r="N232" s="214">
        <f t="shared" si="78"/>
        <v>0</v>
      </c>
      <c r="O232" s="214">
        <f t="shared" si="78"/>
        <v>0</v>
      </c>
      <c r="P232" s="214">
        <f t="shared" si="78"/>
        <v>0</v>
      </c>
      <c r="Q232" s="214">
        <f t="shared" si="78"/>
        <v>0</v>
      </c>
      <c r="R232" s="214">
        <f t="shared" si="78"/>
        <v>0</v>
      </c>
      <c r="S232" s="214">
        <f t="shared" si="78"/>
        <v>0</v>
      </c>
      <c r="T232" s="214">
        <f t="shared" si="78"/>
        <v>0</v>
      </c>
      <c r="U232" s="214">
        <f t="shared" si="78"/>
        <v>0</v>
      </c>
      <c r="V232" s="214">
        <f t="shared" si="78"/>
        <v>0</v>
      </c>
      <c r="W232" s="214">
        <f t="shared" si="78"/>
        <v>0</v>
      </c>
      <c r="X232" s="214">
        <f t="shared" si="78"/>
        <v>0</v>
      </c>
      <c r="Y232" s="214">
        <f t="shared" si="78"/>
        <v>0</v>
      </c>
      <c r="Z232" s="214">
        <f t="shared" si="78"/>
        <v>0</v>
      </c>
      <c r="AA232" s="214">
        <f t="shared" si="78"/>
        <v>0</v>
      </c>
      <c r="AB232" s="214">
        <f t="shared" si="78"/>
        <v>0</v>
      </c>
      <c r="AC232" s="214">
        <f t="shared" si="78"/>
        <v>0</v>
      </c>
      <c r="AD232" s="214">
        <f t="shared" si="78"/>
        <v>0</v>
      </c>
      <c r="AE232" s="214">
        <f t="shared" si="78"/>
        <v>0</v>
      </c>
      <c r="AF232" s="214">
        <f t="shared" si="78"/>
        <v>0</v>
      </c>
      <c r="AG232" s="214">
        <f t="shared" si="78"/>
        <v>0</v>
      </c>
      <c r="AH232" s="214">
        <f t="shared" si="78"/>
        <v>0</v>
      </c>
      <c r="AI232" s="214">
        <f t="shared" si="78"/>
        <v>0</v>
      </c>
      <c r="AJ232" s="214">
        <f t="shared" si="78"/>
        <v>0</v>
      </c>
      <c r="AK232" s="214">
        <f t="shared" si="78"/>
        <v>0</v>
      </c>
      <c r="AL232" s="214">
        <f t="shared" si="78"/>
        <v>0</v>
      </c>
      <c r="AM232" s="214">
        <f t="shared" si="78"/>
        <v>0</v>
      </c>
      <c r="AN232" s="214">
        <f t="shared" si="78"/>
        <v>0</v>
      </c>
      <c r="AO232" s="214">
        <f t="shared" si="78"/>
        <v>0</v>
      </c>
      <c r="AP232" s="214">
        <f t="shared" si="78"/>
        <v>0</v>
      </c>
    </row>
    <row r="233" spans="1:42" x14ac:dyDescent="0.2">
      <c r="A233" s="120" t="s">
        <v>187</v>
      </c>
      <c r="B233" s="122"/>
      <c r="C233" s="214">
        <f t="shared" ref="C233:AP233" si="79">IF(AND(pbi_uti_tax_fed="Yes",pbi_uti_for_ds="No"),C563,0)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188</v>
      </c>
      <c r="B234" s="122"/>
      <c r="C234" s="214">
        <f t="shared" ref="C234:AP234" si="80">IF(AND(pbi_oth_tax_fed="Yes",pbi_oth_for_ds="No"),C567,0)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13</v>
      </c>
      <c r="B235" s="122"/>
      <c r="C235" s="215">
        <f>SUM(C231:C234)</f>
        <v>0</v>
      </c>
      <c r="D235" s="215">
        <f t="shared" ref="D235:AP235" si="81">SUM(D231:D234)</f>
        <v>0</v>
      </c>
      <c r="E235" s="215">
        <f t="shared" si="81"/>
        <v>0</v>
      </c>
      <c r="F235" s="215">
        <f t="shared" si="81"/>
        <v>0</v>
      </c>
      <c r="G235" s="215">
        <f t="shared" si="81"/>
        <v>0</v>
      </c>
      <c r="H235" s="215">
        <f t="shared" si="81"/>
        <v>0</v>
      </c>
      <c r="I235" s="215">
        <f t="shared" si="81"/>
        <v>0</v>
      </c>
      <c r="J235" s="215">
        <f t="shared" si="81"/>
        <v>0</v>
      </c>
      <c r="K235" s="215">
        <f t="shared" si="81"/>
        <v>0</v>
      </c>
      <c r="L235" s="215">
        <f t="shared" si="81"/>
        <v>0</v>
      </c>
      <c r="M235" s="215">
        <f t="shared" si="81"/>
        <v>0</v>
      </c>
      <c r="N235" s="215">
        <f t="shared" si="81"/>
        <v>0</v>
      </c>
      <c r="O235" s="215">
        <f t="shared" si="81"/>
        <v>0</v>
      </c>
      <c r="P235" s="215">
        <f t="shared" si="81"/>
        <v>0</v>
      </c>
      <c r="Q235" s="215">
        <f t="shared" si="81"/>
        <v>0</v>
      </c>
      <c r="R235" s="215">
        <f t="shared" si="81"/>
        <v>0</v>
      </c>
      <c r="S235" s="215">
        <f t="shared" si="81"/>
        <v>0</v>
      </c>
      <c r="T235" s="215">
        <f t="shared" si="81"/>
        <v>0</v>
      </c>
      <c r="U235" s="215">
        <f t="shared" si="81"/>
        <v>0</v>
      </c>
      <c r="V235" s="215">
        <f t="shared" si="81"/>
        <v>0</v>
      </c>
      <c r="W235" s="215">
        <f t="shared" si="81"/>
        <v>0</v>
      </c>
      <c r="X235" s="215">
        <f t="shared" si="81"/>
        <v>0</v>
      </c>
      <c r="Y235" s="215">
        <f t="shared" si="81"/>
        <v>0</v>
      </c>
      <c r="Z235" s="215">
        <f t="shared" si="81"/>
        <v>0</v>
      </c>
      <c r="AA235" s="215">
        <f t="shared" si="81"/>
        <v>0</v>
      </c>
      <c r="AB235" s="215">
        <f t="shared" si="81"/>
        <v>0</v>
      </c>
      <c r="AC235" s="215">
        <f t="shared" si="81"/>
        <v>0</v>
      </c>
      <c r="AD235" s="215">
        <f t="shared" si="81"/>
        <v>0</v>
      </c>
      <c r="AE235" s="215">
        <f t="shared" si="81"/>
        <v>0</v>
      </c>
      <c r="AF235" s="215">
        <f t="shared" si="81"/>
        <v>0</v>
      </c>
      <c r="AG235" s="215">
        <f t="shared" si="81"/>
        <v>0</v>
      </c>
      <c r="AH235" s="215">
        <f t="shared" si="81"/>
        <v>0</v>
      </c>
      <c r="AI235" s="215">
        <f t="shared" si="81"/>
        <v>0</v>
      </c>
      <c r="AJ235" s="215">
        <f t="shared" si="81"/>
        <v>0</v>
      </c>
      <c r="AK235" s="215">
        <f t="shared" si="81"/>
        <v>0</v>
      </c>
      <c r="AL235" s="215">
        <f t="shared" si="81"/>
        <v>0</v>
      </c>
      <c r="AM235" s="215">
        <f t="shared" si="81"/>
        <v>0</v>
      </c>
      <c r="AN235" s="215">
        <f t="shared" si="81"/>
        <v>0</v>
      </c>
      <c r="AO235" s="215">
        <f t="shared" si="81"/>
        <v>0</v>
      </c>
      <c r="AP235" s="215">
        <f t="shared" si="81"/>
        <v>0</v>
      </c>
    </row>
    <row r="236" spans="1:42" x14ac:dyDescent="0.2">
      <c r="A236" s="118" t="s">
        <v>40</v>
      </c>
      <c r="B236" s="122"/>
      <c r="C236" s="213">
        <f>C217+C223+C229+C235</f>
        <v>0</v>
      </c>
      <c r="D236" s="213">
        <f t="shared" ref="D236:AP236" si="82">D217+D223+D229+D235</f>
        <v>0</v>
      </c>
      <c r="E236" s="213">
        <f t="shared" si="82"/>
        <v>0</v>
      </c>
      <c r="F236" s="213">
        <f t="shared" si="82"/>
        <v>0</v>
      </c>
      <c r="G236" s="213">
        <f t="shared" si="82"/>
        <v>0</v>
      </c>
      <c r="H236" s="213">
        <f t="shared" si="82"/>
        <v>0</v>
      </c>
      <c r="I236" s="213">
        <f t="shared" si="82"/>
        <v>0</v>
      </c>
      <c r="J236" s="213">
        <f t="shared" si="82"/>
        <v>0</v>
      </c>
      <c r="K236" s="213">
        <f t="shared" si="82"/>
        <v>0</v>
      </c>
      <c r="L236" s="213">
        <f t="shared" si="82"/>
        <v>0</v>
      </c>
      <c r="M236" s="213">
        <f t="shared" si="82"/>
        <v>0</v>
      </c>
      <c r="N236" s="213">
        <f t="shared" si="82"/>
        <v>0</v>
      </c>
      <c r="O236" s="213">
        <f t="shared" si="82"/>
        <v>0</v>
      </c>
      <c r="P236" s="213">
        <f t="shared" si="82"/>
        <v>0</v>
      </c>
      <c r="Q236" s="213">
        <f t="shared" si="82"/>
        <v>0</v>
      </c>
      <c r="R236" s="213">
        <f t="shared" si="82"/>
        <v>0</v>
      </c>
      <c r="S236" s="213">
        <f t="shared" si="82"/>
        <v>0</v>
      </c>
      <c r="T236" s="213">
        <f t="shared" si="82"/>
        <v>0</v>
      </c>
      <c r="U236" s="213">
        <f t="shared" si="82"/>
        <v>0</v>
      </c>
      <c r="V236" s="213">
        <f t="shared" si="82"/>
        <v>0</v>
      </c>
      <c r="W236" s="213">
        <f t="shared" si="82"/>
        <v>0</v>
      </c>
      <c r="X236" s="213">
        <f t="shared" si="82"/>
        <v>0</v>
      </c>
      <c r="Y236" s="213">
        <f t="shared" si="82"/>
        <v>0</v>
      </c>
      <c r="Z236" s="213">
        <f t="shared" si="82"/>
        <v>0</v>
      </c>
      <c r="AA236" s="213">
        <f t="shared" si="82"/>
        <v>0</v>
      </c>
      <c r="AB236" s="213">
        <f t="shared" si="82"/>
        <v>0</v>
      </c>
      <c r="AC236" s="213">
        <f t="shared" si="82"/>
        <v>0</v>
      </c>
      <c r="AD236" s="213">
        <f t="shared" si="82"/>
        <v>0</v>
      </c>
      <c r="AE236" s="213">
        <f t="shared" si="82"/>
        <v>0</v>
      </c>
      <c r="AF236" s="213">
        <f t="shared" si="82"/>
        <v>0</v>
      </c>
      <c r="AG236" s="213">
        <f t="shared" si="82"/>
        <v>0</v>
      </c>
      <c r="AH236" s="213">
        <f t="shared" si="82"/>
        <v>0</v>
      </c>
      <c r="AI236" s="213">
        <f t="shared" si="82"/>
        <v>0</v>
      </c>
      <c r="AJ236" s="213">
        <f t="shared" si="82"/>
        <v>0</v>
      </c>
      <c r="AK236" s="213">
        <f t="shared" si="82"/>
        <v>0</v>
      </c>
      <c r="AL236" s="213">
        <f t="shared" si="82"/>
        <v>0</v>
      </c>
      <c r="AM236" s="213">
        <f t="shared" si="82"/>
        <v>0</v>
      </c>
      <c r="AN236" s="213">
        <f t="shared" si="82"/>
        <v>0</v>
      </c>
      <c r="AO236" s="213">
        <f t="shared" si="82"/>
        <v>0</v>
      </c>
      <c r="AP236" s="213">
        <f t="shared" si="82"/>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3">D210+D236</f>
        <v>0</v>
      </c>
      <c r="E238" s="216">
        <f t="shared" si="83"/>
        <v>0</v>
      </c>
      <c r="F238" s="216">
        <f t="shared" si="83"/>
        <v>0</v>
      </c>
      <c r="G238" s="216">
        <f t="shared" si="83"/>
        <v>0</v>
      </c>
      <c r="H238" s="216">
        <f t="shared" si="83"/>
        <v>0</v>
      </c>
      <c r="I238" s="216">
        <f t="shared" si="83"/>
        <v>0</v>
      </c>
      <c r="J238" s="216">
        <f t="shared" si="83"/>
        <v>0</v>
      </c>
      <c r="K238" s="216">
        <f t="shared" si="83"/>
        <v>0</v>
      </c>
      <c r="L238" s="216">
        <f t="shared" si="83"/>
        <v>0</v>
      </c>
      <c r="M238" s="216">
        <f t="shared" si="83"/>
        <v>0</v>
      </c>
      <c r="N238" s="216">
        <f t="shared" si="83"/>
        <v>0</v>
      </c>
      <c r="O238" s="216">
        <f t="shared" si="83"/>
        <v>0</v>
      </c>
      <c r="P238" s="216">
        <f t="shared" si="83"/>
        <v>0</v>
      </c>
      <c r="Q238" s="216">
        <f t="shared" si="83"/>
        <v>0</v>
      </c>
      <c r="R238" s="216">
        <f t="shared" si="83"/>
        <v>0</v>
      </c>
      <c r="S238" s="216">
        <f t="shared" si="83"/>
        <v>0</v>
      </c>
      <c r="T238" s="216">
        <f t="shared" si="83"/>
        <v>0</v>
      </c>
      <c r="U238" s="216">
        <f t="shared" si="83"/>
        <v>0</v>
      </c>
      <c r="V238" s="216">
        <f t="shared" si="83"/>
        <v>0</v>
      </c>
      <c r="W238" s="216">
        <f t="shared" si="83"/>
        <v>0</v>
      </c>
      <c r="X238" s="216">
        <f t="shared" si="83"/>
        <v>0</v>
      </c>
      <c r="Y238" s="216">
        <f t="shared" si="83"/>
        <v>0</v>
      </c>
      <c r="Z238" s="216">
        <f t="shared" si="83"/>
        <v>0</v>
      </c>
      <c r="AA238" s="216">
        <f t="shared" si="83"/>
        <v>0</v>
      </c>
      <c r="AB238" s="216">
        <f t="shared" si="83"/>
        <v>0</v>
      </c>
      <c r="AC238" s="216">
        <f t="shared" si="83"/>
        <v>0</v>
      </c>
      <c r="AD238" s="216">
        <f t="shared" si="83"/>
        <v>0</v>
      </c>
      <c r="AE238" s="216">
        <f t="shared" si="83"/>
        <v>0</v>
      </c>
      <c r="AF238" s="216">
        <f t="shared" si="83"/>
        <v>0</v>
      </c>
      <c r="AG238" s="216">
        <f t="shared" si="83"/>
        <v>0</v>
      </c>
      <c r="AH238" s="216">
        <f t="shared" si="83"/>
        <v>0</v>
      </c>
      <c r="AI238" s="216">
        <f t="shared" si="83"/>
        <v>0</v>
      </c>
      <c r="AJ238" s="216">
        <f t="shared" si="83"/>
        <v>0</v>
      </c>
      <c r="AK238" s="216">
        <f t="shared" si="83"/>
        <v>0</v>
      </c>
      <c r="AL238" s="216">
        <f t="shared" si="83"/>
        <v>0</v>
      </c>
      <c r="AM238" s="216">
        <f t="shared" si="83"/>
        <v>0</v>
      </c>
      <c r="AN238" s="216">
        <f t="shared" si="83"/>
        <v>0</v>
      </c>
      <c r="AO238" s="216">
        <f t="shared" si="83"/>
        <v>0</v>
      </c>
      <c r="AP238" s="216">
        <f t="shared" si="83"/>
        <v>0</v>
      </c>
    </row>
    <row r="239" spans="1:42" x14ac:dyDescent="0.2">
      <c r="A239" s="118" t="s">
        <v>292</v>
      </c>
      <c r="B239" s="122">
        <f t="array" ref="B239:AP239">Inputs!C168:AQ168</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4">D238*-D239/100</f>
        <v>0</v>
      </c>
      <c r="E240" s="216">
        <f t="shared" si="84"/>
        <v>0</v>
      </c>
      <c r="F240" s="216">
        <f t="shared" si="84"/>
        <v>0</v>
      </c>
      <c r="G240" s="216">
        <f t="shared" si="84"/>
        <v>0</v>
      </c>
      <c r="H240" s="216">
        <f t="shared" si="84"/>
        <v>0</v>
      </c>
      <c r="I240" s="216">
        <f t="shared" si="84"/>
        <v>0</v>
      </c>
      <c r="J240" s="216">
        <f t="shared" si="84"/>
        <v>0</v>
      </c>
      <c r="K240" s="216">
        <f t="shared" si="84"/>
        <v>0</v>
      </c>
      <c r="L240" s="216">
        <f t="shared" si="84"/>
        <v>0</v>
      </c>
      <c r="M240" s="216">
        <f t="shared" si="84"/>
        <v>0</v>
      </c>
      <c r="N240" s="216">
        <f t="shared" si="84"/>
        <v>0</v>
      </c>
      <c r="O240" s="216">
        <f t="shared" si="84"/>
        <v>0</v>
      </c>
      <c r="P240" s="216">
        <f t="shared" si="84"/>
        <v>0</v>
      </c>
      <c r="Q240" s="216">
        <f t="shared" si="84"/>
        <v>0</v>
      </c>
      <c r="R240" s="216">
        <f t="shared" si="84"/>
        <v>0</v>
      </c>
      <c r="S240" s="216">
        <f t="shared" si="84"/>
        <v>0</v>
      </c>
      <c r="T240" s="216">
        <f t="shared" si="84"/>
        <v>0</v>
      </c>
      <c r="U240" s="216">
        <f t="shared" si="84"/>
        <v>0</v>
      </c>
      <c r="V240" s="216">
        <f t="shared" si="84"/>
        <v>0</v>
      </c>
      <c r="W240" s="216">
        <f t="shared" si="84"/>
        <v>0</v>
      </c>
      <c r="X240" s="216">
        <f t="shared" si="84"/>
        <v>0</v>
      </c>
      <c r="Y240" s="216">
        <f t="shared" si="84"/>
        <v>0</v>
      </c>
      <c r="Z240" s="216">
        <f t="shared" si="84"/>
        <v>0</v>
      </c>
      <c r="AA240" s="216">
        <f t="shared" si="84"/>
        <v>0</v>
      </c>
      <c r="AB240" s="216">
        <f t="shared" si="84"/>
        <v>0</v>
      </c>
      <c r="AC240" s="216">
        <f t="shared" si="84"/>
        <v>0</v>
      </c>
      <c r="AD240" s="216">
        <f t="shared" si="84"/>
        <v>0</v>
      </c>
      <c r="AE240" s="216">
        <f t="shared" si="84"/>
        <v>0</v>
      </c>
      <c r="AF240" s="216">
        <f t="shared" si="84"/>
        <v>0</v>
      </c>
      <c r="AG240" s="216">
        <f t="shared" si="84"/>
        <v>0</v>
      </c>
      <c r="AH240" s="216">
        <f t="shared" si="84"/>
        <v>0</v>
      </c>
      <c r="AI240" s="216">
        <f t="shared" si="84"/>
        <v>0</v>
      </c>
      <c r="AJ240" s="216">
        <f t="shared" si="84"/>
        <v>0</v>
      </c>
      <c r="AK240" s="216">
        <f t="shared" si="84"/>
        <v>0</v>
      </c>
      <c r="AL240" s="216">
        <f t="shared" si="84"/>
        <v>0</v>
      </c>
      <c r="AM240" s="216">
        <f t="shared" si="84"/>
        <v>0</v>
      </c>
      <c r="AN240" s="216">
        <f t="shared" si="84"/>
        <v>0</v>
      </c>
      <c r="AO240" s="216">
        <f t="shared" si="84"/>
        <v>0</v>
      </c>
      <c r="AP240" s="216">
        <f t="shared" si="84"/>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7"/>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243</v>
      </c>
      <c r="B244" s="122"/>
      <c r="G244" s="410" t="s">
        <v>65</v>
      </c>
      <c r="H244" s="411"/>
      <c r="I244" s="411"/>
      <c r="J244" s="412"/>
      <c r="K244" s="413" t="s">
        <v>66</v>
      </c>
      <c r="L244" s="414"/>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Inputs!B138</f>
        <v>5-yr MACRS</v>
      </c>
      <c r="B246" s="281">
        <f>IF(Inputs!$C$146=0,0,depr_alloc_macrs_5_percent*100/Inputs!$C$146)</f>
        <v>0</v>
      </c>
      <c r="C246" s="162">
        <f>-$B$102*depr_alloc_macrs_5_percent/100</f>
        <v>0</v>
      </c>
      <c r="D246" s="162">
        <f t="shared" ref="D246:E252" si="85">$B246/100*D$253</f>
        <v>0</v>
      </c>
      <c r="E246" s="162">
        <f t="shared" si="85"/>
        <v>0</v>
      </c>
      <c r="F246" s="164">
        <f>C246-D246-E246</f>
        <v>0</v>
      </c>
      <c r="G246" s="165">
        <f>IF(depr_itc_sta_macrs_5="Yes",F246,0)</f>
        <v>0</v>
      </c>
      <c r="H246" s="172">
        <f t="shared" ref="H246:H252" si="86">IF($G$253=0,0,G246/$G$253)*100</f>
        <v>0</v>
      </c>
      <c r="I246" s="168">
        <f t="shared" ref="I246:I252" si="87">$I$253*H246/100</f>
        <v>0</v>
      </c>
      <c r="J246" s="169">
        <f>I246*0.5</f>
        <v>0</v>
      </c>
      <c r="K246" s="166">
        <f t="shared" ref="K246:K252" si="88">H246/100*$K$253</f>
        <v>0</v>
      </c>
      <c r="L246" s="169">
        <f>K246*0.5</f>
        <v>0</v>
      </c>
      <c r="M246" s="162">
        <f t="shared" ref="M246:M250" si="89">IF(itc_sta_amount_deprbas_sta="Yes",L246,0)+IF(itc_sta_percent_deprbas_sta="Yes",J246,0)</f>
        <v>0</v>
      </c>
      <c r="N246" s="162">
        <f t="shared" ref="N246:N251" si="90">IF(itc_fed_amount_deprbas_sta="Yes",L382,0)+IF(itc_fed_percent_deprbas_sta="Yes",J382,0)</f>
        <v>0</v>
      </c>
      <c r="O246" s="170">
        <f t="shared" ref="O246:O250" si="91">F246-M246-N246</f>
        <v>0</v>
      </c>
      <c r="P246" s="162">
        <f>IF(depr_bonus_sta_macrs_5="Yes",O246*depr_bonus_sta/100,0)</f>
        <v>0</v>
      </c>
      <c r="Q246" s="164">
        <f>O246-P246</f>
        <v>0</v>
      </c>
    </row>
    <row r="247" spans="1:42" s="16" customFormat="1" x14ac:dyDescent="0.2">
      <c r="A247" s="41" t="str">
        <f>Inputs!B139</f>
        <v>15-yr MACRS</v>
      </c>
      <c r="B247" s="281">
        <f>IF(Inputs!$C$146=0,0,depr_alloc_macrs_15_percent*100/Inputs!$C$146)</f>
        <v>0</v>
      </c>
      <c r="C247" s="162">
        <f>-$B$102*depr_alloc_macrs_15_percent/100</f>
        <v>0</v>
      </c>
      <c r="D247" s="162">
        <f t="shared" si="85"/>
        <v>0</v>
      </c>
      <c r="E247" s="162">
        <f t="shared" si="85"/>
        <v>0</v>
      </c>
      <c r="F247" s="164">
        <f t="shared" ref="F247:F251" si="92">C247-D247-E247</f>
        <v>0</v>
      </c>
      <c r="G247" s="166">
        <f>IF(depr_itc_sta_macrs_15="Yes",F247,0)</f>
        <v>0</v>
      </c>
      <c r="H247" s="173">
        <f t="shared" si="86"/>
        <v>0</v>
      </c>
      <c r="I247" s="162">
        <f t="shared" si="87"/>
        <v>0</v>
      </c>
      <c r="J247" s="171">
        <f t="shared" ref="J247:J252" si="93">I247*0.5</f>
        <v>0</v>
      </c>
      <c r="K247" s="166">
        <f t="shared" si="88"/>
        <v>0</v>
      </c>
      <c r="L247" s="171">
        <f t="shared" ref="L247:L252" si="94">K247*0.5</f>
        <v>0</v>
      </c>
      <c r="M247" s="162">
        <f t="shared" si="89"/>
        <v>0</v>
      </c>
      <c r="N247" s="162">
        <f t="shared" si="90"/>
        <v>0</v>
      </c>
      <c r="O247" s="164">
        <f t="shared" si="91"/>
        <v>0</v>
      </c>
      <c r="P247" s="162">
        <f>IF(depr_bonus_sta_macrs_15="Yes",O247*depr_bonus_sta/100,0)</f>
        <v>0</v>
      </c>
      <c r="Q247" s="164">
        <f t="shared" ref="Q247:Q250" si="95">O247-P247</f>
        <v>0</v>
      </c>
    </row>
    <row r="248" spans="1:42" s="16" customFormat="1" x14ac:dyDescent="0.2">
      <c r="A248" s="41" t="str">
        <f>Inputs!B140</f>
        <v>5-yr SL</v>
      </c>
      <c r="B248" s="281">
        <f>IF(Inputs!$C$146=0,0,depr_alloc_sl_5_percent*100/Inputs!$C$146)</f>
        <v>0</v>
      </c>
      <c r="C248" s="162">
        <f>-$B$102*depr_alloc_sl_5_percent/100</f>
        <v>0</v>
      </c>
      <c r="D248" s="162">
        <f t="shared" si="85"/>
        <v>0</v>
      </c>
      <c r="E248" s="162">
        <f t="shared" si="85"/>
        <v>0</v>
      </c>
      <c r="F248" s="164">
        <f t="shared" si="92"/>
        <v>0</v>
      </c>
      <c r="G248" s="166">
        <f>IF(depr_itc_sta_sl_5="Yes",F248,0)</f>
        <v>0</v>
      </c>
      <c r="H248" s="173">
        <f t="shared" si="86"/>
        <v>0</v>
      </c>
      <c r="I248" s="162">
        <f t="shared" si="87"/>
        <v>0</v>
      </c>
      <c r="J248" s="171">
        <f t="shared" si="93"/>
        <v>0</v>
      </c>
      <c r="K248" s="166">
        <f t="shared" si="88"/>
        <v>0</v>
      </c>
      <c r="L248" s="171">
        <f t="shared" si="94"/>
        <v>0</v>
      </c>
      <c r="M248" s="162">
        <f t="shared" si="89"/>
        <v>0</v>
      </c>
      <c r="N248" s="162">
        <f t="shared" si="90"/>
        <v>0</v>
      </c>
      <c r="O248" s="164">
        <f t="shared" si="91"/>
        <v>0</v>
      </c>
      <c r="P248" s="162">
        <f>IF(depr_bonus_sta_sl_5="Yes",O248*depr_bonus_sta/100,0)</f>
        <v>0</v>
      </c>
      <c r="Q248" s="164">
        <f t="shared" si="95"/>
        <v>0</v>
      </c>
    </row>
    <row r="249" spans="1:42" s="16" customFormat="1" x14ac:dyDescent="0.2">
      <c r="A249" s="41" t="str">
        <f>Inputs!B141</f>
        <v>15-yr SL</v>
      </c>
      <c r="B249" s="281">
        <f>IF(Inputs!$C$146=0,0,depr_alloc_sl_15_percent*100/Inputs!$C$146)</f>
        <v>0</v>
      </c>
      <c r="C249" s="162">
        <f>-$B$102*depr_alloc_sl_15_percent/100</f>
        <v>0</v>
      </c>
      <c r="D249" s="162">
        <f t="shared" si="85"/>
        <v>0</v>
      </c>
      <c r="E249" s="162">
        <f t="shared" si="85"/>
        <v>0</v>
      </c>
      <c r="F249" s="164">
        <f t="shared" si="92"/>
        <v>0</v>
      </c>
      <c r="G249" s="166">
        <f>IF(depr_itc_sta_sl_15="Yes",F249,0)</f>
        <v>0</v>
      </c>
      <c r="H249" s="173">
        <f t="shared" si="86"/>
        <v>0</v>
      </c>
      <c r="I249" s="162">
        <f t="shared" si="87"/>
        <v>0</v>
      </c>
      <c r="J249" s="171">
        <f t="shared" si="93"/>
        <v>0</v>
      </c>
      <c r="K249" s="166">
        <f t="shared" si="88"/>
        <v>0</v>
      </c>
      <c r="L249" s="171">
        <f t="shared" si="94"/>
        <v>0</v>
      </c>
      <c r="M249" s="162">
        <f t="shared" si="89"/>
        <v>0</v>
      </c>
      <c r="N249" s="162">
        <f t="shared" si="90"/>
        <v>0</v>
      </c>
      <c r="O249" s="164">
        <f t="shared" si="91"/>
        <v>0</v>
      </c>
      <c r="P249" s="162">
        <f>IF(depr_bonus_sta_sl_15="Yes",O249*depr_bonus_sta/100,0)</f>
        <v>0</v>
      </c>
      <c r="Q249" s="164">
        <f t="shared" si="95"/>
        <v>0</v>
      </c>
    </row>
    <row r="250" spans="1:42" s="16" customFormat="1" x14ac:dyDescent="0.2">
      <c r="A250" s="41" t="str">
        <f>Inputs!B142</f>
        <v>20-yr SL</v>
      </c>
      <c r="B250" s="281">
        <f>IF(Inputs!$C$146=0,0,depr_alloc_sl_20_percent*100/Inputs!$C$146)</f>
        <v>0</v>
      </c>
      <c r="C250" s="162">
        <f>-$B$102*depr_alloc_sl_20_percent/100</f>
        <v>0</v>
      </c>
      <c r="D250" s="162">
        <f t="shared" si="85"/>
        <v>0</v>
      </c>
      <c r="E250" s="162">
        <f t="shared" si="85"/>
        <v>0</v>
      </c>
      <c r="F250" s="164">
        <f t="shared" si="92"/>
        <v>0</v>
      </c>
      <c r="G250" s="166">
        <f>IF(depr_itc_sta_sl_20="Yes",F250,0)</f>
        <v>0</v>
      </c>
      <c r="H250" s="173">
        <f t="shared" si="86"/>
        <v>0</v>
      </c>
      <c r="I250" s="162">
        <f t="shared" si="87"/>
        <v>0</v>
      </c>
      <c r="J250" s="171">
        <f t="shared" si="93"/>
        <v>0</v>
      </c>
      <c r="K250" s="166">
        <f t="shared" si="88"/>
        <v>0</v>
      </c>
      <c r="L250" s="171">
        <f t="shared" si="94"/>
        <v>0</v>
      </c>
      <c r="M250" s="162">
        <f t="shared" si="89"/>
        <v>0</v>
      </c>
      <c r="N250" s="162">
        <f t="shared" si="90"/>
        <v>0</v>
      </c>
      <c r="O250" s="164">
        <f t="shared" si="91"/>
        <v>0</v>
      </c>
      <c r="P250" s="162">
        <f>IF(depr_bonus_sta_sl_20="Yes",O250*depr_bonus_sta/100,0)</f>
        <v>0</v>
      </c>
      <c r="Q250" s="164">
        <f t="shared" si="95"/>
        <v>0</v>
      </c>
    </row>
    <row r="251" spans="1:42" s="16" customFormat="1" x14ac:dyDescent="0.2">
      <c r="A251" s="41" t="str">
        <f>Inputs!B143</f>
        <v>39-yr SL</v>
      </c>
      <c r="B251" s="375">
        <f>IF(Inputs!$C$146=0,0,depr_alloc_sl_39_percent*100/Inputs!$C$146)</f>
        <v>0</v>
      </c>
      <c r="C251" s="162">
        <f>-$B$102*depr_alloc_sl_39_percent/100</f>
        <v>0</v>
      </c>
      <c r="D251" s="162">
        <f t="shared" si="85"/>
        <v>0</v>
      </c>
      <c r="E251" s="162">
        <f t="shared" si="85"/>
        <v>0</v>
      </c>
      <c r="F251" s="164">
        <f t="shared" si="92"/>
        <v>0</v>
      </c>
      <c r="G251" s="166">
        <f>IF(depr_itc_sta_sl_39="Yes",F251,0)</f>
        <v>0</v>
      </c>
      <c r="H251" s="173">
        <f t="shared" si="86"/>
        <v>0</v>
      </c>
      <c r="I251" s="162">
        <f t="shared" si="87"/>
        <v>0</v>
      </c>
      <c r="J251" s="171">
        <f t="shared" si="93"/>
        <v>0</v>
      </c>
      <c r="K251" s="166">
        <f t="shared" si="88"/>
        <v>0</v>
      </c>
      <c r="L251" s="171">
        <f t="shared" si="94"/>
        <v>0</v>
      </c>
      <c r="M251" s="166">
        <f>IF(itc_sta_amount_deprbas_sta="Yes",L251,0)+IF(itc_sta_percent_deprbas_sta="Yes",J251,0)</f>
        <v>0</v>
      </c>
      <c r="N251" s="162">
        <f t="shared" si="90"/>
        <v>0</v>
      </c>
      <c r="O251" s="164">
        <f>F251-M251-N251</f>
        <v>0</v>
      </c>
      <c r="P251" s="162">
        <f>IF(depr_bonus_sta_sl_39="Yes",O251*depr_bonus_sta/100,0)</f>
        <v>0</v>
      </c>
      <c r="Q251" s="164">
        <f>O251-P251</f>
        <v>0</v>
      </c>
    </row>
    <row r="252" spans="1:42" s="16" customFormat="1" x14ac:dyDescent="0.2">
      <c r="A252" s="41" t="s">
        <v>328</v>
      </c>
      <c r="B252" s="282">
        <f>IF(Inputs!$C$146=0,0,depr_alloc_custom_percent*100/Inputs!$C$146)</f>
        <v>0</v>
      </c>
      <c r="C252" s="162">
        <f>-$B$102*depr_alloc_custom_percent/100</f>
        <v>0</v>
      </c>
      <c r="D252" s="162">
        <f t="shared" si="85"/>
        <v>0</v>
      </c>
      <c r="E252" s="162">
        <f t="shared" si="85"/>
        <v>0</v>
      </c>
      <c r="F252" s="164">
        <f>C252-D252-E252</f>
        <v>0</v>
      </c>
      <c r="G252" s="166">
        <f>IF(depr_itc_sta_custom="Yes",F251,0)</f>
        <v>0</v>
      </c>
      <c r="H252" s="173">
        <f t="shared" si="86"/>
        <v>0</v>
      </c>
      <c r="I252" s="162">
        <f t="shared" si="87"/>
        <v>0</v>
      </c>
      <c r="J252" s="171">
        <f t="shared" si="93"/>
        <v>0</v>
      </c>
      <c r="K252" s="166">
        <f t="shared" si="88"/>
        <v>0</v>
      </c>
      <c r="L252" s="162">
        <f t="shared" si="94"/>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82">
        <f>SUM(B246:B252)</f>
        <v>0</v>
      </c>
      <c r="C253" s="180">
        <f>SUM(C246:C252)</f>
        <v>0</v>
      </c>
      <c r="D253" s="180">
        <f>B262+B268</f>
        <v>0</v>
      </c>
      <c r="E253" s="180">
        <f>B274</f>
        <v>0</v>
      </c>
      <c r="F253" s="267">
        <f>SUM(F246:F252)</f>
        <v>0</v>
      </c>
      <c r="G253" s="178">
        <f>SUM(G246:G252)</f>
        <v>0</v>
      </c>
      <c r="H253" s="174">
        <f>SUM(H246:H252)</f>
        <v>0</v>
      </c>
      <c r="I253" s="180">
        <f>MIN(itc_sta_percent_maxvalue,itc_sta_percent/100*G253)</f>
        <v>0</v>
      </c>
      <c r="J253" s="180">
        <f>SUM(J246:J252)</f>
        <v>0</v>
      </c>
      <c r="K253" s="178">
        <f>itc_sta_amount</f>
        <v>0</v>
      </c>
      <c r="L253" s="181">
        <f t="shared" ref="L253:Q253" si="96">SUM(L246:L252)</f>
        <v>0</v>
      </c>
      <c r="M253" s="178">
        <f t="shared" si="96"/>
        <v>0</v>
      </c>
      <c r="N253" s="181">
        <f t="shared" si="96"/>
        <v>0</v>
      </c>
      <c r="O253" s="167">
        <f t="shared" si="96"/>
        <v>0</v>
      </c>
      <c r="P253" s="267">
        <f t="shared" si="96"/>
        <v>0</v>
      </c>
      <c r="Q253" s="167">
        <f t="shared" si="96"/>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97">A531</f>
        <v>As fixed amount</v>
      </c>
      <c r="B257" s="4"/>
    </row>
    <row r="258" spans="1:2" s="122" customFormat="1" x14ac:dyDescent="0.2">
      <c r="A258" s="119" t="str">
        <f t="shared" si="97"/>
        <v>Federal ($)</v>
      </c>
      <c r="B258" s="217">
        <f>IF(ibi_fed_amount_deprbas_sta="Yes",ibi_fed_amount,0)</f>
        <v>0</v>
      </c>
    </row>
    <row r="259" spans="1:2" s="122" customFormat="1" x14ac:dyDescent="0.2">
      <c r="A259" s="119" t="str">
        <f t="shared" si="97"/>
        <v>State ($)</v>
      </c>
      <c r="B259" s="217">
        <f>IF(ibi_sta_amount_deprbas_sta="Yes",ibi_sta_amount,0)</f>
        <v>0</v>
      </c>
    </row>
    <row r="260" spans="1:2" s="122" customFormat="1" x14ac:dyDescent="0.2">
      <c r="A260" s="119" t="str">
        <f t="shared" si="97"/>
        <v>Utility ($)</v>
      </c>
      <c r="B260" s="217">
        <f>IF(ibi_uti_amount_deprbas_sta="Yes",ibi_uti_amount,0)</f>
        <v>0</v>
      </c>
    </row>
    <row r="261" spans="1:2" s="122" customFormat="1" x14ac:dyDescent="0.2">
      <c r="A261" s="119" t="str">
        <f t="shared" si="97"/>
        <v>Other ($)</v>
      </c>
      <c r="B261" s="218">
        <f>IF(ibi_oth_amount_deprbas_sta="Yes",ibi_oth_amount,0)</f>
        <v>0</v>
      </c>
    </row>
    <row r="262" spans="1:2" s="122" customFormat="1" x14ac:dyDescent="0.2">
      <c r="A262" s="119" t="str">
        <f t="shared" si="97"/>
        <v>Total</v>
      </c>
      <c r="B262" s="217">
        <f>SUM(B258:B261)</f>
        <v>0</v>
      </c>
    </row>
    <row r="263" spans="1:2" s="122" customFormat="1" x14ac:dyDescent="0.2">
      <c r="A263" s="27" t="str">
        <f t="shared" si="97"/>
        <v>As percentage</v>
      </c>
      <c r="B263" s="4"/>
    </row>
    <row r="264" spans="1:2" s="122" customFormat="1" x14ac:dyDescent="0.2">
      <c r="A264" s="119" t="str">
        <f t="shared" si="97"/>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97"/>
        <v>Utility (% of total installed cost)</v>
      </c>
      <c r="B266" s="217">
        <f>IF(ibi_uti_percent_deprbas_sta="Yes",C540,0)</f>
        <v>0</v>
      </c>
    </row>
    <row r="267" spans="1:2" s="122" customFormat="1" x14ac:dyDescent="0.2">
      <c r="A267" s="119" t="str">
        <f t="shared" si="97"/>
        <v>Other (% of total installed cost)</v>
      </c>
      <c r="B267" s="218">
        <f>IF(ibi_oth_percent_deprbas_sta="Yes",C541,0)</f>
        <v>0</v>
      </c>
    </row>
    <row r="268" spans="1:2" s="122" customFormat="1" x14ac:dyDescent="0.2">
      <c r="A268" s="119" t="str">
        <f t="shared" si="97"/>
        <v>Total</v>
      </c>
      <c r="B268" s="217">
        <f>SUM(B264:B267)</f>
        <v>0</v>
      </c>
    </row>
    <row r="269" spans="1:2" s="122" customFormat="1" x14ac:dyDescent="0.2">
      <c r="A269" s="117" t="str">
        <f t="shared" ref="A269:A274" si="98">A544</f>
        <v>Capacity Based Incentive (CBI)</v>
      </c>
      <c r="B269" s="4"/>
    </row>
    <row r="270" spans="1:2" s="122" customFormat="1" x14ac:dyDescent="0.2">
      <c r="A270" s="27" t="str">
        <f t="shared" si="98"/>
        <v>Federal ($/W)</v>
      </c>
      <c r="B270" s="217">
        <f>IF(cbi_fed_deprbas_sta="Yes",C545,0)</f>
        <v>0</v>
      </c>
    </row>
    <row r="271" spans="1:2" s="122" customFormat="1" x14ac:dyDescent="0.2">
      <c r="A271" s="27" t="str">
        <f t="shared" si="98"/>
        <v>State ($/W)</v>
      </c>
      <c r="B271" s="217">
        <f>IF(cbi_sta_deprbas_sta="Yes",C546,0)</f>
        <v>0</v>
      </c>
    </row>
    <row r="272" spans="1:2" s="122" customFormat="1" x14ac:dyDescent="0.2">
      <c r="A272" s="27" t="str">
        <f t="shared" si="98"/>
        <v>Utility ($/W)</v>
      </c>
      <c r="B272" s="217">
        <f>IF(cbi_uti_deprbas_sta="Yes",C547,0)</f>
        <v>0</v>
      </c>
    </row>
    <row r="273" spans="1:42" s="122" customFormat="1" x14ac:dyDescent="0.2">
      <c r="A273" s="27" t="str">
        <f t="shared" si="98"/>
        <v>Other ($/W)</v>
      </c>
      <c r="B273" s="217">
        <f>IF(cbi_oth_deprbas_sta="Yes",C548,0)</f>
        <v>0</v>
      </c>
    </row>
    <row r="274" spans="1:42" s="122" customFormat="1" x14ac:dyDescent="0.2">
      <c r="A274" s="27" t="str">
        <f t="shared" si="98"/>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99">A246</f>
        <v>5-yr MACRS</v>
      </c>
      <c r="B279" s="223">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99"/>
        <v>15-yr MACRS</v>
      </c>
      <c r="B280" s="223">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99"/>
        <v>5-yr SL</v>
      </c>
      <c r="B281" s="223">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99"/>
        <v>15-yr SL</v>
      </c>
      <c r="B282" s="223">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99"/>
        <v>20-yr SL</v>
      </c>
      <c r="B283" s="223">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99"/>
        <v>39-yr SL</v>
      </c>
      <c r="B284" s="227">
        <f>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328</v>
      </c>
      <c r="B285" s="227">
        <f>SUM(IF(ISNUMBER(C285:AP285),C285:AP285))</f>
        <v>0</v>
      </c>
      <c r="C285" s="224">
        <f t="array" ref="C285:AP285">Inputs!D201:AQ201</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0">A279</f>
        <v>5-yr MACRS</v>
      </c>
      <c r="B287" s="228">
        <f>SUM(IF(ISNUMBER(C287:AP287),C287:AP287))</f>
        <v>0</v>
      </c>
      <c r="C287" s="189" t="e">
        <f>C279/100*$Q$246</f>
        <v>#N/A</v>
      </c>
      <c r="D287" s="366" t="e">
        <f t="shared" ref="D287:AP287" si="101">D279/100*$Q$246</f>
        <v>#N/A</v>
      </c>
      <c r="E287" s="366" t="e">
        <f t="shared" si="101"/>
        <v>#N/A</v>
      </c>
      <c r="F287" s="366" t="e">
        <f t="shared" si="101"/>
        <v>#N/A</v>
      </c>
      <c r="G287" s="366" t="e">
        <f t="shared" si="101"/>
        <v>#N/A</v>
      </c>
      <c r="H287" s="366" t="e">
        <f t="shared" si="101"/>
        <v>#N/A</v>
      </c>
      <c r="I287" s="366" t="e">
        <f t="shared" si="101"/>
        <v>#N/A</v>
      </c>
      <c r="J287" s="366" t="e">
        <f t="shared" si="101"/>
        <v>#N/A</v>
      </c>
      <c r="K287" s="366" t="e">
        <f t="shared" si="101"/>
        <v>#N/A</v>
      </c>
      <c r="L287" s="366" t="e">
        <f t="shared" si="101"/>
        <v>#N/A</v>
      </c>
      <c r="M287" s="366" t="e">
        <f t="shared" si="101"/>
        <v>#N/A</v>
      </c>
      <c r="N287" s="366" t="e">
        <f t="shared" si="101"/>
        <v>#N/A</v>
      </c>
      <c r="O287" s="366" t="e">
        <f t="shared" si="101"/>
        <v>#N/A</v>
      </c>
      <c r="P287" s="366" t="e">
        <f t="shared" si="101"/>
        <v>#N/A</v>
      </c>
      <c r="Q287" s="366" t="e">
        <f t="shared" si="101"/>
        <v>#N/A</v>
      </c>
      <c r="R287" s="366" t="e">
        <f t="shared" si="101"/>
        <v>#N/A</v>
      </c>
      <c r="S287" s="366" t="e">
        <f t="shared" si="101"/>
        <v>#N/A</v>
      </c>
      <c r="T287" s="366" t="e">
        <f t="shared" si="101"/>
        <v>#N/A</v>
      </c>
      <c r="U287" s="366" t="e">
        <f t="shared" si="101"/>
        <v>#N/A</v>
      </c>
      <c r="V287" s="366" t="e">
        <f t="shared" si="101"/>
        <v>#N/A</v>
      </c>
      <c r="W287" s="366" t="e">
        <f t="shared" si="101"/>
        <v>#N/A</v>
      </c>
      <c r="X287" s="366" t="e">
        <f t="shared" si="101"/>
        <v>#N/A</v>
      </c>
      <c r="Y287" s="366" t="e">
        <f t="shared" si="101"/>
        <v>#N/A</v>
      </c>
      <c r="Z287" s="366" t="e">
        <f t="shared" si="101"/>
        <v>#N/A</v>
      </c>
      <c r="AA287" s="366" t="e">
        <f t="shared" si="101"/>
        <v>#N/A</v>
      </c>
      <c r="AB287" s="366" t="e">
        <f t="shared" si="101"/>
        <v>#N/A</v>
      </c>
      <c r="AC287" s="366" t="e">
        <f t="shared" si="101"/>
        <v>#N/A</v>
      </c>
      <c r="AD287" s="366" t="e">
        <f t="shared" si="101"/>
        <v>#N/A</v>
      </c>
      <c r="AE287" s="366" t="e">
        <f t="shared" si="101"/>
        <v>#N/A</v>
      </c>
      <c r="AF287" s="366" t="e">
        <f t="shared" si="101"/>
        <v>#N/A</v>
      </c>
      <c r="AG287" s="366" t="e">
        <f t="shared" si="101"/>
        <v>#N/A</v>
      </c>
      <c r="AH287" s="366" t="e">
        <f t="shared" si="101"/>
        <v>#N/A</v>
      </c>
      <c r="AI287" s="366" t="e">
        <f t="shared" si="101"/>
        <v>#N/A</v>
      </c>
      <c r="AJ287" s="366" t="e">
        <f t="shared" si="101"/>
        <v>#N/A</v>
      </c>
      <c r="AK287" s="366" t="e">
        <f t="shared" si="101"/>
        <v>#N/A</v>
      </c>
      <c r="AL287" s="366" t="e">
        <f t="shared" si="101"/>
        <v>#N/A</v>
      </c>
      <c r="AM287" s="366" t="e">
        <f t="shared" si="101"/>
        <v>#N/A</v>
      </c>
      <c r="AN287" s="366" t="e">
        <f t="shared" si="101"/>
        <v>#N/A</v>
      </c>
      <c r="AO287" s="366" t="e">
        <f t="shared" si="101"/>
        <v>#N/A</v>
      </c>
      <c r="AP287" s="366" t="e">
        <f t="shared" si="101"/>
        <v>#N/A</v>
      </c>
    </row>
    <row r="288" spans="1:42" x14ac:dyDescent="0.2">
      <c r="A288" s="33" t="str">
        <f t="shared" si="100"/>
        <v>15-yr MACRS</v>
      </c>
      <c r="B288" s="228">
        <f t="array" ref="B288">SUM(IF(ISNUMBER(C288:AP288),C288:AP288))</f>
        <v>0</v>
      </c>
      <c r="C288" s="189" t="e">
        <f>C280/100*$Q$247</f>
        <v>#N/A</v>
      </c>
      <c r="D288" s="366" t="e">
        <f t="shared" ref="D288:AP288" si="102">D280/100*$Q$247</f>
        <v>#N/A</v>
      </c>
      <c r="E288" s="366" t="e">
        <f t="shared" si="102"/>
        <v>#N/A</v>
      </c>
      <c r="F288" s="366" t="e">
        <f t="shared" si="102"/>
        <v>#N/A</v>
      </c>
      <c r="G288" s="366" t="e">
        <f t="shared" si="102"/>
        <v>#N/A</v>
      </c>
      <c r="H288" s="366" t="e">
        <f t="shared" si="102"/>
        <v>#N/A</v>
      </c>
      <c r="I288" s="366" t="e">
        <f t="shared" si="102"/>
        <v>#N/A</v>
      </c>
      <c r="J288" s="366" t="e">
        <f t="shared" si="102"/>
        <v>#N/A</v>
      </c>
      <c r="K288" s="366" t="e">
        <f t="shared" si="102"/>
        <v>#N/A</v>
      </c>
      <c r="L288" s="366" t="e">
        <f t="shared" si="102"/>
        <v>#N/A</v>
      </c>
      <c r="M288" s="366" t="e">
        <f t="shared" si="102"/>
        <v>#N/A</v>
      </c>
      <c r="N288" s="366" t="e">
        <f t="shared" si="102"/>
        <v>#N/A</v>
      </c>
      <c r="O288" s="366" t="e">
        <f t="shared" si="102"/>
        <v>#N/A</v>
      </c>
      <c r="P288" s="366" t="e">
        <f t="shared" si="102"/>
        <v>#N/A</v>
      </c>
      <c r="Q288" s="366" t="e">
        <f t="shared" si="102"/>
        <v>#N/A</v>
      </c>
      <c r="R288" s="366" t="e">
        <f t="shared" si="102"/>
        <v>#N/A</v>
      </c>
      <c r="S288" s="366" t="e">
        <f t="shared" si="102"/>
        <v>#N/A</v>
      </c>
      <c r="T288" s="366" t="e">
        <f t="shared" si="102"/>
        <v>#N/A</v>
      </c>
      <c r="U288" s="366" t="e">
        <f t="shared" si="102"/>
        <v>#N/A</v>
      </c>
      <c r="V288" s="366" t="e">
        <f t="shared" si="102"/>
        <v>#N/A</v>
      </c>
      <c r="W288" s="366" t="e">
        <f t="shared" si="102"/>
        <v>#N/A</v>
      </c>
      <c r="X288" s="366" t="e">
        <f t="shared" si="102"/>
        <v>#N/A</v>
      </c>
      <c r="Y288" s="366" t="e">
        <f t="shared" si="102"/>
        <v>#N/A</v>
      </c>
      <c r="Z288" s="366" t="e">
        <f t="shared" si="102"/>
        <v>#N/A</v>
      </c>
      <c r="AA288" s="366" t="e">
        <f t="shared" si="102"/>
        <v>#N/A</v>
      </c>
      <c r="AB288" s="366" t="e">
        <f t="shared" si="102"/>
        <v>#N/A</v>
      </c>
      <c r="AC288" s="366" t="e">
        <f t="shared" si="102"/>
        <v>#N/A</v>
      </c>
      <c r="AD288" s="366" t="e">
        <f t="shared" si="102"/>
        <v>#N/A</v>
      </c>
      <c r="AE288" s="366" t="e">
        <f t="shared" si="102"/>
        <v>#N/A</v>
      </c>
      <c r="AF288" s="366" t="e">
        <f t="shared" si="102"/>
        <v>#N/A</v>
      </c>
      <c r="AG288" s="366" t="e">
        <f t="shared" si="102"/>
        <v>#N/A</v>
      </c>
      <c r="AH288" s="366" t="e">
        <f t="shared" si="102"/>
        <v>#N/A</v>
      </c>
      <c r="AI288" s="366" t="e">
        <f t="shared" si="102"/>
        <v>#N/A</v>
      </c>
      <c r="AJ288" s="366" t="e">
        <f t="shared" si="102"/>
        <v>#N/A</v>
      </c>
      <c r="AK288" s="366" t="e">
        <f t="shared" si="102"/>
        <v>#N/A</v>
      </c>
      <c r="AL288" s="366" t="e">
        <f t="shared" si="102"/>
        <v>#N/A</v>
      </c>
      <c r="AM288" s="366" t="e">
        <f t="shared" si="102"/>
        <v>#N/A</v>
      </c>
      <c r="AN288" s="366" t="e">
        <f t="shared" si="102"/>
        <v>#N/A</v>
      </c>
      <c r="AO288" s="366" t="e">
        <f t="shared" si="102"/>
        <v>#N/A</v>
      </c>
      <c r="AP288" s="366" t="e">
        <f t="shared" si="102"/>
        <v>#N/A</v>
      </c>
    </row>
    <row r="289" spans="1:42" x14ac:dyDescent="0.2">
      <c r="A289" s="33" t="str">
        <f t="shared" si="100"/>
        <v>5-yr SL</v>
      </c>
      <c r="B289" s="228">
        <f t="array" ref="B289">SUM(IF(ISNUMBER(C289:AP289),C289:AP289))</f>
        <v>0</v>
      </c>
      <c r="C289" s="189" t="e">
        <f>C281/100*$Q$248</f>
        <v>#N/A</v>
      </c>
      <c r="D289" s="366" t="e">
        <f t="shared" ref="D289:AP289" si="103">D281/100*$Q$248</f>
        <v>#N/A</v>
      </c>
      <c r="E289" s="366" t="e">
        <f t="shared" si="103"/>
        <v>#N/A</v>
      </c>
      <c r="F289" s="366" t="e">
        <f t="shared" si="103"/>
        <v>#N/A</v>
      </c>
      <c r="G289" s="366" t="e">
        <f t="shared" si="103"/>
        <v>#N/A</v>
      </c>
      <c r="H289" s="366" t="e">
        <f t="shared" si="103"/>
        <v>#N/A</v>
      </c>
      <c r="I289" s="366" t="e">
        <f t="shared" si="103"/>
        <v>#N/A</v>
      </c>
      <c r="J289" s="366" t="e">
        <f t="shared" si="103"/>
        <v>#N/A</v>
      </c>
      <c r="K289" s="366" t="e">
        <f t="shared" si="103"/>
        <v>#N/A</v>
      </c>
      <c r="L289" s="366" t="e">
        <f t="shared" si="103"/>
        <v>#N/A</v>
      </c>
      <c r="M289" s="366" t="e">
        <f t="shared" si="103"/>
        <v>#N/A</v>
      </c>
      <c r="N289" s="366" t="e">
        <f t="shared" si="103"/>
        <v>#N/A</v>
      </c>
      <c r="O289" s="366" t="e">
        <f t="shared" si="103"/>
        <v>#N/A</v>
      </c>
      <c r="P289" s="366" t="e">
        <f t="shared" si="103"/>
        <v>#N/A</v>
      </c>
      <c r="Q289" s="366" t="e">
        <f t="shared" si="103"/>
        <v>#N/A</v>
      </c>
      <c r="R289" s="366" t="e">
        <f t="shared" si="103"/>
        <v>#N/A</v>
      </c>
      <c r="S289" s="366" t="e">
        <f t="shared" si="103"/>
        <v>#N/A</v>
      </c>
      <c r="T289" s="366" t="e">
        <f t="shared" si="103"/>
        <v>#N/A</v>
      </c>
      <c r="U289" s="366" t="e">
        <f t="shared" si="103"/>
        <v>#N/A</v>
      </c>
      <c r="V289" s="366" t="e">
        <f t="shared" si="103"/>
        <v>#N/A</v>
      </c>
      <c r="W289" s="366" t="e">
        <f t="shared" si="103"/>
        <v>#N/A</v>
      </c>
      <c r="X289" s="366" t="e">
        <f t="shared" si="103"/>
        <v>#N/A</v>
      </c>
      <c r="Y289" s="366" t="e">
        <f t="shared" si="103"/>
        <v>#N/A</v>
      </c>
      <c r="Z289" s="366" t="e">
        <f t="shared" si="103"/>
        <v>#N/A</v>
      </c>
      <c r="AA289" s="366" t="e">
        <f t="shared" si="103"/>
        <v>#N/A</v>
      </c>
      <c r="AB289" s="366" t="e">
        <f t="shared" si="103"/>
        <v>#N/A</v>
      </c>
      <c r="AC289" s="366" t="e">
        <f t="shared" si="103"/>
        <v>#N/A</v>
      </c>
      <c r="AD289" s="366" t="e">
        <f t="shared" si="103"/>
        <v>#N/A</v>
      </c>
      <c r="AE289" s="366" t="e">
        <f t="shared" si="103"/>
        <v>#N/A</v>
      </c>
      <c r="AF289" s="366" t="e">
        <f t="shared" si="103"/>
        <v>#N/A</v>
      </c>
      <c r="AG289" s="366" t="e">
        <f t="shared" si="103"/>
        <v>#N/A</v>
      </c>
      <c r="AH289" s="366" t="e">
        <f t="shared" si="103"/>
        <v>#N/A</v>
      </c>
      <c r="AI289" s="366" t="e">
        <f t="shared" si="103"/>
        <v>#N/A</v>
      </c>
      <c r="AJ289" s="366" t="e">
        <f t="shared" si="103"/>
        <v>#N/A</v>
      </c>
      <c r="AK289" s="366" t="e">
        <f t="shared" si="103"/>
        <v>#N/A</v>
      </c>
      <c r="AL289" s="366" t="e">
        <f t="shared" si="103"/>
        <v>#N/A</v>
      </c>
      <c r="AM289" s="366" t="e">
        <f t="shared" si="103"/>
        <v>#N/A</v>
      </c>
      <c r="AN289" s="366" t="e">
        <f t="shared" si="103"/>
        <v>#N/A</v>
      </c>
      <c r="AO289" s="366" t="e">
        <f t="shared" si="103"/>
        <v>#N/A</v>
      </c>
      <c r="AP289" s="366" t="e">
        <f t="shared" si="103"/>
        <v>#N/A</v>
      </c>
    </row>
    <row r="290" spans="1:42" x14ac:dyDescent="0.2">
      <c r="A290" s="33" t="str">
        <f t="shared" si="100"/>
        <v>15-yr SL</v>
      </c>
      <c r="B290" s="228">
        <f t="array" ref="B290">SUM(IF(ISNUMBER(C290:AP290),C290:AP290))</f>
        <v>0</v>
      </c>
      <c r="C290" s="189" t="e">
        <f>C282/100*$Q$249</f>
        <v>#N/A</v>
      </c>
      <c r="D290" s="366" t="e">
        <f t="shared" ref="D290:AP290" si="104">D282/100*$Q$249</f>
        <v>#N/A</v>
      </c>
      <c r="E290" s="366" t="e">
        <f t="shared" si="104"/>
        <v>#N/A</v>
      </c>
      <c r="F290" s="366" t="e">
        <f t="shared" si="104"/>
        <v>#N/A</v>
      </c>
      <c r="G290" s="366" t="e">
        <f t="shared" si="104"/>
        <v>#N/A</v>
      </c>
      <c r="H290" s="366" t="e">
        <f t="shared" si="104"/>
        <v>#N/A</v>
      </c>
      <c r="I290" s="366" t="e">
        <f t="shared" si="104"/>
        <v>#N/A</v>
      </c>
      <c r="J290" s="366" t="e">
        <f t="shared" si="104"/>
        <v>#N/A</v>
      </c>
      <c r="K290" s="366" t="e">
        <f t="shared" si="104"/>
        <v>#N/A</v>
      </c>
      <c r="L290" s="366" t="e">
        <f t="shared" si="104"/>
        <v>#N/A</v>
      </c>
      <c r="M290" s="366" t="e">
        <f t="shared" si="104"/>
        <v>#N/A</v>
      </c>
      <c r="N290" s="366" t="e">
        <f t="shared" si="104"/>
        <v>#N/A</v>
      </c>
      <c r="O290" s="366" t="e">
        <f t="shared" si="104"/>
        <v>#N/A</v>
      </c>
      <c r="P290" s="366" t="e">
        <f t="shared" si="104"/>
        <v>#N/A</v>
      </c>
      <c r="Q290" s="366" t="e">
        <f t="shared" si="104"/>
        <v>#N/A</v>
      </c>
      <c r="R290" s="366" t="e">
        <f t="shared" si="104"/>
        <v>#N/A</v>
      </c>
      <c r="S290" s="366" t="e">
        <f t="shared" si="104"/>
        <v>#N/A</v>
      </c>
      <c r="T290" s="366" t="e">
        <f t="shared" si="104"/>
        <v>#N/A</v>
      </c>
      <c r="U290" s="366" t="e">
        <f t="shared" si="104"/>
        <v>#N/A</v>
      </c>
      <c r="V290" s="366" t="e">
        <f t="shared" si="104"/>
        <v>#N/A</v>
      </c>
      <c r="W290" s="366" t="e">
        <f t="shared" si="104"/>
        <v>#N/A</v>
      </c>
      <c r="X290" s="366" t="e">
        <f t="shared" si="104"/>
        <v>#N/A</v>
      </c>
      <c r="Y290" s="366" t="e">
        <f t="shared" si="104"/>
        <v>#N/A</v>
      </c>
      <c r="Z290" s="366" t="e">
        <f t="shared" si="104"/>
        <v>#N/A</v>
      </c>
      <c r="AA290" s="366" t="e">
        <f t="shared" si="104"/>
        <v>#N/A</v>
      </c>
      <c r="AB290" s="366" t="e">
        <f t="shared" si="104"/>
        <v>#N/A</v>
      </c>
      <c r="AC290" s="366" t="e">
        <f t="shared" si="104"/>
        <v>#N/A</v>
      </c>
      <c r="AD290" s="366" t="e">
        <f t="shared" si="104"/>
        <v>#N/A</v>
      </c>
      <c r="AE290" s="366" t="e">
        <f t="shared" si="104"/>
        <v>#N/A</v>
      </c>
      <c r="AF290" s="366" t="e">
        <f t="shared" si="104"/>
        <v>#N/A</v>
      </c>
      <c r="AG290" s="366" t="e">
        <f t="shared" si="104"/>
        <v>#N/A</v>
      </c>
      <c r="AH290" s="366" t="e">
        <f t="shared" si="104"/>
        <v>#N/A</v>
      </c>
      <c r="AI290" s="366" t="e">
        <f t="shared" si="104"/>
        <v>#N/A</v>
      </c>
      <c r="AJ290" s="366" t="e">
        <f t="shared" si="104"/>
        <v>#N/A</v>
      </c>
      <c r="AK290" s="366" t="e">
        <f t="shared" si="104"/>
        <v>#N/A</v>
      </c>
      <c r="AL290" s="366" t="e">
        <f t="shared" si="104"/>
        <v>#N/A</v>
      </c>
      <c r="AM290" s="366" t="e">
        <f t="shared" si="104"/>
        <v>#N/A</v>
      </c>
      <c r="AN290" s="366" t="e">
        <f t="shared" si="104"/>
        <v>#N/A</v>
      </c>
      <c r="AO290" s="366" t="e">
        <f t="shared" si="104"/>
        <v>#N/A</v>
      </c>
      <c r="AP290" s="366" t="e">
        <f t="shared" si="104"/>
        <v>#N/A</v>
      </c>
    </row>
    <row r="291" spans="1:42" x14ac:dyDescent="0.2">
      <c r="A291" s="33" t="str">
        <f t="shared" si="100"/>
        <v>20-yr SL</v>
      </c>
      <c r="B291" s="228">
        <f t="array" ref="B291">SUM(IF(ISNUMBER(C291:AP291),C291:AP291))</f>
        <v>0</v>
      </c>
      <c r="C291" s="189" t="e">
        <f>C283/100*$Q$250</f>
        <v>#N/A</v>
      </c>
      <c r="D291" s="366" t="e">
        <f t="shared" ref="D291:AP291" si="105">D283/100*$Q$250</f>
        <v>#N/A</v>
      </c>
      <c r="E291" s="366" t="e">
        <f t="shared" si="105"/>
        <v>#N/A</v>
      </c>
      <c r="F291" s="366" t="e">
        <f t="shared" si="105"/>
        <v>#N/A</v>
      </c>
      <c r="G291" s="366" t="e">
        <f t="shared" si="105"/>
        <v>#N/A</v>
      </c>
      <c r="H291" s="366" t="e">
        <f t="shared" si="105"/>
        <v>#N/A</v>
      </c>
      <c r="I291" s="366" t="e">
        <f t="shared" si="105"/>
        <v>#N/A</v>
      </c>
      <c r="J291" s="366" t="e">
        <f t="shared" si="105"/>
        <v>#N/A</v>
      </c>
      <c r="K291" s="366" t="e">
        <f t="shared" si="105"/>
        <v>#N/A</v>
      </c>
      <c r="L291" s="366" t="e">
        <f t="shared" si="105"/>
        <v>#N/A</v>
      </c>
      <c r="M291" s="366" t="e">
        <f t="shared" si="105"/>
        <v>#N/A</v>
      </c>
      <c r="N291" s="366" t="e">
        <f t="shared" si="105"/>
        <v>#N/A</v>
      </c>
      <c r="O291" s="366" t="e">
        <f t="shared" si="105"/>
        <v>#N/A</v>
      </c>
      <c r="P291" s="366" t="e">
        <f t="shared" si="105"/>
        <v>#N/A</v>
      </c>
      <c r="Q291" s="366" t="e">
        <f t="shared" si="105"/>
        <v>#N/A</v>
      </c>
      <c r="R291" s="366" t="e">
        <f t="shared" si="105"/>
        <v>#N/A</v>
      </c>
      <c r="S291" s="366" t="e">
        <f t="shared" si="105"/>
        <v>#N/A</v>
      </c>
      <c r="T291" s="366" t="e">
        <f t="shared" si="105"/>
        <v>#N/A</v>
      </c>
      <c r="U291" s="366" t="e">
        <f t="shared" si="105"/>
        <v>#N/A</v>
      </c>
      <c r="V291" s="366" t="e">
        <f t="shared" si="105"/>
        <v>#N/A</v>
      </c>
      <c r="W291" s="366" t="e">
        <f t="shared" si="105"/>
        <v>#N/A</v>
      </c>
      <c r="X291" s="366" t="e">
        <f t="shared" si="105"/>
        <v>#N/A</v>
      </c>
      <c r="Y291" s="366" t="e">
        <f t="shared" si="105"/>
        <v>#N/A</v>
      </c>
      <c r="Z291" s="366" t="e">
        <f t="shared" si="105"/>
        <v>#N/A</v>
      </c>
      <c r="AA291" s="366" t="e">
        <f t="shared" si="105"/>
        <v>#N/A</v>
      </c>
      <c r="AB291" s="366" t="e">
        <f t="shared" si="105"/>
        <v>#N/A</v>
      </c>
      <c r="AC291" s="366" t="e">
        <f t="shared" si="105"/>
        <v>#N/A</v>
      </c>
      <c r="AD291" s="366" t="e">
        <f t="shared" si="105"/>
        <v>#N/A</v>
      </c>
      <c r="AE291" s="366" t="e">
        <f t="shared" si="105"/>
        <v>#N/A</v>
      </c>
      <c r="AF291" s="366" t="e">
        <f t="shared" si="105"/>
        <v>#N/A</v>
      </c>
      <c r="AG291" s="366" t="e">
        <f t="shared" si="105"/>
        <v>#N/A</v>
      </c>
      <c r="AH291" s="366" t="e">
        <f t="shared" si="105"/>
        <v>#N/A</v>
      </c>
      <c r="AI291" s="366" t="e">
        <f t="shared" si="105"/>
        <v>#N/A</v>
      </c>
      <c r="AJ291" s="366" t="e">
        <f t="shared" si="105"/>
        <v>#N/A</v>
      </c>
      <c r="AK291" s="366" t="e">
        <f t="shared" si="105"/>
        <v>#N/A</v>
      </c>
      <c r="AL291" s="366" t="e">
        <f t="shared" si="105"/>
        <v>#N/A</v>
      </c>
      <c r="AM291" s="366" t="e">
        <f t="shared" si="105"/>
        <v>#N/A</v>
      </c>
      <c r="AN291" s="366" t="e">
        <f t="shared" si="105"/>
        <v>#N/A</v>
      </c>
      <c r="AO291" s="366" t="e">
        <f t="shared" si="105"/>
        <v>#N/A</v>
      </c>
      <c r="AP291" s="366" t="e">
        <f t="shared" si="105"/>
        <v>#N/A</v>
      </c>
    </row>
    <row r="292" spans="1:42" x14ac:dyDescent="0.2">
      <c r="A292" s="33" t="str">
        <f t="shared" si="100"/>
        <v>39-yr SL</v>
      </c>
      <c r="B292" s="228">
        <f>SUM(IF(ISNUMBER(C292:AP292),C292:AP292))</f>
        <v>0</v>
      </c>
      <c r="C292" s="189" t="e">
        <f>C284/100*$Q$251</f>
        <v>#N/A</v>
      </c>
      <c r="D292" s="366" t="e">
        <f t="shared" ref="D292:AP292" si="106">D284/100*$Q$251</f>
        <v>#N/A</v>
      </c>
      <c r="E292" s="366" t="e">
        <f t="shared" si="106"/>
        <v>#N/A</v>
      </c>
      <c r="F292" s="366" t="e">
        <f t="shared" si="106"/>
        <v>#N/A</v>
      </c>
      <c r="G292" s="366" t="e">
        <f t="shared" si="106"/>
        <v>#N/A</v>
      </c>
      <c r="H292" s="366" t="e">
        <f t="shared" si="106"/>
        <v>#N/A</v>
      </c>
      <c r="I292" s="366" t="e">
        <f t="shared" si="106"/>
        <v>#N/A</v>
      </c>
      <c r="J292" s="366" t="e">
        <f t="shared" si="106"/>
        <v>#N/A</v>
      </c>
      <c r="K292" s="366" t="e">
        <f t="shared" si="106"/>
        <v>#N/A</v>
      </c>
      <c r="L292" s="366" t="e">
        <f t="shared" si="106"/>
        <v>#N/A</v>
      </c>
      <c r="M292" s="366" t="e">
        <f t="shared" si="106"/>
        <v>#N/A</v>
      </c>
      <c r="N292" s="366" t="e">
        <f t="shared" si="106"/>
        <v>#N/A</v>
      </c>
      <c r="O292" s="366" t="e">
        <f t="shared" si="106"/>
        <v>#N/A</v>
      </c>
      <c r="P292" s="366" t="e">
        <f t="shared" si="106"/>
        <v>#N/A</v>
      </c>
      <c r="Q292" s="366" t="e">
        <f t="shared" si="106"/>
        <v>#N/A</v>
      </c>
      <c r="R292" s="366" t="e">
        <f t="shared" si="106"/>
        <v>#N/A</v>
      </c>
      <c r="S292" s="366" t="e">
        <f t="shared" si="106"/>
        <v>#N/A</v>
      </c>
      <c r="T292" s="366" t="e">
        <f t="shared" si="106"/>
        <v>#N/A</v>
      </c>
      <c r="U292" s="366" t="e">
        <f t="shared" si="106"/>
        <v>#N/A</v>
      </c>
      <c r="V292" s="366" t="e">
        <f t="shared" si="106"/>
        <v>#N/A</v>
      </c>
      <c r="W292" s="366" t="e">
        <f t="shared" si="106"/>
        <v>#N/A</v>
      </c>
      <c r="X292" s="366" t="e">
        <f t="shared" si="106"/>
        <v>#N/A</v>
      </c>
      <c r="Y292" s="366" t="e">
        <f t="shared" si="106"/>
        <v>#N/A</v>
      </c>
      <c r="Z292" s="366" t="e">
        <f t="shared" si="106"/>
        <v>#N/A</v>
      </c>
      <c r="AA292" s="366" t="e">
        <f t="shared" si="106"/>
        <v>#N/A</v>
      </c>
      <c r="AB292" s="366" t="e">
        <f t="shared" si="106"/>
        <v>#N/A</v>
      </c>
      <c r="AC292" s="366" t="e">
        <f t="shared" si="106"/>
        <v>#N/A</v>
      </c>
      <c r="AD292" s="366" t="e">
        <f t="shared" si="106"/>
        <v>#N/A</v>
      </c>
      <c r="AE292" s="366" t="e">
        <f t="shared" si="106"/>
        <v>#N/A</v>
      </c>
      <c r="AF292" s="366" t="e">
        <f t="shared" si="106"/>
        <v>#N/A</v>
      </c>
      <c r="AG292" s="366" t="e">
        <f t="shared" si="106"/>
        <v>#N/A</v>
      </c>
      <c r="AH292" s="366" t="e">
        <f t="shared" si="106"/>
        <v>#N/A</v>
      </c>
      <c r="AI292" s="366" t="e">
        <f t="shared" si="106"/>
        <v>#N/A</v>
      </c>
      <c r="AJ292" s="366" t="e">
        <f t="shared" si="106"/>
        <v>#N/A</v>
      </c>
      <c r="AK292" s="366" t="e">
        <f t="shared" si="106"/>
        <v>#N/A</v>
      </c>
      <c r="AL292" s="366" t="e">
        <f t="shared" si="106"/>
        <v>#N/A</v>
      </c>
      <c r="AM292" s="366" t="e">
        <f t="shared" si="106"/>
        <v>#N/A</v>
      </c>
      <c r="AN292" s="366" t="e">
        <f t="shared" si="106"/>
        <v>#N/A</v>
      </c>
      <c r="AO292" s="366" t="e">
        <f t="shared" si="106"/>
        <v>#N/A</v>
      </c>
      <c r="AP292" s="366" t="e">
        <f t="shared" si="106"/>
        <v>#N/A</v>
      </c>
    </row>
    <row r="293" spans="1:42" x14ac:dyDescent="0.2">
      <c r="A293" s="33" t="s">
        <v>328</v>
      </c>
      <c r="B293" s="377">
        <f>SUM(IF(ISNUMBER(C293:AP293),C293:AP293))</f>
        <v>0</v>
      </c>
      <c r="C293" s="366">
        <f>IF(C2&lt;=analysis_period,C285/100*$Q$252,0)</f>
        <v>0</v>
      </c>
      <c r="D293" s="366">
        <f>IF(D2&lt;=analysis_period,D285/100*$Q$252,0)</f>
        <v>0</v>
      </c>
      <c r="E293" s="366">
        <f>IF(E2&lt;=analysis_period,E285/100*$Q$252,0)</f>
        <v>0</v>
      </c>
      <c r="F293" s="366">
        <f>IF(F2&lt;=analysis_period,F285/100*$Q$252,0)</f>
        <v>0</v>
      </c>
      <c r="G293" s="366">
        <f>IF(G2&lt;=analysis_period,G285/100*$Q$252,0)</f>
        <v>0</v>
      </c>
      <c r="H293" s="366">
        <f>IF(H2&lt;=analysis_period,H285/100*$Q$252,0)</f>
        <v>0</v>
      </c>
      <c r="I293" s="366">
        <f>IF(I2&lt;=analysis_period,I285/100*$Q$252,0)</f>
        <v>0</v>
      </c>
      <c r="J293" s="366">
        <f>IF(J2&lt;=analysis_period,J285/100*$Q$252,0)</f>
        <v>0</v>
      </c>
      <c r="K293" s="366">
        <f>IF(K2&lt;=analysis_period,K285/100*$Q$252,0)</f>
        <v>0</v>
      </c>
      <c r="L293" s="366">
        <f>IF(L2&lt;=analysis_period,L285/100*$Q$252,0)</f>
        <v>0</v>
      </c>
      <c r="M293" s="366">
        <f>IF(M2&lt;=analysis_period,M285/100*$Q$252,0)</f>
        <v>0</v>
      </c>
      <c r="N293" s="366">
        <f>IF(N2&lt;=analysis_period,N285/100*$Q$252,0)</f>
        <v>0</v>
      </c>
      <c r="O293" s="366">
        <f>IF(O2&lt;=analysis_period,O285/100*$Q$252,0)</f>
        <v>0</v>
      </c>
      <c r="P293" s="366">
        <f>IF(P2&lt;=analysis_period,P285/100*$Q$252,0)</f>
        <v>0</v>
      </c>
      <c r="Q293" s="366">
        <f>IF(Q2&lt;=analysis_period,Q285/100*$Q$252,0)</f>
        <v>0</v>
      </c>
      <c r="R293" s="366">
        <f>IF(R2&lt;=analysis_period,R285/100*$Q$252,0)</f>
        <v>0</v>
      </c>
      <c r="S293" s="366">
        <f>IF(S2&lt;=analysis_period,S285/100*$Q$252,0)</f>
        <v>0</v>
      </c>
      <c r="T293" s="366">
        <f>IF(T2&lt;=analysis_period,T285/100*$Q$252,0)</f>
        <v>0</v>
      </c>
      <c r="U293" s="366">
        <f>IF(U2&lt;=analysis_period,U285/100*$Q$252,0)</f>
        <v>0</v>
      </c>
      <c r="V293" s="366">
        <f>IF(V2&lt;=analysis_period,V285/100*$Q$252,0)</f>
        <v>0</v>
      </c>
      <c r="W293" s="366">
        <f>IF(W2&lt;=analysis_period,W285/100*$Q$252,0)</f>
        <v>0</v>
      </c>
      <c r="X293" s="366">
        <f>IF(X2&lt;=analysis_period,X285/100*$Q$252,0)</f>
        <v>0</v>
      </c>
      <c r="Y293" s="366">
        <f>IF(Y2&lt;=analysis_period,Y285/100*$Q$252,0)</f>
        <v>0</v>
      </c>
      <c r="Z293" s="366">
        <f>IF(Z2&lt;=analysis_period,Z285/100*$Q$252,0)</f>
        <v>0</v>
      </c>
      <c r="AA293" s="366">
        <f>IF(AA2&lt;=analysis_period,AA285/100*$Q$252,0)</f>
        <v>0</v>
      </c>
      <c r="AB293" s="366">
        <f>IF(AB2&lt;=analysis_period,AB285/100*$Q$252,0)</f>
        <v>0</v>
      </c>
      <c r="AC293" s="366">
        <f>IF(AC2&lt;=analysis_period,AC285/100*$Q$252,0)</f>
        <v>0</v>
      </c>
      <c r="AD293" s="366">
        <f>IF(AD2&lt;=analysis_period,AD285/100*$Q$252,0)</f>
        <v>0</v>
      </c>
      <c r="AE293" s="366">
        <f>IF(AE2&lt;=analysis_period,AE285/100*$Q$252,0)</f>
        <v>0</v>
      </c>
      <c r="AF293" s="366">
        <f>IF(AF2&lt;=analysis_period,AF285/100*$Q$252,0)</f>
        <v>0</v>
      </c>
      <c r="AG293" s="366">
        <f>IF(AG2&lt;=analysis_period,AG285/100*$Q$252,0)</f>
        <v>0</v>
      </c>
      <c r="AH293" s="366">
        <f>IF(AH2&lt;=analysis_period,AH285/100*$Q$252,0)</f>
        <v>0</v>
      </c>
      <c r="AI293" s="366">
        <f>IF(AI2&lt;=analysis_period,AI285/100*$Q$252,0)</f>
        <v>0</v>
      </c>
      <c r="AJ293" s="366">
        <f>IF(AJ2&lt;=analysis_period,AJ285/100*$Q$252,0)</f>
        <v>0</v>
      </c>
      <c r="AK293" s="366">
        <f>IF(AK2&lt;=analysis_period,AK285/100*$Q$252,0)</f>
        <v>0</v>
      </c>
      <c r="AL293" s="366">
        <f>IF(AL2&lt;=analysis_period,AL285/100*$Q$252,0)</f>
        <v>0</v>
      </c>
      <c r="AM293" s="366">
        <f>IF(AM2&lt;=analysis_period,AM285/100*$Q$252,0)</f>
        <v>0</v>
      </c>
      <c r="AN293" s="366">
        <f>IF(AN2&lt;=analysis_period,AN285/100*$Q$252,0)</f>
        <v>0</v>
      </c>
      <c r="AO293" s="366">
        <f>IF(AO2&lt;=analysis_period,AO285/100*$Q$252,0)</f>
        <v>0</v>
      </c>
      <c r="AP293" s="366">
        <f>IF(AP2&lt;=analysis_period,AP285/100*$Q$252,0)</f>
        <v>0</v>
      </c>
    </row>
    <row r="294" spans="1:42" x14ac:dyDescent="0.2">
      <c r="A294" s="33" t="s">
        <v>87</v>
      </c>
      <c r="B294" s="229">
        <f t="shared" ref="B294" si="107">SUM(C294:AP294)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30">
        <f t="array" ref="B295">SUM(IF(ISNUMBER(C295:AP295),C295:AP295))</f>
        <v>0</v>
      </c>
      <c r="C295" s="189" t="e">
        <f>SUM(C287:C294)</f>
        <v>#N/A</v>
      </c>
      <c r="D295" s="189" t="e">
        <f>SUM(D287:D294)</f>
        <v>#N/A</v>
      </c>
      <c r="E295" s="189" t="e">
        <f t="shared" ref="E295:AP295" si="108">SUM(E287:E294)</f>
        <v>#N/A</v>
      </c>
      <c r="F295" s="189" t="e">
        <f t="shared" si="108"/>
        <v>#N/A</v>
      </c>
      <c r="G295" s="189" t="e">
        <f t="shared" si="108"/>
        <v>#N/A</v>
      </c>
      <c r="H295" s="189" t="e">
        <f t="shared" si="108"/>
        <v>#N/A</v>
      </c>
      <c r="I295" s="189" t="e">
        <f t="shared" si="108"/>
        <v>#N/A</v>
      </c>
      <c r="J295" s="189" t="e">
        <f t="shared" si="108"/>
        <v>#N/A</v>
      </c>
      <c r="K295" s="189" t="e">
        <f t="shared" si="108"/>
        <v>#N/A</v>
      </c>
      <c r="L295" s="189" t="e">
        <f t="shared" si="108"/>
        <v>#N/A</v>
      </c>
      <c r="M295" s="189" t="e">
        <f t="shared" si="108"/>
        <v>#N/A</v>
      </c>
      <c r="N295" s="189" t="e">
        <f t="shared" si="108"/>
        <v>#N/A</v>
      </c>
      <c r="O295" s="189" t="e">
        <f t="shared" si="108"/>
        <v>#N/A</v>
      </c>
      <c r="P295" s="189" t="e">
        <f t="shared" si="108"/>
        <v>#N/A</v>
      </c>
      <c r="Q295" s="189" t="e">
        <f t="shared" si="108"/>
        <v>#N/A</v>
      </c>
      <c r="R295" s="189" t="e">
        <f t="shared" si="108"/>
        <v>#N/A</v>
      </c>
      <c r="S295" s="189" t="e">
        <f t="shared" si="108"/>
        <v>#N/A</v>
      </c>
      <c r="T295" s="189" t="e">
        <f t="shared" si="108"/>
        <v>#N/A</v>
      </c>
      <c r="U295" s="189" t="e">
        <f t="shared" si="108"/>
        <v>#N/A</v>
      </c>
      <c r="V295" s="189" t="e">
        <f t="shared" si="108"/>
        <v>#N/A</v>
      </c>
      <c r="W295" s="189" t="e">
        <f t="shared" si="108"/>
        <v>#N/A</v>
      </c>
      <c r="X295" s="189" t="e">
        <f t="shared" si="108"/>
        <v>#N/A</v>
      </c>
      <c r="Y295" s="189" t="e">
        <f t="shared" si="108"/>
        <v>#N/A</v>
      </c>
      <c r="Z295" s="189" t="e">
        <f t="shared" si="108"/>
        <v>#N/A</v>
      </c>
      <c r="AA295" s="189" t="e">
        <f t="shared" si="108"/>
        <v>#N/A</v>
      </c>
      <c r="AB295" s="189" t="e">
        <f t="shared" si="108"/>
        <v>#N/A</v>
      </c>
      <c r="AC295" s="189" t="e">
        <f t="shared" si="108"/>
        <v>#N/A</v>
      </c>
      <c r="AD295" s="189" t="e">
        <f t="shared" si="108"/>
        <v>#N/A</v>
      </c>
      <c r="AE295" s="189" t="e">
        <f t="shared" si="108"/>
        <v>#N/A</v>
      </c>
      <c r="AF295" s="189" t="e">
        <f t="shared" si="108"/>
        <v>#N/A</v>
      </c>
      <c r="AG295" s="189" t="e">
        <f t="shared" si="108"/>
        <v>#N/A</v>
      </c>
      <c r="AH295" s="189" t="e">
        <f t="shared" si="108"/>
        <v>#N/A</v>
      </c>
      <c r="AI295" s="189" t="e">
        <f t="shared" si="108"/>
        <v>#N/A</v>
      </c>
      <c r="AJ295" s="189" t="e">
        <f t="shared" si="108"/>
        <v>#N/A</v>
      </c>
      <c r="AK295" s="189" t="e">
        <f t="shared" si="108"/>
        <v>#N/A</v>
      </c>
      <c r="AL295" s="189" t="e">
        <f t="shared" si="108"/>
        <v>#N/A</v>
      </c>
      <c r="AM295" s="189" t="e">
        <f t="shared" si="108"/>
        <v>#N/A</v>
      </c>
      <c r="AN295" s="189" t="e">
        <f t="shared" si="108"/>
        <v>#N/A</v>
      </c>
      <c r="AO295" s="189" t="e">
        <f t="shared" si="108"/>
        <v>#N/A</v>
      </c>
      <c r="AP295" s="189" t="e">
        <f t="shared" si="108"/>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32">
        <f>B2</f>
        <v>0</v>
      </c>
      <c r="C299" s="232" t="str">
        <f>C2</f>
        <v/>
      </c>
      <c r="D299" s="232" t="str">
        <f>D2</f>
        <v/>
      </c>
      <c r="E299" s="232" t="str">
        <f>E2</f>
        <v/>
      </c>
      <c r="F299" s="232" t="str">
        <f>F2</f>
        <v/>
      </c>
      <c r="G299" s="232" t="str">
        <f>G2</f>
        <v/>
      </c>
      <c r="H299" s="232" t="str">
        <f>H2</f>
        <v/>
      </c>
      <c r="I299" s="232" t="str">
        <f>I2</f>
        <v/>
      </c>
      <c r="J299" s="232" t="str">
        <f>J2</f>
        <v/>
      </c>
      <c r="K299" s="232" t="str">
        <f>K2</f>
        <v/>
      </c>
      <c r="L299" s="232" t="str">
        <f>L2</f>
        <v/>
      </c>
      <c r="M299" s="232" t="str">
        <f>M2</f>
        <v/>
      </c>
      <c r="N299" s="232" t="str">
        <f>N2</f>
        <v/>
      </c>
      <c r="O299" s="232" t="str">
        <f>O2</f>
        <v/>
      </c>
      <c r="P299" s="232" t="str">
        <f>P2</f>
        <v/>
      </c>
      <c r="Q299" s="232" t="str">
        <f>Q2</f>
        <v/>
      </c>
      <c r="R299" s="232" t="str">
        <f>R2</f>
        <v/>
      </c>
      <c r="S299" s="232" t="str">
        <f>S2</f>
        <v/>
      </c>
      <c r="T299" s="232" t="str">
        <f>T2</f>
        <v/>
      </c>
      <c r="U299" s="232" t="str">
        <f>U2</f>
        <v/>
      </c>
      <c r="V299" s="232" t="str">
        <f>V2</f>
        <v/>
      </c>
      <c r="W299" s="232" t="str">
        <f>W2</f>
        <v/>
      </c>
      <c r="X299" s="232" t="str">
        <f>X2</f>
        <v/>
      </c>
      <c r="Y299" s="232" t="str">
        <f>Y2</f>
        <v/>
      </c>
      <c r="Z299" s="232" t="str">
        <f>Z2</f>
        <v/>
      </c>
      <c r="AA299" s="232" t="str">
        <f>AA2</f>
        <v/>
      </c>
      <c r="AB299" s="232" t="str">
        <f>AB2</f>
        <v/>
      </c>
      <c r="AC299" s="232" t="str">
        <f>AC2</f>
        <v/>
      </c>
      <c r="AD299" s="232" t="str">
        <f>AD2</f>
        <v/>
      </c>
      <c r="AE299" s="232" t="str">
        <f>AE2</f>
        <v/>
      </c>
      <c r="AF299" s="232" t="str">
        <f>AF2</f>
        <v/>
      </c>
      <c r="AG299" s="232" t="str">
        <f>AG2</f>
        <v/>
      </c>
      <c r="AH299" s="232" t="str">
        <f>AH2</f>
        <v/>
      </c>
      <c r="AI299" s="232" t="str">
        <f>AI2</f>
        <v/>
      </c>
      <c r="AJ299" s="232" t="str">
        <f>AJ2</f>
        <v/>
      </c>
      <c r="AK299" s="232" t="str">
        <f>AK2</f>
        <v/>
      </c>
      <c r="AL299" s="232" t="str">
        <f>AL2</f>
        <v/>
      </c>
      <c r="AM299" s="232" t="str">
        <f>AM2</f>
        <v/>
      </c>
      <c r="AN299" s="232" t="str">
        <f>AN2</f>
        <v/>
      </c>
      <c r="AO299" s="232" t="str">
        <f>AO2</f>
        <v/>
      </c>
      <c r="AP299" s="232" t="str">
        <f>AP2</f>
        <v/>
      </c>
    </row>
    <row r="300" spans="1:42" x14ac:dyDescent="0.2">
      <c r="A300" s="32" t="s">
        <v>192</v>
      </c>
      <c r="B300" s="231">
        <v>0</v>
      </c>
      <c r="C300" s="224" t="e">
        <f t="shared" ref="C300:AP300" si="109">IF($B$298=$A279,C279,0)+IF($B$298=$A280,C280,0)+IF($B$298=$A281,C281,0)+IF($B$298=$A282,C282,0)+IF($B$298=$A283,C283,0)+IF($B$298=$A284,C284,0)</f>
        <v>#N/A</v>
      </c>
      <c r="D300" s="224" t="e">
        <f t="shared" si="109"/>
        <v>#N/A</v>
      </c>
      <c r="E300" s="224" t="e">
        <f t="shared" si="109"/>
        <v>#N/A</v>
      </c>
      <c r="F300" s="224" t="e">
        <f t="shared" si="109"/>
        <v>#N/A</v>
      </c>
      <c r="G300" s="224" t="e">
        <f t="shared" si="109"/>
        <v>#N/A</v>
      </c>
      <c r="H300" s="224" t="e">
        <f t="shared" si="109"/>
        <v>#N/A</v>
      </c>
      <c r="I300" s="224" t="e">
        <f t="shared" si="109"/>
        <v>#N/A</v>
      </c>
      <c r="J300" s="224" t="e">
        <f t="shared" si="109"/>
        <v>#N/A</v>
      </c>
      <c r="K300" s="224" t="e">
        <f t="shared" si="109"/>
        <v>#N/A</v>
      </c>
      <c r="L300" s="224" t="e">
        <f t="shared" si="109"/>
        <v>#N/A</v>
      </c>
      <c r="M300" s="224" t="e">
        <f t="shared" si="109"/>
        <v>#N/A</v>
      </c>
      <c r="N300" s="224" t="e">
        <f t="shared" si="109"/>
        <v>#N/A</v>
      </c>
      <c r="O300" s="224" t="e">
        <f t="shared" si="109"/>
        <v>#N/A</v>
      </c>
      <c r="P300" s="224" t="e">
        <f t="shared" si="109"/>
        <v>#N/A</v>
      </c>
      <c r="Q300" s="224" t="e">
        <f t="shared" si="109"/>
        <v>#N/A</v>
      </c>
      <c r="R300" s="224" t="e">
        <f t="shared" si="109"/>
        <v>#N/A</v>
      </c>
      <c r="S300" s="224" t="e">
        <f t="shared" si="109"/>
        <v>#N/A</v>
      </c>
      <c r="T300" s="224" t="e">
        <f t="shared" si="109"/>
        <v>#N/A</v>
      </c>
      <c r="U300" s="224" t="e">
        <f t="shared" si="109"/>
        <v>#N/A</v>
      </c>
      <c r="V300" s="224" t="e">
        <f t="shared" si="109"/>
        <v>#N/A</v>
      </c>
      <c r="W300" s="224" t="e">
        <f t="shared" si="109"/>
        <v>#N/A</v>
      </c>
      <c r="X300" s="224" t="e">
        <f t="shared" si="109"/>
        <v>#N/A</v>
      </c>
      <c r="Y300" s="224" t="e">
        <f t="shared" si="109"/>
        <v>#N/A</v>
      </c>
      <c r="Z300" s="224" t="e">
        <f t="shared" si="109"/>
        <v>#N/A</v>
      </c>
      <c r="AA300" s="224" t="e">
        <f t="shared" si="109"/>
        <v>#N/A</v>
      </c>
      <c r="AB300" s="224" t="e">
        <f t="shared" si="109"/>
        <v>#N/A</v>
      </c>
      <c r="AC300" s="224" t="e">
        <f t="shared" si="109"/>
        <v>#N/A</v>
      </c>
      <c r="AD300" s="224" t="e">
        <f t="shared" si="109"/>
        <v>#N/A</v>
      </c>
      <c r="AE300" s="224" t="e">
        <f t="shared" si="109"/>
        <v>#N/A</v>
      </c>
      <c r="AF300" s="224" t="e">
        <f t="shared" si="109"/>
        <v>#N/A</v>
      </c>
      <c r="AG300" s="224" t="e">
        <f t="shared" si="109"/>
        <v>#N/A</v>
      </c>
      <c r="AH300" s="224" t="e">
        <f t="shared" si="109"/>
        <v>#N/A</v>
      </c>
      <c r="AI300" s="224" t="e">
        <f t="shared" si="109"/>
        <v>#N/A</v>
      </c>
      <c r="AJ300" s="224" t="e">
        <f t="shared" si="109"/>
        <v>#N/A</v>
      </c>
      <c r="AK300" s="224" t="e">
        <f t="shared" si="109"/>
        <v>#N/A</v>
      </c>
      <c r="AL300" s="224" t="e">
        <f t="shared" si="109"/>
        <v>#N/A</v>
      </c>
      <c r="AM300" s="224" t="e">
        <f t="shared" si="109"/>
        <v>#N/A</v>
      </c>
      <c r="AN300" s="224" t="e">
        <f t="shared" si="109"/>
        <v>#N/A</v>
      </c>
      <c r="AO300" s="224" t="e">
        <f t="shared" si="109"/>
        <v>#N/A</v>
      </c>
      <c r="AP300" s="224" t="e">
        <f t="shared" si="109"/>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0">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0"/>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0"/>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0"/>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0"/>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0"/>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0"/>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3">
        <f>SUM(C315:AP315)</f>
        <v>0</v>
      </c>
      <c r="C315" s="213">
        <f t="shared" ref="C315:AP315" si="111">LOOKUP(C304,$B$299:$AP$299,$B$300:$AP$300)/100*$B625</f>
        <v>0</v>
      </c>
      <c r="D315" s="213">
        <f t="shared" si="111"/>
        <v>0</v>
      </c>
      <c r="E315" s="213">
        <f t="shared" si="111"/>
        <v>0</v>
      </c>
      <c r="F315" s="213">
        <f t="shared" si="111"/>
        <v>0</v>
      </c>
      <c r="G315" s="213">
        <f t="shared" si="111"/>
        <v>0</v>
      </c>
      <c r="H315" s="213">
        <f t="shared" si="111"/>
        <v>0</v>
      </c>
      <c r="I315" s="213">
        <f t="shared" si="111"/>
        <v>0</v>
      </c>
      <c r="J315" s="213">
        <f t="shared" si="111"/>
        <v>0</v>
      </c>
      <c r="K315" s="213">
        <f t="shared" si="111"/>
        <v>0</v>
      </c>
      <c r="L315" s="213">
        <f t="shared" si="111"/>
        <v>0</v>
      </c>
      <c r="M315" s="213">
        <f t="shared" si="111"/>
        <v>0</v>
      </c>
      <c r="N315" s="213">
        <f t="shared" si="111"/>
        <v>0</v>
      </c>
      <c r="O315" s="213">
        <f t="shared" si="111"/>
        <v>0</v>
      </c>
      <c r="P315" s="213">
        <f t="shared" si="111"/>
        <v>0</v>
      </c>
      <c r="Q315" s="213">
        <f t="shared" si="111"/>
        <v>0</v>
      </c>
      <c r="R315" s="213">
        <f t="shared" si="111"/>
        <v>0</v>
      </c>
      <c r="S315" s="213">
        <f t="shared" si="111"/>
        <v>0</v>
      </c>
      <c r="T315" s="213">
        <f t="shared" si="111"/>
        <v>0</v>
      </c>
      <c r="U315" s="213">
        <f t="shared" si="111"/>
        <v>0</v>
      </c>
      <c r="V315" s="213">
        <f t="shared" si="111"/>
        <v>0</v>
      </c>
      <c r="W315" s="213">
        <f t="shared" si="111"/>
        <v>0</v>
      </c>
      <c r="X315" s="213">
        <f t="shared" si="111"/>
        <v>0</v>
      </c>
      <c r="Y315" s="213">
        <f t="shared" si="111"/>
        <v>0</v>
      </c>
      <c r="Z315" s="213">
        <f t="shared" si="111"/>
        <v>0</v>
      </c>
      <c r="AA315" s="213">
        <f t="shared" si="111"/>
        <v>0</v>
      </c>
      <c r="AB315" s="213">
        <f t="shared" si="111"/>
        <v>0</v>
      </c>
      <c r="AC315" s="213">
        <f t="shared" si="111"/>
        <v>0</v>
      </c>
      <c r="AD315" s="213">
        <f t="shared" si="111"/>
        <v>0</v>
      </c>
      <c r="AE315" s="213">
        <f t="shared" si="111"/>
        <v>0</v>
      </c>
      <c r="AF315" s="213">
        <f t="shared" si="111"/>
        <v>0</v>
      </c>
      <c r="AG315" s="213">
        <f t="shared" si="111"/>
        <v>0</v>
      </c>
      <c r="AH315" s="213">
        <f t="shared" si="111"/>
        <v>0</v>
      </c>
      <c r="AI315" s="213">
        <f t="shared" si="111"/>
        <v>0</v>
      </c>
      <c r="AJ315" s="213">
        <f t="shared" si="111"/>
        <v>0</v>
      </c>
      <c r="AK315" s="213">
        <f t="shared" si="111"/>
        <v>0</v>
      </c>
      <c r="AL315" s="213">
        <f t="shared" si="111"/>
        <v>0</v>
      </c>
      <c r="AM315" s="213">
        <f t="shared" si="111"/>
        <v>0</v>
      </c>
      <c r="AN315" s="213">
        <f t="shared" si="111"/>
        <v>0</v>
      </c>
      <c r="AO315" s="213">
        <f t="shared" si="111"/>
        <v>0</v>
      </c>
      <c r="AP315" s="213">
        <f t="shared" si="111"/>
        <v>0</v>
      </c>
    </row>
    <row r="316" spans="1:42" x14ac:dyDescent="0.2">
      <c r="A316" s="4">
        <f>A315+1</f>
        <v>2</v>
      </c>
      <c r="B316" s="233">
        <f t="shared" ref="B316:B324" si="112">SUM(C316:AP316)</f>
        <v>0</v>
      </c>
      <c r="C316" s="213">
        <f t="shared" ref="C316:AP316" si="113">LOOKUP(C305,$B$299:$AP$299,$B$300:$AP$300)/100*$B626</f>
        <v>0</v>
      </c>
      <c r="D316" s="213">
        <f t="shared" si="113"/>
        <v>0</v>
      </c>
      <c r="E316" s="213">
        <f t="shared" si="113"/>
        <v>0</v>
      </c>
      <c r="F316" s="213">
        <f t="shared" si="113"/>
        <v>0</v>
      </c>
      <c r="G316" s="213">
        <f t="shared" si="113"/>
        <v>0</v>
      </c>
      <c r="H316" s="213">
        <f t="shared" si="113"/>
        <v>0</v>
      </c>
      <c r="I316" s="213">
        <f t="shared" si="113"/>
        <v>0</v>
      </c>
      <c r="J316" s="213">
        <f t="shared" si="113"/>
        <v>0</v>
      </c>
      <c r="K316" s="213">
        <f t="shared" si="113"/>
        <v>0</v>
      </c>
      <c r="L316" s="213">
        <f t="shared" si="113"/>
        <v>0</v>
      </c>
      <c r="M316" s="213">
        <f t="shared" si="113"/>
        <v>0</v>
      </c>
      <c r="N316" s="213">
        <f t="shared" si="113"/>
        <v>0</v>
      </c>
      <c r="O316" s="213">
        <f t="shared" si="113"/>
        <v>0</v>
      </c>
      <c r="P316" s="213">
        <f t="shared" si="113"/>
        <v>0</v>
      </c>
      <c r="Q316" s="213">
        <f t="shared" si="113"/>
        <v>0</v>
      </c>
      <c r="R316" s="213">
        <f t="shared" si="113"/>
        <v>0</v>
      </c>
      <c r="S316" s="213">
        <f t="shared" si="113"/>
        <v>0</v>
      </c>
      <c r="T316" s="213">
        <f t="shared" si="113"/>
        <v>0</v>
      </c>
      <c r="U316" s="213">
        <f t="shared" si="113"/>
        <v>0</v>
      </c>
      <c r="V316" s="213">
        <f t="shared" si="113"/>
        <v>0</v>
      </c>
      <c r="W316" s="213">
        <f t="shared" si="113"/>
        <v>0</v>
      </c>
      <c r="X316" s="213">
        <f t="shared" si="113"/>
        <v>0</v>
      </c>
      <c r="Y316" s="213">
        <f t="shared" si="113"/>
        <v>0</v>
      </c>
      <c r="Z316" s="213">
        <f t="shared" si="113"/>
        <v>0</v>
      </c>
      <c r="AA316" s="213">
        <f t="shared" si="113"/>
        <v>0</v>
      </c>
      <c r="AB316" s="213">
        <f t="shared" si="113"/>
        <v>0</v>
      </c>
      <c r="AC316" s="213">
        <f t="shared" si="113"/>
        <v>0</v>
      </c>
      <c r="AD316" s="213">
        <f t="shared" si="113"/>
        <v>0</v>
      </c>
      <c r="AE316" s="213">
        <f t="shared" si="113"/>
        <v>0</v>
      </c>
      <c r="AF316" s="213">
        <f t="shared" si="113"/>
        <v>0</v>
      </c>
      <c r="AG316" s="213">
        <f t="shared" si="113"/>
        <v>0</v>
      </c>
      <c r="AH316" s="213">
        <f t="shared" si="113"/>
        <v>0</v>
      </c>
      <c r="AI316" s="213">
        <f t="shared" si="113"/>
        <v>0</v>
      </c>
      <c r="AJ316" s="213">
        <f t="shared" si="113"/>
        <v>0</v>
      </c>
      <c r="AK316" s="213">
        <f t="shared" si="113"/>
        <v>0</v>
      </c>
      <c r="AL316" s="213">
        <f t="shared" si="113"/>
        <v>0</v>
      </c>
      <c r="AM316" s="213">
        <f t="shared" si="113"/>
        <v>0</v>
      </c>
      <c r="AN316" s="213">
        <f t="shared" si="113"/>
        <v>0</v>
      </c>
      <c r="AO316" s="213">
        <f t="shared" si="113"/>
        <v>0</v>
      </c>
      <c r="AP316" s="213">
        <f t="shared" si="113"/>
        <v>0</v>
      </c>
    </row>
    <row r="317" spans="1:42" x14ac:dyDescent="0.2">
      <c r="A317" s="4">
        <f t="shared" ref="A317:A324" si="114">A316+1</f>
        <v>3</v>
      </c>
      <c r="B317" s="233">
        <f t="shared" si="112"/>
        <v>0</v>
      </c>
      <c r="C317" s="213">
        <f t="shared" ref="C317:AP317" si="115">LOOKUP(C306,$B$299:$AP$299,$B$300:$AP$300)/100*$B627</f>
        <v>0</v>
      </c>
      <c r="D317" s="213">
        <f t="shared" si="115"/>
        <v>0</v>
      </c>
      <c r="E317" s="213">
        <f t="shared" si="115"/>
        <v>0</v>
      </c>
      <c r="F317" s="213">
        <f t="shared" si="115"/>
        <v>0</v>
      </c>
      <c r="G317" s="213">
        <f t="shared" si="115"/>
        <v>0</v>
      </c>
      <c r="H317" s="213">
        <f t="shared" si="115"/>
        <v>0</v>
      </c>
      <c r="I317" s="213">
        <f t="shared" si="115"/>
        <v>0</v>
      </c>
      <c r="J317" s="213">
        <f t="shared" si="115"/>
        <v>0</v>
      </c>
      <c r="K317" s="213">
        <f t="shared" si="115"/>
        <v>0</v>
      </c>
      <c r="L317" s="213">
        <f t="shared" si="115"/>
        <v>0</v>
      </c>
      <c r="M317" s="213">
        <f t="shared" si="115"/>
        <v>0</v>
      </c>
      <c r="N317" s="213">
        <f t="shared" si="115"/>
        <v>0</v>
      </c>
      <c r="O317" s="213">
        <f t="shared" si="115"/>
        <v>0</v>
      </c>
      <c r="P317" s="213">
        <f t="shared" si="115"/>
        <v>0</v>
      </c>
      <c r="Q317" s="213">
        <f t="shared" si="115"/>
        <v>0</v>
      </c>
      <c r="R317" s="213">
        <f t="shared" si="115"/>
        <v>0</v>
      </c>
      <c r="S317" s="213">
        <f t="shared" si="115"/>
        <v>0</v>
      </c>
      <c r="T317" s="213">
        <f t="shared" si="115"/>
        <v>0</v>
      </c>
      <c r="U317" s="213">
        <f t="shared" si="115"/>
        <v>0</v>
      </c>
      <c r="V317" s="213">
        <f t="shared" si="115"/>
        <v>0</v>
      </c>
      <c r="W317" s="213">
        <f t="shared" si="115"/>
        <v>0</v>
      </c>
      <c r="X317" s="213">
        <f t="shared" si="115"/>
        <v>0</v>
      </c>
      <c r="Y317" s="213">
        <f t="shared" si="115"/>
        <v>0</v>
      </c>
      <c r="Z317" s="213">
        <f t="shared" si="115"/>
        <v>0</v>
      </c>
      <c r="AA317" s="213">
        <f t="shared" si="115"/>
        <v>0</v>
      </c>
      <c r="AB317" s="213">
        <f t="shared" si="115"/>
        <v>0</v>
      </c>
      <c r="AC317" s="213">
        <f t="shared" si="115"/>
        <v>0</v>
      </c>
      <c r="AD317" s="213">
        <f t="shared" si="115"/>
        <v>0</v>
      </c>
      <c r="AE317" s="213">
        <f t="shared" si="115"/>
        <v>0</v>
      </c>
      <c r="AF317" s="213">
        <f t="shared" si="115"/>
        <v>0</v>
      </c>
      <c r="AG317" s="213">
        <f t="shared" si="115"/>
        <v>0</v>
      </c>
      <c r="AH317" s="213">
        <f t="shared" si="115"/>
        <v>0</v>
      </c>
      <c r="AI317" s="213">
        <f t="shared" si="115"/>
        <v>0</v>
      </c>
      <c r="AJ317" s="213">
        <f t="shared" si="115"/>
        <v>0</v>
      </c>
      <c r="AK317" s="213">
        <f t="shared" si="115"/>
        <v>0</v>
      </c>
      <c r="AL317" s="213">
        <f t="shared" si="115"/>
        <v>0</v>
      </c>
      <c r="AM317" s="213">
        <f t="shared" si="115"/>
        <v>0</v>
      </c>
      <c r="AN317" s="213">
        <f t="shared" si="115"/>
        <v>0</v>
      </c>
      <c r="AO317" s="213">
        <f t="shared" si="115"/>
        <v>0</v>
      </c>
      <c r="AP317" s="213">
        <f t="shared" si="115"/>
        <v>0</v>
      </c>
    </row>
    <row r="318" spans="1:42" x14ac:dyDescent="0.2">
      <c r="A318" s="4">
        <f t="shared" si="114"/>
        <v>4</v>
      </c>
      <c r="B318" s="233">
        <f t="shared" si="112"/>
        <v>0</v>
      </c>
      <c r="C318" s="213">
        <f t="shared" ref="C318:AP318" si="116">LOOKUP(C307,$B$299:$AP$299,$B$300:$AP$300)/100*$B628</f>
        <v>0</v>
      </c>
      <c r="D318" s="213">
        <f t="shared" si="116"/>
        <v>0</v>
      </c>
      <c r="E318" s="213">
        <f t="shared" si="116"/>
        <v>0</v>
      </c>
      <c r="F318" s="213">
        <f t="shared" si="116"/>
        <v>0</v>
      </c>
      <c r="G318" s="213">
        <f t="shared" si="116"/>
        <v>0</v>
      </c>
      <c r="H318" s="213">
        <f t="shared" si="116"/>
        <v>0</v>
      </c>
      <c r="I318" s="213">
        <f t="shared" si="116"/>
        <v>0</v>
      </c>
      <c r="J318" s="213">
        <f t="shared" si="116"/>
        <v>0</v>
      </c>
      <c r="K318" s="213">
        <f t="shared" si="116"/>
        <v>0</v>
      </c>
      <c r="L318" s="213">
        <f t="shared" si="116"/>
        <v>0</v>
      </c>
      <c r="M318" s="213">
        <f t="shared" si="116"/>
        <v>0</v>
      </c>
      <c r="N318" s="213">
        <f t="shared" si="116"/>
        <v>0</v>
      </c>
      <c r="O318" s="213">
        <f t="shared" si="116"/>
        <v>0</v>
      </c>
      <c r="P318" s="213">
        <f t="shared" si="116"/>
        <v>0</v>
      </c>
      <c r="Q318" s="213">
        <f t="shared" si="116"/>
        <v>0</v>
      </c>
      <c r="R318" s="213">
        <f t="shared" si="116"/>
        <v>0</v>
      </c>
      <c r="S318" s="213">
        <f t="shared" si="116"/>
        <v>0</v>
      </c>
      <c r="T318" s="213">
        <f t="shared" si="116"/>
        <v>0</v>
      </c>
      <c r="U318" s="213">
        <f t="shared" si="116"/>
        <v>0</v>
      </c>
      <c r="V318" s="213">
        <f t="shared" si="116"/>
        <v>0</v>
      </c>
      <c r="W318" s="213">
        <f t="shared" si="116"/>
        <v>0</v>
      </c>
      <c r="X318" s="213">
        <f t="shared" si="116"/>
        <v>0</v>
      </c>
      <c r="Y318" s="213">
        <f t="shared" si="116"/>
        <v>0</v>
      </c>
      <c r="Z318" s="213">
        <f t="shared" si="116"/>
        <v>0</v>
      </c>
      <c r="AA318" s="213">
        <f t="shared" si="116"/>
        <v>0</v>
      </c>
      <c r="AB318" s="213">
        <f t="shared" si="116"/>
        <v>0</v>
      </c>
      <c r="AC318" s="213">
        <f t="shared" si="116"/>
        <v>0</v>
      </c>
      <c r="AD318" s="213">
        <f t="shared" si="116"/>
        <v>0</v>
      </c>
      <c r="AE318" s="213">
        <f t="shared" si="116"/>
        <v>0</v>
      </c>
      <c r="AF318" s="213">
        <f t="shared" si="116"/>
        <v>0</v>
      </c>
      <c r="AG318" s="213">
        <f t="shared" si="116"/>
        <v>0</v>
      </c>
      <c r="AH318" s="213">
        <f t="shared" si="116"/>
        <v>0</v>
      </c>
      <c r="AI318" s="213">
        <f t="shared" si="116"/>
        <v>0</v>
      </c>
      <c r="AJ318" s="213">
        <f t="shared" si="116"/>
        <v>0</v>
      </c>
      <c r="AK318" s="213">
        <f t="shared" si="116"/>
        <v>0</v>
      </c>
      <c r="AL318" s="213">
        <f t="shared" si="116"/>
        <v>0</v>
      </c>
      <c r="AM318" s="213">
        <f t="shared" si="116"/>
        <v>0</v>
      </c>
      <c r="AN318" s="213">
        <f t="shared" si="116"/>
        <v>0</v>
      </c>
      <c r="AO318" s="213">
        <f t="shared" si="116"/>
        <v>0</v>
      </c>
      <c r="AP318" s="213">
        <f t="shared" si="116"/>
        <v>0</v>
      </c>
    </row>
    <row r="319" spans="1:42" x14ac:dyDescent="0.2">
      <c r="A319" s="4">
        <f t="shared" si="114"/>
        <v>5</v>
      </c>
      <c r="B319" s="233">
        <f t="shared" si="112"/>
        <v>0</v>
      </c>
      <c r="C319" s="213">
        <f t="shared" ref="C319:AP319" si="117">LOOKUP(C308,$B$299:$AP$299,$B$300:$AP$300)/100*$B629</f>
        <v>0</v>
      </c>
      <c r="D319" s="213">
        <f t="shared" si="117"/>
        <v>0</v>
      </c>
      <c r="E319" s="213">
        <f t="shared" si="117"/>
        <v>0</v>
      </c>
      <c r="F319" s="213">
        <f t="shared" si="117"/>
        <v>0</v>
      </c>
      <c r="G319" s="213">
        <f t="shared" si="117"/>
        <v>0</v>
      </c>
      <c r="H319" s="213">
        <f t="shared" si="117"/>
        <v>0</v>
      </c>
      <c r="I319" s="213">
        <f t="shared" si="117"/>
        <v>0</v>
      </c>
      <c r="J319" s="213">
        <f t="shared" si="117"/>
        <v>0</v>
      </c>
      <c r="K319" s="213">
        <f t="shared" si="117"/>
        <v>0</v>
      </c>
      <c r="L319" s="213">
        <f t="shared" si="117"/>
        <v>0</v>
      </c>
      <c r="M319" s="213">
        <f t="shared" si="117"/>
        <v>0</v>
      </c>
      <c r="N319" s="213">
        <f t="shared" si="117"/>
        <v>0</v>
      </c>
      <c r="O319" s="213">
        <f t="shared" si="117"/>
        <v>0</v>
      </c>
      <c r="P319" s="213">
        <f t="shared" si="117"/>
        <v>0</v>
      </c>
      <c r="Q319" s="213">
        <f t="shared" si="117"/>
        <v>0</v>
      </c>
      <c r="R319" s="213">
        <f t="shared" si="117"/>
        <v>0</v>
      </c>
      <c r="S319" s="213">
        <f t="shared" si="117"/>
        <v>0</v>
      </c>
      <c r="T319" s="213">
        <f t="shared" si="117"/>
        <v>0</v>
      </c>
      <c r="U319" s="213">
        <f t="shared" si="117"/>
        <v>0</v>
      </c>
      <c r="V319" s="213">
        <f t="shared" si="117"/>
        <v>0</v>
      </c>
      <c r="W319" s="213">
        <f t="shared" si="117"/>
        <v>0</v>
      </c>
      <c r="X319" s="213">
        <f t="shared" si="117"/>
        <v>0</v>
      </c>
      <c r="Y319" s="213">
        <f t="shared" si="117"/>
        <v>0</v>
      </c>
      <c r="Z319" s="213">
        <f t="shared" si="117"/>
        <v>0</v>
      </c>
      <c r="AA319" s="213">
        <f t="shared" si="117"/>
        <v>0</v>
      </c>
      <c r="AB319" s="213">
        <f t="shared" si="117"/>
        <v>0</v>
      </c>
      <c r="AC319" s="213">
        <f t="shared" si="117"/>
        <v>0</v>
      </c>
      <c r="AD319" s="213">
        <f t="shared" si="117"/>
        <v>0</v>
      </c>
      <c r="AE319" s="213">
        <f t="shared" si="117"/>
        <v>0</v>
      </c>
      <c r="AF319" s="213">
        <f t="shared" si="117"/>
        <v>0</v>
      </c>
      <c r="AG319" s="213">
        <f t="shared" si="117"/>
        <v>0</v>
      </c>
      <c r="AH319" s="213">
        <f t="shared" si="117"/>
        <v>0</v>
      </c>
      <c r="AI319" s="213">
        <f t="shared" si="117"/>
        <v>0</v>
      </c>
      <c r="AJ319" s="213">
        <f t="shared" si="117"/>
        <v>0</v>
      </c>
      <c r="AK319" s="213">
        <f t="shared" si="117"/>
        <v>0</v>
      </c>
      <c r="AL319" s="213">
        <f t="shared" si="117"/>
        <v>0</v>
      </c>
      <c r="AM319" s="213">
        <f t="shared" si="117"/>
        <v>0</v>
      </c>
      <c r="AN319" s="213">
        <f t="shared" si="117"/>
        <v>0</v>
      </c>
      <c r="AO319" s="213">
        <f t="shared" si="117"/>
        <v>0</v>
      </c>
      <c r="AP319" s="213">
        <f t="shared" si="117"/>
        <v>0</v>
      </c>
    </row>
    <row r="320" spans="1:42" x14ac:dyDescent="0.2">
      <c r="A320" s="16">
        <f t="shared" si="114"/>
        <v>6</v>
      </c>
      <c r="B320" s="233">
        <f t="shared" si="112"/>
        <v>0</v>
      </c>
      <c r="C320" s="213">
        <f t="shared" ref="C320:AP320" si="118">LOOKUP(C309,$B$299:$AP$299,$B$300:$AP$300)/100*$B630</f>
        <v>0</v>
      </c>
      <c r="D320" s="213">
        <f t="shared" si="118"/>
        <v>0</v>
      </c>
      <c r="E320" s="213">
        <f t="shared" si="118"/>
        <v>0</v>
      </c>
      <c r="F320" s="213">
        <f t="shared" si="118"/>
        <v>0</v>
      </c>
      <c r="G320" s="213">
        <f t="shared" si="118"/>
        <v>0</v>
      </c>
      <c r="H320" s="213">
        <f t="shared" si="118"/>
        <v>0</v>
      </c>
      <c r="I320" s="213">
        <f t="shared" si="118"/>
        <v>0</v>
      </c>
      <c r="J320" s="213">
        <f t="shared" si="118"/>
        <v>0</v>
      </c>
      <c r="K320" s="213">
        <f t="shared" si="118"/>
        <v>0</v>
      </c>
      <c r="L320" s="213">
        <f t="shared" si="118"/>
        <v>0</v>
      </c>
      <c r="M320" s="213">
        <f t="shared" si="118"/>
        <v>0</v>
      </c>
      <c r="N320" s="213">
        <f t="shared" si="118"/>
        <v>0</v>
      </c>
      <c r="O320" s="213">
        <f t="shared" si="118"/>
        <v>0</v>
      </c>
      <c r="P320" s="213">
        <f t="shared" si="118"/>
        <v>0</v>
      </c>
      <c r="Q320" s="213">
        <f t="shared" si="118"/>
        <v>0</v>
      </c>
      <c r="R320" s="213">
        <f t="shared" si="118"/>
        <v>0</v>
      </c>
      <c r="S320" s="213">
        <f t="shared" si="118"/>
        <v>0</v>
      </c>
      <c r="T320" s="213">
        <f t="shared" si="118"/>
        <v>0</v>
      </c>
      <c r="U320" s="213">
        <f t="shared" si="118"/>
        <v>0</v>
      </c>
      <c r="V320" s="213">
        <f t="shared" si="118"/>
        <v>0</v>
      </c>
      <c r="W320" s="213">
        <f t="shared" si="118"/>
        <v>0</v>
      </c>
      <c r="X320" s="213">
        <f t="shared" si="118"/>
        <v>0</v>
      </c>
      <c r="Y320" s="213">
        <f t="shared" si="118"/>
        <v>0</v>
      </c>
      <c r="Z320" s="213">
        <f t="shared" si="118"/>
        <v>0</v>
      </c>
      <c r="AA320" s="213">
        <f t="shared" si="118"/>
        <v>0</v>
      </c>
      <c r="AB320" s="213">
        <f t="shared" si="118"/>
        <v>0</v>
      </c>
      <c r="AC320" s="213">
        <f t="shared" si="118"/>
        <v>0</v>
      </c>
      <c r="AD320" s="213">
        <f t="shared" si="118"/>
        <v>0</v>
      </c>
      <c r="AE320" s="213">
        <f t="shared" si="118"/>
        <v>0</v>
      </c>
      <c r="AF320" s="213">
        <f t="shared" si="118"/>
        <v>0</v>
      </c>
      <c r="AG320" s="213">
        <f t="shared" si="118"/>
        <v>0</v>
      </c>
      <c r="AH320" s="213">
        <f t="shared" si="118"/>
        <v>0</v>
      </c>
      <c r="AI320" s="213">
        <f t="shared" si="118"/>
        <v>0</v>
      </c>
      <c r="AJ320" s="213">
        <f t="shared" si="118"/>
        <v>0</v>
      </c>
      <c r="AK320" s="213">
        <f t="shared" si="118"/>
        <v>0</v>
      </c>
      <c r="AL320" s="213">
        <f t="shared" si="118"/>
        <v>0</v>
      </c>
      <c r="AM320" s="213">
        <f t="shared" si="118"/>
        <v>0</v>
      </c>
      <c r="AN320" s="213">
        <f t="shared" si="118"/>
        <v>0</v>
      </c>
      <c r="AO320" s="213">
        <f t="shared" si="118"/>
        <v>0</v>
      </c>
      <c r="AP320" s="213">
        <f t="shared" si="118"/>
        <v>0</v>
      </c>
    </row>
    <row r="321" spans="1:42" x14ac:dyDescent="0.2">
      <c r="A321" s="16">
        <f t="shared" si="114"/>
        <v>7</v>
      </c>
      <c r="B321" s="233">
        <f t="shared" si="112"/>
        <v>0</v>
      </c>
      <c r="C321" s="213">
        <f t="shared" ref="C321:AP321" si="119">LOOKUP(C310,$B$299:$AP$299,$B$300:$AP$300)/100*$B631</f>
        <v>0</v>
      </c>
      <c r="D321" s="213">
        <f t="shared" si="119"/>
        <v>0</v>
      </c>
      <c r="E321" s="213">
        <f t="shared" si="119"/>
        <v>0</v>
      </c>
      <c r="F321" s="213">
        <f t="shared" si="119"/>
        <v>0</v>
      </c>
      <c r="G321" s="213">
        <f t="shared" si="119"/>
        <v>0</v>
      </c>
      <c r="H321" s="213">
        <f t="shared" si="119"/>
        <v>0</v>
      </c>
      <c r="I321" s="213">
        <f t="shared" si="119"/>
        <v>0</v>
      </c>
      <c r="J321" s="213">
        <f t="shared" si="119"/>
        <v>0</v>
      </c>
      <c r="K321" s="213">
        <f t="shared" si="119"/>
        <v>0</v>
      </c>
      <c r="L321" s="213">
        <f t="shared" si="119"/>
        <v>0</v>
      </c>
      <c r="M321" s="213">
        <f t="shared" si="119"/>
        <v>0</v>
      </c>
      <c r="N321" s="213">
        <f t="shared" si="119"/>
        <v>0</v>
      </c>
      <c r="O321" s="213">
        <f t="shared" si="119"/>
        <v>0</v>
      </c>
      <c r="P321" s="213">
        <f t="shared" si="119"/>
        <v>0</v>
      </c>
      <c r="Q321" s="213">
        <f t="shared" si="119"/>
        <v>0</v>
      </c>
      <c r="R321" s="213">
        <f t="shared" si="119"/>
        <v>0</v>
      </c>
      <c r="S321" s="213">
        <f t="shared" si="119"/>
        <v>0</v>
      </c>
      <c r="T321" s="213">
        <f t="shared" si="119"/>
        <v>0</v>
      </c>
      <c r="U321" s="213">
        <f t="shared" si="119"/>
        <v>0</v>
      </c>
      <c r="V321" s="213">
        <f t="shared" si="119"/>
        <v>0</v>
      </c>
      <c r="W321" s="213">
        <f t="shared" si="119"/>
        <v>0</v>
      </c>
      <c r="X321" s="213">
        <f t="shared" si="119"/>
        <v>0</v>
      </c>
      <c r="Y321" s="213">
        <f t="shared" si="119"/>
        <v>0</v>
      </c>
      <c r="Z321" s="213">
        <f t="shared" si="119"/>
        <v>0</v>
      </c>
      <c r="AA321" s="213">
        <f t="shared" si="119"/>
        <v>0</v>
      </c>
      <c r="AB321" s="213">
        <f t="shared" si="119"/>
        <v>0</v>
      </c>
      <c r="AC321" s="213">
        <f t="shared" si="119"/>
        <v>0</v>
      </c>
      <c r="AD321" s="213">
        <f t="shared" si="119"/>
        <v>0</v>
      </c>
      <c r="AE321" s="213">
        <f t="shared" si="119"/>
        <v>0</v>
      </c>
      <c r="AF321" s="213">
        <f t="shared" si="119"/>
        <v>0</v>
      </c>
      <c r="AG321" s="213">
        <f t="shared" si="119"/>
        <v>0</v>
      </c>
      <c r="AH321" s="213">
        <f t="shared" si="119"/>
        <v>0</v>
      </c>
      <c r="AI321" s="213">
        <f t="shared" si="119"/>
        <v>0</v>
      </c>
      <c r="AJ321" s="213">
        <f t="shared" si="119"/>
        <v>0</v>
      </c>
      <c r="AK321" s="213">
        <f t="shared" si="119"/>
        <v>0</v>
      </c>
      <c r="AL321" s="213">
        <f t="shared" si="119"/>
        <v>0</v>
      </c>
      <c r="AM321" s="213">
        <f t="shared" si="119"/>
        <v>0</v>
      </c>
      <c r="AN321" s="213">
        <f t="shared" si="119"/>
        <v>0</v>
      </c>
      <c r="AO321" s="213">
        <f t="shared" si="119"/>
        <v>0</v>
      </c>
      <c r="AP321" s="213">
        <f t="shared" si="119"/>
        <v>0</v>
      </c>
    </row>
    <row r="322" spans="1:42" x14ac:dyDescent="0.2">
      <c r="A322" s="16">
        <f t="shared" si="114"/>
        <v>8</v>
      </c>
      <c r="B322" s="233">
        <f t="shared" si="112"/>
        <v>0</v>
      </c>
      <c r="C322" s="213">
        <f t="shared" ref="C322:AP322" si="120">LOOKUP(C311,$B$299:$AP$299,$B$300:$AP$300)/100*$B632</f>
        <v>0</v>
      </c>
      <c r="D322" s="213">
        <f t="shared" si="120"/>
        <v>0</v>
      </c>
      <c r="E322" s="213">
        <f t="shared" si="120"/>
        <v>0</v>
      </c>
      <c r="F322" s="213">
        <f t="shared" si="120"/>
        <v>0</v>
      </c>
      <c r="G322" s="213">
        <f t="shared" si="120"/>
        <v>0</v>
      </c>
      <c r="H322" s="213">
        <f t="shared" si="120"/>
        <v>0</v>
      </c>
      <c r="I322" s="213">
        <f t="shared" si="120"/>
        <v>0</v>
      </c>
      <c r="J322" s="213">
        <f t="shared" si="120"/>
        <v>0</v>
      </c>
      <c r="K322" s="213">
        <f t="shared" si="120"/>
        <v>0</v>
      </c>
      <c r="L322" s="213">
        <f t="shared" si="120"/>
        <v>0</v>
      </c>
      <c r="M322" s="213">
        <f t="shared" si="120"/>
        <v>0</v>
      </c>
      <c r="N322" s="213">
        <f t="shared" si="120"/>
        <v>0</v>
      </c>
      <c r="O322" s="213">
        <f t="shared" si="120"/>
        <v>0</v>
      </c>
      <c r="P322" s="213">
        <f t="shared" si="120"/>
        <v>0</v>
      </c>
      <c r="Q322" s="213">
        <f t="shared" si="120"/>
        <v>0</v>
      </c>
      <c r="R322" s="213">
        <f t="shared" si="120"/>
        <v>0</v>
      </c>
      <c r="S322" s="213">
        <f t="shared" si="120"/>
        <v>0</v>
      </c>
      <c r="T322" s="213">
        <f t="shared" si="120"/>
        <v>0</v>
      </c>
      <c r="U322" s="213">
        <f t="shared" si="120"/>
        <v>0</v>
      </c>
      <c r="V322" s="213">
        <f t="shared" si="120"/>
        <v>0</v>
      </c>
      <c r="W322" s="213">
        <f t="shared" si="120"/>
        <v>0</v>
      </c>
      <c r="X322" s="213">
        <f t="shared" si="120"/>
        <v>0</v>
      </c>
      <c r="Y322" s="213">
        <f t="shared" si="120"/>
        <v>0</v>
      </c>
      <c r="Z322" s="213">
        <f t="shared" si="120"/>
        <v>0</v>
      </c>
      <c r="AA322" s="213">
        <f t="shared" si="120"/>
        <v>0</v>
      </c>
      <c r="AB322" s="213">
        <f t="shared" si="120"/>
        <v>0</v>
      </c>
      <c r="AC322" s="213">
        <f t="shared" si="120"/>
        <v>0</v>
      </c>
      <c r="AD322" s="213">
        <f t="shared" si="120"/>
        <v>0</v>
      </c>
      <c r="AE322" s="213">
        <f t="shared" si="120"/>
        <v>0</v>
      </c>
      <c r="AF322" s="213">
        <f t="shared" si="120"/>
        <v>0</v>
      </c>
      <c r="AG322" s="213">
        <f t="shared" si="120"/>
        <v>0</v>
      </c>
      <c r="AH322" s="213">
        <f t="shared" si="120"/>
        <v>0</v>
      </c>
      <c r="AI322" s="213">
        <f t="shared" si="120"/>
        <v>0</v>
      </c>
      <c r="AJ322" s="213">
        <f t="shared" si="120"/>
        <v>0</v>
      </c>
      <c r="AK322" s="213">
        <f t="shared" si="120"/>
        <v>0</v>
      </c>
      <c r="AL322" s="213">
        <f t="shared" si="120"/>
        <v>0</v>
      </c>
      <c r="AM322" s="213">
        <f t="shared" si="120"/>
        <v>0</v>
      </c>
      <c r="AN322" s="213">
        <f t="shared" si="120"/>
        <v>0</v>
      </c>
      <c r="AO322" s="213">
        <f t="shared" si="120"/>
        <v>0</v>
      </c>
      <c r="AP322" s="213">
        <f t="shared" si="120"/>
        <v>0</v>
      </c>
    </row>
    <row r="323" spans="1:42" x14ac:dyDescent="0.2">
      <c r="A323" s="16">
        <f>A322+1</f>
        <v>9</v>
      </c>
      <c r="B323" s="233">
        <f t="shared" si="112"/>
        <v>0</v>
      </c>
      <c r="C323" s="213">
        <f t="shared" ref="C323:AP323" si="121">LOOKUP(C312,$B$299:$AP$299,$B$300:$AP$300)/100*$B633</f>
        <v>0</v>
      </c>
      <c r="D323" s="213">
        <f t="shared" si="121"/>
        <v>0</v>
      </c>
      <c r="E323" s="213">
        <f t="shared" si="121"/>
        <v>0</v>
      </c>
      <c r="F323" s="213">
        <f t="shared" si="121"/>
        <v>0</v>
      </c>
      <c r="G323" s="213">
        <f t="shared" si="121"/>
        <v>0</v>
      </c>
      <c r="H323" s="213">
        <f t="shared" si="121"/>
        <v>0</v>
      </c>
      <c r="I323" s="213">
        <f t="shared" si="121"/>
        <v>0</v>
      </c>
      <c r="J323" s="213">
        <f t="shared" si="121"/>
        <v>0</v>
      </c>
      <c r="K323" s="213">
        <f t="shared" si="121"/>
        <v>0</v>
      </c>
      <c r="L323" s="213">
        <f t="shared" si="121"/>
        <v>0</v>
      </c>
      <c r="M323" s="213">
        <f t="shared" si="121"/>
        <v>0</v>
      </c>
      <c r="N323" s="213">
        <f t="shared" si="121"/>
        <v>0</v>
      </c>
      <c r="O323" s="213">
        <f t="shared" si="121"/>
        <v>0</v>
      </c>
      <c r="P323" s="213">
        <f t="shared" si="121"/>
        <v>0</v>
      </c>
      <c r="Q323" s="213">
        <f t="shared" si="121"/>
        <v>0</v>
      </c>
      <c r="R323" s="213">
        <f t="shared" si="121"/>
        <v>0</v>
      </c>
      <c r="S323" s="213">
        <f t="shared" si="121"/>
        <v>0</v>
      </c>
      <c r="T323" s="213">
        <f t="shared" si="121"/>
        <v>0</v>
      </c>
      <c r="U323" s="213">
        <f t="shared" si="121"/>
        <v>0</v>
      </c>
      <c r="V323" s="213">
        <f t="shared" si="121"/>
        <v>0</v>
      </c>
      <c r="W323" s="213">
        <f t="shared" si="121"/>
        <v>0</v>
      </c>
      <c r="X323" s="213">
        <f t="shared" si="121"/>
        <v>0</v>
      </c>
      <c r="Y323" s="213">
        <f t="shared" si="121"/>
        <v>0</v>
      </c>
      <c r="Z323" s="213">
        <f t="shared" si="121"/>
        <v>0</v>
      </c>
      <c r="AA323" s="213">
        <f t="shared" si="121"/>
        <v>0</v>
      </c>
      <c r="AB323" s="213">
        <f t="shared" si="121"/>
        <v>0</v>
      </c>
      <c r="AC323" s="213">
        <f t="shared" si="121"/>
        <v>0</v>
      </c>
      <c r="AD323" s="213">
        <f t="shared" si="121"/>
        <v>0</v>
      </c>
      <c r="AE323" s="213">
        <f t="shared" si="121"/>
        <v>0</v>
      </c>
      <c r="AF323" s="213">
        <f t="shared" si="121"/>
        <v>0</v>
      </c>
      <c r="AG323" s="213">
        <f t="shared" si="121"/>
        <v>0</v>
      </c>
      <c r="AH323" s="213">
        <f t="shared" si="121"/>
        <v>0</v>
      </c>
      <c r="AI323" s="213">
        <f t="shared" si="121"/>
        <v>0</v>
      </c>
      <c r="AJ323" s="213">
        <f t="shared" si="121"/>
        <v>0</v>
      </c>
      <c r="AK323" s="213">
        <f t="shared" si="121"/>
        <v>0</v>
      </c>
      <c r="AL323" s="213">
        <f t="shared" si="121"/>
        <v>0</v>
      </c>
      <c r="AM323" s="213">
        <f t="shared" si="121"/>
        <v>0</v>
      </c>
      <c r="AN323" s="213">
        <f t="shared" si="121"/>
        <v>0</v>
      </c>
      <c r="AO323" s="213">
        <f t="shared" si="121"/>
        <v>0</v>
      </c>
      <c r="AP323" s="213">
        <f t="shared" si="121"/>
        <v>0</v>
      </c>
    </row>
    <row r="324" spans="1:42" x14ac:dyDescent="0.2">
      <c r="A324" s="16">
        <f t="shared" si="114"/>
        <v>10</v>
      </c>
      <c r="B324" s="233">
        <f t="shared" si="112"/>
        <v>0</v>
      </c>
      <c r="C324" s="213">
        <f t="shared" ref="C324:AP324" si="122">LOOKUP(C313,$B$299:$AP$299,$B$300:$AP$300)/100*$B634</f>
        <v>0</v>
      </c>
      <c r="D324" s="213">
        <f t="shared" si="122"/>
        <v>0</v>
      </c>
      <c r="E324" s="213">
        <f t="shared" si="122"/>
        <v>0</v>
      </c>
      <c r="F324" s="213">
        <f t="shared" si="122"/>
        <v>0</v>
      </c>
      <c r="G324" s="213">
        <f t="shared" si="122"/>
        <v>0</v>
      </c>
      <c r="H324" s="213">
        <f t="shared" si="122"/>
        <v>0</v>
      </c>
      <c r="I324" s="213">
        <f t="shared" si="122"/>
        <v>0</v>
      </c>
      <c r="J324" s="213">
        <f t="shared" si="122"/>
        <v>0</v>
      </c>
      <c r="K324" s="213">
        <f t="shared" si="122"/>
        <v>0</v>
      </c>
      <c r="L324" s="213">
        <f t="shared" si="122"/>
        <v>0</v>
      </c>
      <c r="M324" s="213">
        <f t="shared" si="122"/>
        <v>0</v>
      </c>
      <c r="N324" s="213">
        <f t="shared" si="122"/>
        <v>0</v>
      </c>
      <c r="O324" s="213">
        <f t="shared" si="122"/>
        <v>0</v>
      </c>
      <c r="P324" s="213">
        <f t="shared" si="122"/>
        <v>0</v>
      </c>
      <c r="Q324" s="213">
        <f t="shared" si="122"/>
        <v>0</v>
      </c>
      <c r="R324" s="213">
        <f t="shared" si="122"/>
        <v>0</v>
      </c>
      <c r="S324" s="213">
        <f t="shared" si="122"/>
        <v>0</v>
      </c>
      <c r="T324" s="213">
        <f t="shared" si="122"/>
        <v>0</v>
      </c>
      <c r="U324" s="213">
        <f t="shared" si="122"/>
        <v>0</v>
      </c>
      <c r="V324" s="213">
        <f t="shared" si="122"/>
        <v>0</v>
      </c>
      <c r="W324" s="213">
        <f t="shared" si="122"/>
        <v>0</v>
      </c>
      <c r="X324" s="213">
        <f t="shared" si="122"/>
        <v>0</v>
      </c>
      <c r="Y324" s="213">
        <f t="shared" si="122"/>
        <v>0</v>
      </c>
      <c r="Z324" s="213">
        <f t="shared" si="122"/>
        <v>0</v>
      </c>
      <c r="AA324" s="213">
        <f t="shared" si="122"/>
        <v>0</v>
      </c>
      <c r="AB324" s="213">
        <f t="shared" si="122"/>
        <v>0</v>
      </c>
      <c r="AC324" s="213">
        <f t="shared" si="122"/>
        <v>0</v>
      </c>
      <c r="AD324" s="213">
        <f t="shared" si="122"/>
        <v>0</v>
      </c>
      <c r="AE324" s="213">
        <f t="shared" si="122"/>
        <v>0</v>
      </c>
      <c r="AF324" s="213">
        <f t="shared" si="122"/>
        <v>0</v>
      </c>
      <c r="AG324" s="213">
        <f t="shared" si="122"/>
        <v>0</v>
      </c>
      <c r="AH324" s="213">
        <f t="shared" si="122"/>
        <v>0</v>
      </c>
      <c r="AI324" s="213">
        <f t="shared" si="122"/>
        <v>0</v>
      </c>
      <c r="AJ324" s="213">
        <f t="shared" si="122"/>
        <v>0</v>
      </c>
      <c r="AK324" s="213">
        <f t="shared" si="122"/>
        <v>0</v>
      </c>
      <c r="AL324" s="213">
        <f t="shared" si="122"/>
        <v>0</v>
      </c>
      <c r="AM324" s="213">
        <f t="shared" si="122"/>
        <v>0</v>
      </c>
      <c r="AN324" s="213">
        <f t="shared" si="122"/>
        <v>0</v>
      </c>
      <c r="AO324" s="213">
        <f t="shared" si="122"/>
        <v>0</v>
      </c>
      <c r="AP324" s="213">
        <f t="shared" si="122"/>
        <v>0</v>
      </c>
    </row>
    <row r="325" spans="1:42" s="16" customFormat="1" ht="12" customHeight="1" x14ac:dyDescent="0.2">
      <c r="A325" s="39" t="s">
        <v>13</v>
      </c>
      <c r="B325" s="214"/>
      <c r="C325" s="214">
        <f>SUM(C315:C324)</f>
        <v>0</v>
      </c>
      <c r="D325" s="214">
        <f t="shared" ref="D325:AP325" si="123">SUM(D315:D324)</f>
        <v>0</v>
      </c>
      <c r="E325" s="214">
        <f t="shared" si="123"/>
        <v>0</v>
      </c>
      <c r="F325" s="214">
        <f t="shared" si="123"/>
        <v>0</v>
      </c>
      <c r="G325" s="214">
        <f t="shared" si="123"/>
        <v>0</v>
      </c>
      <c r="H325" s="214">
        <f t="shared" si="123"/>
        <v>0</v>
      </c>
      <c r="I325" s="214">
        <f t="shared" si="123"/>
        <v>0</v>
      </c>
      <c r="J325" s="214">
        <f t="shared" si="123"/>
        <v>0</v>
      </c>
      <c r="K325" s="214">
        <f t="shared" si="123"/>
        <v>0</v>
      </c>
      <c r="L325" s="214">
        <f t="shared" si="123"/>
        <v>0</v>
      </c>
      <c r="M325" s="214">
        <f t="shared" si="123"/>
        <v>0</v>
      </c>
      <c r="N325" s="214">
        <f t="shared" si="123"/>
        <v>0</v>
      </c>
      <c r="O325" s="214">
        <f t="shared" si="123"/>
        <v>0</v>
      </c>
      <c r="P325" s="214">
        <f t="shared" si="123"/>
        <v>0</v>
      </c>
      <c r="Q325" s="214">
        <f t="shared" si="123"/>
        <v>0</v>
      </c>
      <c r="R325" s="214">
        <f t="shared" si="123"/>
        <v>0</v>
      </c>
      <c r="S325" s="214">
        <f t="shared" si="123"/>
        <v>0</v>
      </c>
      <c r="T325" s="214">
        <f t="shared" si="123"/>
        <v>0</v>
      </c>
      <c r="U325" s="214">
        <f t="shared" si="123"/>
        <v>0</v>
      </c>
      <c r="V325" s="214">
        <f t="shared" si="123"/>
        <v>0</v>
      </c>
      <c r="W325" s="214">
        <f t="shared" si="123"/>
        <v>0</v>
      </c>
      <c r="X325" s="214">
        <f t="shared" si="123"/>
        <v>0</v>
      </c>
      <c r="Y325" s="214">
        <f t="shared" si="123"/>
        <v>0</v>
      </c>
      <c r="Z325" s="214">
        <f t="shared" si="123"/>
        <v>0</v>
      </c>
      <c r="AA325" s="214">
        <f t="shared" si="123"/>
        <v>0</v>
      </c>
      <c r="AB325" s="214">
        <f t="shared" si="123"/>
        <v>0</v>
      </c>
      <c r="AC325" s="214">
        <f t="shared" si="123"/>
        <v>0</v>
      </c>
      <c r="AD325" s="214">
        <f t="shared" si="123"/>
        <v>0</v>
      </c>
      <c r="AE325" s="214">
        <f t="shared" si="123"/>
        <v>0</v>
      </c>
      <c r="AF325" s="214">
        <f t="shared" si="123"/>
        <v>0</v>
      </c>
      <c r="AG325" s="214">
        <f t="shared" si="123"/>
        <v>0</v>
      </c>
      <c r="AH325" s="214">
        <f t="shared" si="123"/>
        <v>0</v>
      </c>
      <c r="AI325" s="214">
        <f t="shared" si="123"/>
        <v>0</v>
      </c>
      <c r="AJ325" s="214">
        <f t="shared" si="123"/>
        <v>0</v>
      </c>
      <c r="AK325" s="214">
        <f t="shared" si="123"/>
        <v>0</v>
      </c>
      <c r="AL325" s="214">
        <f t="shared" si="123"/>
        <v>0</v>
      </c>
      <c r="AM325" s="214">
        <f t="shared" si="123"/>
        <v>0</v>
      </c>
      <c r="AN325" s="214">
        <f t="shared" si="123"/>
        <v>0</v>
      </c>
      <c r="AO325" s="214">
        <f t="shared" si="123"/>
        <v>0</v>
      </c>
      <c r="AP325" s="214">
        <f t="shared" si="123"/>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24">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4"/>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4"/>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4"/>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4"/>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4"/>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4"/>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3">
        <f t="shared" ref="B341:B350" si="125">SUM(C341:AP341)</f>
        <v>0</v>
      </c>
      <c r="C341" s="235">
        <f t="shared" ref="C341:AP341" si="126">LOOKUP(C329,$B$299:$AP$299,$B$300:$AP$300)/100*$B657</f>
        <v>0</v>
      </c>
      <c r="D341" s="235">
        <f t="shared" si="126"/>
        <v>0</v>
      </c>
      <c r="E341" s="235">
        <f t="shared" si="126"/>
        <v>0</v>
      </c>
      <c r="F341" s="235">
        <f t="shared" si="126"/>
        <v>0</v>
      </c>
      <c r="G341" s="235">
        <f t="shared" si="126"/>
        <v>0</v>
      </c>
      <c r="H341" s="235">
        <f t="shared" si="126"/>
        <v>0</v>
      </c>
      <c r="I341" s="235">
        <f t="shared" si="126"/>
        <v>0</v>
      </c>
      <c r="J341" s="235">
        <f t="shared" si="126"/>
        <v>0</v>
      </c>
      <c r="K341" s="235">
        <f t="shared" si="126"/>
        <v>0</v>
      </c>
      <c r="L341" s="235">
        <f t="shared" si="126"/>
        <v>0</v>
      </c>
      <c r="M341" s="235">
        <f t="shared" si="126"/>
        <v>0</v>
      </c>
      <c r="N341" s="235">
        <f t="shared" si="126"/>
        <v>0</v>
      </c>
      <c r="O341" s="235">
        <f t="shared" si="126"/>
        <v>0</v>
      </c>
      <c r="P341" s="235">
        <f t="shared" si="126"/>
        <v>0</v>
      </c>
      <c r="Q341" s="235">
        <f t="shared" si="126"/>
        <v>0</v>
      </c>
      <c r="R341" s="235">
        <f t="shared" si="126"/>
        <v>0</v>
      </c>
      <c r="S341" s="235">
        <f t="shared" si="126"/>
        <v>0</v>
      </c>
      <c r="T341" s="235">
        <f t="shared" si="126"/>
        <v>0</v>
      </c>
      <c r="U341" s="235">
        <f t="shared" si="126"/>
        <v>0</v>
      </c>
      <c r="V341" s="235">
        <f t="shared" si="126"/>
        <v>0</v>
      </c>
      <c r="W341" s="235">
        <f t="shared" si="126"/>
        <v>0</v>
      </c>
      <c r="X341" s="235">
        <f t="shared" si="126"/>
        <v>0</v>
      </c>
      <c r="Y341" s="235">
        <f t="shared" si="126"/>
        <v>0</v>
      </c>
      <c r="Z341" s="235">
        <f t="shared" si="126"/>
        <v>0</v>
      </c>
      <c r="AA341" s="235">
        <f t="shared" si="126"/>
        <v>0</v>
      </c>
      <c r="AB341" s="235">
        <f t="shared" si="126"/>
        <v>0</v>
      </c>
      <c r="AC341" s="235">
        <f t="shared" si="126"/>
        <v>0</v>
      </c>
      <c r="AD341" s="235">
        <f t="shared" si="126"/>
        <v>0</v>
      </c>
      <c r="AE341" s="235">
        <f t="shared" si="126"/>
        <v>0</v>
      </c>
      <c r="AF341" s="235">
        <f t="shared" si="126"/>
        <v>0</v>
      </c>
      <c r="AG341" s="235">
        <f t="shared" si="126"/>
        <v>0</v>
      </c>
      <c r="AH341" s="235">
        <f t="shared" si="126"/>
        <v>0</v>
      </c>
      <c r="AI341" s="235">
        <f t="shared" si="126"/>
        <v>0</v>
      </c>
      <c r="AJ341" s="235">
        <f t="shared" si="126"/>
        <v>0</v>
      </c>
      <c r="AK341" s="235">
        <f t="shared" si="126"/>
        <v>0</v>
      </c>
      <c r="AL341" s="235">
        <f t="shared" si="126"/>
        <v>0</v>
      </c>
      <c r="AM341" s="235">
        <f t="shared" si="126"/>
        <v>0</v>
      </c>
      <c r="AN341" s="235">
        <f t="shared" si="126"/>
        <v>0</v>
      </c>
      <c r="AO341" s="235">
        <f t="shared" si="126"/>
        <v>0</v>
      </c>
      <c r="AP341" s="235">
        <f t="shared" si="126"/>
        <v>0</v>
      </c>
    </row>
    <row r="342" spans="1:42" x14ac:dyDescent="0.2">
      <c r="A342" s="16">
        <f>A341+1</f>
        <v>2</v>
      </c>
      <c r="B342" s="233">
        <f t="shared" si="125"/>
        <v>0</v>
      </c>
      <c r="C342" s="235">
        <f t="shared" ref="C342:AP342" si="127">LOOKUP(C330,$B$299:$AP$299,$B$300:$AP$300)/100*$B658</f>
        <v>0</v>
      </c>
      <c r="D342" s="235">
        <f t="shared" si="127"/>
        <v>0</v>
      </c>
      <c r="E342" s="235">
        <f t="shared" si="127"/>
        <v>0</v>
      </c>
      <c r="F342" s="235">
        <f t="shared" si="127"/>
        <v>0</v>
      </c>
      <c r="G342" s="235">
        <f t="shared" si="127"/>
        <v>0</v>
      </c>
      <c r="H342" s="235">
        <f t="shared" si="127"/>
        <v>0</v>
      </c>
      <c r="I342" s="235">
        <f t="shared" si="127"/>
        <v>0</v>
      </c>
      <c r="J342" s="235">
        <f t="shared" si="127"/>
        <v>0</v>
      </c>
      <c r="K342" s="235">
        <f t="shared" si="127"/>
        <v>0</v>
      </c>
      <c r="L342" s="235">
        <f t="shared" si="127"/>
        <v>0</v>
      </c>
      <c r="M342" s="235">
        <f t="shared" si="127"/>
        <v>0</v>
      </c>
      <c r="N342" s="235">
        <f t="shared" si="127"/>
        <v>0</v>
      </c>
      <c r="O342" s="235">
        <f t="shared" si="127"/>
        <v>0</v>
      </c>
      <c r="P342" s="235">
        <f t="shared" si="127"/>
        <v>0</v>
      </c>
      <c r="Q342" s="235">
        <f t="shared" si="127"/>
        <v>0</v>
      </c>
      <c r="R342" s="235">
        <f t="shared" si="127"/>
        <v>0</v>
      </c>
      <c r="S342" s="235">
        <f t="shared" si="127"/>
        <v>0</v>
      </c>
      <c r="T342" s="235">
        <f t="shared" si="127"/>
        <v>0</v>
      </c>
      <c r="U342" s="235">
        <f t="shared" si="127"/>
        <v>0</v>
      </c>
      <c r="V342" s="235">
        <f t="shared" si="127"/>
        <v>0</v>
      </c>
      <c r="W342" s="235">
        <f t="shared" si="127"/>
        <v>0</v>
      </c>
      <c r="X342" s="235">
        <f t="shared" si="127"/>
        <v>0</v>
      </c>
      <c r="Y342" s="235">
        <f t="shared" si="127"/>
        <v>0</v>
      </c>
      <c r="Z342" s="235">
        <f t="shared" si="127"/>
        <v>0</v>
      </c>
      <c r="AA342" s="235">
        <f t="shared" si="127"/>
        <v>0</v>
      </c>
      <c r="AB342" s="235">
        <f t="shared" si="127"/>
        <v>0</v>
      </c>
      <c r="AC342" s="235">
        <f t="shared" si="127"/>
        <v>0</v>
      </c>
      <c r="AD342" s="235">
        <f t="shared" si="127"/>
        <v>0</v>
      </c>
      <c r="AE342" s="235">
        <f t="shared" si="127"/>
        <v>0</v>
      </c>
      <c r="AF342" s="235">
        <f t="shared" si="127"/>
        <v>0</v>
      </c>
      <c r="AG342" s="235">
        <f t="shared" si="127"/>
        <v>0</v>
      </c>
      <c r="AH342" s="235">
        <f t="shared" si="127"/>
        <v>0</v>
      </c>
      <c r="AI342" s="235">
        <f t="shared" si="127"/>
        <v>0</v>
      </c>
      <c r="AJ342" s="235">
        <f t="shared" si="127"/>
        <v>0</v>
      </c>
      <c r="AK342" s="235">
        <f t="shared" si="127"/>
        <v>0</v>
      </c>
      <c r="AL342" s="235">
        <f t="shared" si="127"/>
        <v>0</v>
      </c>
      <c r="AM342" s="235">
        <f t="shared" si="127"/>
        <v>0</v>
      </c>
      <c r="AN342" s="235">
        <f t="shared" si="127"/>
        <v>0</v>
      </c>
      <c r="AO342" s="235">
        <f t="shared" si="127"/>
        <v>0</v>
      </c>
      <c r="AP342" s="235">
        <f t="shared" si="127"/>
        <v>0</v>
      </c>
    </row>
    <row r="343" spans="1:42" x14ac:dyDescent="0.2">
      <c r="A343" s="16">
        <f t="shared" ref="A343:A350" si="128">A342+1</f>
        <v>3</v>
      </c>
      <c r="B343" s="233">
        <f t="shared" si="125"/>
        <v>0</v>
      </c>
      <c r="C343" s="235">
        <f t="shared" ref="C343:AP343" si="129">LOOKUP(C331,$B$299:$AP$299,$B$300:$AP$300)/100*$B659</f>
        <v>0</v>
      </c>
      <c r="D343" s="235">
        <f t="shared" si="129"/>
        <v>0</v>
      </c>
      <c r="E343" s="235">
        <f t="shared" si="129"/>
        <v>0</v>
      </c>
      <c r="F343" s="235">
        <f t="shared" si="129"/>
        <v>0</v>
      </c>
      <c r="G343" s="235">
        <f t="shared" si="129"/>
        <v>0</v>
      </c>
      <c r="H343" s="235">
        <f t="shared" si="129"/>
        <v>0</v>
      </c>
      <c r="I343" s="235">
        <f t="shared" si="129"/>
        <v>0</v>
      </c>
      <c r="J343" s="235">
        <f t="shared" si="129"/>
        <v>0</v>
      </c>
      <c r="K343" s="235">
        <f t="shared" si="129"/>
        <v>0</v>
      </c>
      <c r="L343" s="235">
        <f t="shared" si="129"/>
        <v>0</v>
      </c>
      <c r="M343" s="235">
        <f t="shared" si="129"/>
        <v>0</v>
      </c>
      <c r="N343" s="235">
        <f t="shared" si="129"/>
        <v>0</v>
      </c>
      <c r="O343" s="235">
        <f t="shared" si="129"/>
        <v>0</v>
      </c>
      <c r="P343" s="235">
        <f t="shared" si="129"/>
        <v>0</v>
      </c>
      <c r="Q343" s="235">
        <f t="shared" si="129"/>
        <v>0</v>
      </c>
      <c r="R343" s="235">
        <f t="shared" si="129"/>
        <v>0</v>
      </c>
      <c r="S343" s="235">
        <f t="shared" si="129"/>
        <v>0</v>
      </c>
      <c r="T343" s="235">
        <f t="shared" si="129"/>
        <v>0</v>
      </c>
      <c r="U343" s="235">
        <f t="shared" si="129"/>
        <v>0</v>
      </c>
      <c r="V343" s="235">
        <f t="shared" si="129"/>
        <v>0</v>
      </c>
      <c r="W343" s="235">
        <f t="shared" si="129"/>
        <v>0</v>
      </c>
      <c r="X343" s="235">
        <f t="shared" si="129"/>
        <v>0</v>
      </c>
      <c r="Y343" s="235">
        <f t="shared" si="129"/>
        <v>0</v>
      </c>
      <c r="Z343" s="235">
        <f t="shared" si="129"/>
        <v>0</v>
      </c>
      <c r="AA343" s="235">
        <f t="shared" si="129"/>
        <v>0</v>
      </c>
      <c r="AB343" s="235">
        <f t="shared" si="129"/>
        <v>0</v>
      </c>
      <c r="AC343" s="235">
        <f t="shared" si="129"/>
        <v>0</v>
      </c>
      <c r="AD343" s="235">
        <f t="shared" si="129"/>
        <v>0</v>
      </c>
      <c r="AE343" s="235">
        <f t="shared" si="129"/>
        <v>0</v>
      </c>
      <c r="AF343" s="235">
        <f t="shared" si="129"/>
        <v>0</v>
      </c>
      <c r="AG343" s="235">
        <f t="shared" si="129"/>
        <v>0</v>
      </c>
      <c r="AH343" s="235">
        <f t="shared" si="129"/>
        <v>0</v>
      </c>
      <c r="AI343" s="235">
        <f t="shared" si="129"/>
        <v>0</v>
      </c>
      <c r="AJ343" s="235">
        <f t="shared" si="129"/>
        <v>0</v>
      </c>
      <c r="AK343" s="235">
        <f t="shared" si="129"/>
        <v>0</v>
      </c>
      <c r="AL343" s="235">
        <f t="shared" si="129"/>
        <v>0</v>
      </c>
      <c r="AM343" s="235">
        <f t="shared" si="129"/>
        <v>0</v>
      </c>
      <c r="AN343" s="235">
        <f t="shared" si="129"/>
        <v>0</v>
      </c>
      <c r="AO343" s="235">
        <f t="shared" si="129"/>
        <v>0</v>
      </c>
      <c r="AP343" s="235">
        <f t="shared" si="129"/>
        <v>0</v>
      </c>
    </row>
    <row r="344" spans="1:42" x14ac:dyDescent="0.2">
      <c r="A344" s="16">
        <f t="shared" si="128"/>
        <v>4</v>
      </c>
      <c r="B344" s="233">
        <f t="shared" si="125"/>
        <v>0</v>
      </c>
      <c r="C344" s="235">
        <f t="shared" ref="C344:AP344" si="130">LOOKUP(C332,$B$299:$AP$299,$B$300:$AP$300)/100*$B660</f>
        <v>0</v>
      </c>
      <c r="D344" s="235">
        <f t="shared" si="130"/>
        <v>0</v>
      </c>
      <c r="E344" s="235">
        <f t="shared" si="130"/>
        <v>0</v>
      </c>
      <c r="F344" s="235">
        <f t="shared" si="130"/>
        <v>0</v>
      </c>
      <c r="G344" s="235">
        <f t="shared" si="130"/>
        <v>0</v>
      </c>
      <c r="H344" s="235">
        <f t="shared" si="130"/>
        <v>0</v>
      </c>
      <c r="I344" s="235">
        <f t="shared" si="130"/>
        <v>0</v>
      </c>
      <c r="J344" s="235">
        <f t="shared" si="130"/>
        <v>0</v>
      </c>
      <c r="K344" s="235">
        <f t="shared" si="130"/>
        <v>0</v>
      </c>
      <c r="L344" s="235">
        <f t="shared" si="130"/>
        <v>0</v>
      </c>
      <c r="M344" s="235">
        <f t="shared" si="130"/>
        <v>0</v>
      </c>
      <c r="N344" s="235">
        <f t="shared" si="130"/>
        <v>0</v>
      </c>
      <c r="O344" s="235">
        <f t="shared" si="130"/>
        <v>0</v>
      </c>
      <c r="P344" s="235">
        <f t="shared" si="130"/>
        <v>0</v>
      </c>
      <c r="Q344" s="235">
        <f t="shared" si="130"/>
        <v>0</v>
      </c>
      <c r="R344" s="235">
        <f t="shared" si="130"/>
        <v>0</v>
      </c>
      <c r="S344" s="235">
        <f t="shared" si="130"/>
        <v>0</v>
      </c>
      <c r="T344" s="235">
        <f t="shared" si="130"/>
        <v>0</v>
      </c>
      <c r="U344" s="235">
        <f t="shared" si="130"/>
        <v>0</v>
      </c>
      <c r="V344" s="235">
        <f t="shared" si="130"/>
        <v>0</v>
      </c>
      <c r="W344" s="235">
        <f t="shared" si="130"/>
        <v>0</v>
      </c>
      <c r="X344" s="235">
        <f t="shared" si="130"/>
        <v>0</v>
      </c>
      <c r="Y344" s="235">
        <f t="shared" si="130"/>
        <v>0</v>
      </c>
      <c r="Z344" s="235">
        <f t="shared" si="130"/>
        <v>0</v>
      </c>
      <c r="AA344" s="235">
        <f t="shared" si="130"/>
        <v>0</v>
      </c>
      <c r="AB344" s="235">
        <f t="shared" si="130"/>
        <v>0</v>
      </c>
      <c r="AC344" s="235">
        <f t="shared" si="130"/>
        <v>0</v>
      </c>
      <c r="AD344" s="235">
        <f t="shared" si="130"/>
        <v>0</v>
      </c>
      <c r="AE344" s="235">
        <f t="shared" si="130"/>
        <v>0</v>
      </c>
      <c r="AF344" s="235">
        <f t="shared" si="130"/>
        <v>0</v>
      </c>
      <c r="AG344" s="235">
        <f t="shared" si="130"/>
        <v>0</v>
      </c>
      <c r="AH344" s="235">
        <f t="shared" si="130"/>
        <v>0</v>
      </c>
      <c r="AI344" s="235">
        <f t="shared" si="130"/>
        <v>0</v>
      </c>
      <c r="AJ344" s="235">
        <f t="shared" si="130"/>
        <v>0</v>
      </c>
      <c r="AK344" s="235">
        <f t="shared" si="130"/>
        <v>0</v>
      </c>
      <c r="AL344" s="235">
        <f t="shared" si="130"/>
        <v>0</v>
      </c>
      <c r="AM344" s="235">
        <f t="shared" si="130"/>
        <v>0</v>
      </c>
      <c r="AN344" s="235">
        <f t="shared" si="130"/>
        <v>0</v>
      </c>
      <c r="AO344" s="235">
        <f t="shared" si="130"/>
        <v>0</v>
      </c>
      <c r="AP344" s="235">
        <f t="shared" si="130"/>
        <v>0</v>
      </c>
    </row>
    <row r="345" spans="1:42" x14ac:dyDescent="0.2">
      <c r="A345" s="16">
        <f t="shared" si="128"/>
        <v>5</v>
      </c>
      <c r="B345" s="233">
        <f t="shared" si="125"/>
        <v>0</v>
      </c>
      <c r="C345" s="235">
        <f t="shared" ref="C345:AP345" si="131">LOOKUP(C333,$B$299:$AP$299,$B$300:$AP$300)/100*$B661</f>
        <v>0</v>
      </c>
      <c r="D345" s="235">
        <f t="shared" si="131"/>
        <v>0</v>
      </c>
      <c r="E345" s="235">
        <f t="shared" si="131"/>
        <v>0</v>
      </c>
      <c r="F345" s="235">
        <f t="shared" si="131"/>
        <v>0</v>
      </c>
      <c r="G345" s="235">
        <f t="shared" si="131"/>
        <v>0</v>
      </c>
      <c r="H345" s="235">
        <f t="shared" si="131"/>
        <v>0</v>
      </c>
      <c r="I345" s="235">
        <f t="shared" si="131"/>
        <v>0</v>
      </c>
      <c r="J345" s="235">
        <f t="shared" si="131"/>
        <v>0</v>
      </c>
      <c r="K345" s="235">
        <f t="shared" si="131"/>
        <v>0</v>
      </c>
      <c r="L345" s="235">
        <f t="shared" si="131"/>
        <v>0</v>
      </c>
      <c r="M345" s="235">
        <f t="shared" si="131"/>
        <v>0</v>
      </c>
      <c r="N345" s="235">
        <f t="shared" si="131"/>
        <v>0</v>
      </c>
      <c r="O345" s="235">
        <f t="shared" si="131"/>
        <v>0</v>
      </c>
      <c r="P345" s="235">
        <f t="shared" si="131"/>
        <v>0</v>
      </c>
      <c r="Q345" s="235">
        <f t="shared" si="131"/>
        <v>0</v>
      </c>
      <c r="R345" s="235">
        <f t="shared" si="131"/>
        <v>0</v>
      </c>
      <c r="S345" s="235">
        <f t="shared" si="131"/>
        <v>0</v>
      </c>
      <c r="T345" s="235">
        <f t="shared" si="131"/>
        <v>0</v>
      </c>
      <c r="U345" s="235">
        <f t="shared" si="131"/>
        <v>0</v>
      </c>
      <c r="V345" s="235">
        <f t="shared" si="131"/>
        <v>0</v>
      </c>
      <c r="W345" s="235">
        <f t="shared" si="131"/>
        <v>0</v>
      </c>
      <c r="X345" s="235">
        <f t="shared" si="131"/>
        <v>0</v>
      </c>
      <c r="Y345" s="235">
        <f t="shared" si="131"/>
        <v>0</v>
      </c>
      <c r="Z345" s="235">
        <f t="shared" si="131"/>
        <v>0</v>
      </c>
      <c r="AA345" s="235">
        <f t="shared" si="131"/>
        <v>0</v>
      </c>
      <c r="AB345" s="235">
        <f t="shared" si="131"/>
        <v>0</v>
      </c>
      <c r="AC345" s="235">
        <f t="shared" si="131"/>
        <v>0</v>
      </c>
      <c r="AD345" s="235">
        <f t="shared" si="131"/>
        <v>0</v>
      </c>
      <c r="AE345" s="235">
        <f t="shared" si="131"/>
        <v>0</v>
      </c>
      <c r="AF345" s="235">
        <f t="shared" si="131"/>
        <v>0</v>
      </c>
      <c r="AG345" s="235">
        <f t="shared" si="131"/>
        <v>0</v>
      </c>
      <c r="AH345" s="235">
        <f t="shared" si="131"/>
        <v>0</v>
      </c>
      <c r="AI345" s="235">
        <f t="shared" si="131"/>
        <v>0</v>
      </c>
      <c r="AJ345" s="235">
        <f t="shared" si="131"/>
        <v>0</v>
      </c>
      <c r="AK345" s="235">
        <f t="shared" si="131"/>
        <v>0</v>
      </c>
      <c r="AL345" s="235">
        <f t="shared" si="131"/>
        <v>0</v>
      </c>
      <c r="AM345" s="235">
        <f t="shared" si="131"/>
        <v>0</v>
      </c>
      <c r="AN345" s="235">
        <f t="shared" si="131"/>
        <v>0</v>
      </c>
      <c r="AO345" s="235">
        <f t="shared" si="131"/>
        <v>0</v>
      </c>
      <c r="AP345" s="235">
        <f t="shared" si="131"/>
        <v>0</v>
      </c>
    </row>
    <row r="346" spans="1:42" x14ac:dyDescent="0.2">
      <c r="A346" s="16">
        <f t="shared" si="128"/>
        <v>6</v>
      </c>
      <c r="B346" s="233">
        <f t="shared" si="125"/>
        <v>0</v>
      </c>
      <c r="C346" s="235">
        <f t="shared" ref="C346:AP346" si="132">LOOKUP(C334,$B$299:$AP$299,$B$300:$AP$300)/100*$B662</f>
        <v>0</v>
      </c>
      <c r="D346" s="235">
        <f t="shared" si="132"/>
        <v>0</v>
      </c>
      <c r="E346" s="235">
        <f t="shared" si="132"/>
        <v>0</v>
      </c>
      <c r="F346" s="235">
        <f t="shared" si="132"/>
        <v>0</v>
      </c>
      <c r="G346" s="235">
        <f t="shared" si="132"/>
        <v>0</v>
      </c>
      <c r="H346" s="235">
        <f t="shared" si="132"/>
        <v>0</v>
      </c>
      <c r="I346" s="235">
        <f t="shared" si="132"/>
        <v>0</v>
      </c>
      <c r="J346" s="235">
        <f t="shared" si="132"/>
        <v>0</v>
      </c>
      <c r="K346" s="235">
        <f t="shared" si="132"/>
        <v>0</v>
      </c>
      <c r="L346" s="235">
        <f t="shared" si="132"/>
        <v>0</v>
      </c>
      <c r="M346" s="235">
        <f t="shared" si="132"/>
        <v>0</v>
      </c>
      <c r="N346" s="235">
        <f t="shared" si="132"/>
        <v>0</v>
      </c>
      <c r="O346" s="235">
        <f t="shared" si="132"/>
        <v>0</v>
      </c>
      <c r="P346" s="235">
        <f t="shared" si="132"/>
        <v>0</v>
      </c>
      <c r="Q346" s="235">
        <f t="shared" si="132"/>
        <v>0</v>
      </c>
      <c r="R346" s="235">
        <f t="shared" si="132"/>
        <v>0</v>
      </c>
      <c r="S346" s="235">
        <f t="shared" si="132"/>
        <v>0</v>
      </c>
      <c r="T346" s="235">
        <f t="shared" si="132"/>
        <v>0</v>
      </c>
      <c r="U346" s="235">
        <f t="shared" si="132"/>
        <v>0</v>
      </c>
      <c r="V346" s="235">
        <f t="shared" si="132"/>
        <v>0</v>
      </c>
      <c r="W346" s="235">
        <f t="shared" si="132"/>
        <v>0</v>
      </c>
      <c r="X346" s="235">
        <f t="shared" si="132"/>
        <v>0</v>
      </c>
      <c r="Y346" s="235">
        <f t="shared" si="132"/>
        <v>0</v>
      </c>
      <c r="Z346" s="235">
        <f t="shared" si="132"/>
        <v>0</v>
      </c>
      <c r="AA346" s="235">
        <f t="shared" si="132"/>
        <v>0</v>
      </c>
      <c r="AB346" s="235">
        <f t="shared" si="132"/>
        <v>0</v>
      </c>
      <c r="AC346" s="235">
        <f t="shared" si="132"/>
        <v>0</v>
      </c>
      <c r="AD346" s="235">
        <f t="shared" si="132"/>
        <v>0</v>
      </c>
      <c r="AE346" s="235">
        <f t="shared" si="132"/>
        <v>0</v>
      </c>
      <c r="AF346" s="235">
        <f t="shared" si="132"/>
        <v>0</v>
      </c>
      <c r="AG346" s="235">
        <f t="shared" si="132"/>
        <v>0</v>
      </c>
      <c r="AH346" s="235">
        <f t="shared" si="132"/>
        <v>0</v>
      </c>
      <c r="AI346" s="235">
        <f t="shared" si="132"/>
        <v>0</v>
      </c>
      <c r="AJ346" s="235">
        <f t="shared" si="132"/>
        <v>0</v>
      </c>
      <c r="AK346" s="235">
        <f t="shared" si="132"/>
        <v>0</v>
      </c>
      <c r="AL346" s="235">
        <f t="shared" si="132"/>
        <v>0</v>
      </c>
      <c r="AM346" s="235">
        <f t="shared" si="132"/>
        <v>0</v>
      </c>
      <c r="AN346" s="235">
        <f t="shared" si="132"/>
        <v>0</v>
      </c>
      <c r="AO346" s="235">
        <f t="shared" si="132"/>
        <v>0</v>
      </c>
      <c r="AP346" s="235">
        <f t="shared" si="132"/>
        <v>0</v>
      </c>
    </row>
    <row r="347" spans="1:42" x14ac:dyDescent="0.2">
      <c r="A347" s="16">
        <f t="shared" si="128"/>
        <v>7</v>
      </c>
      <c r="B347" s="233">
        <f t="shared" si="125"/>
        <v>0</v>
      </c>
      <c r="C347" s="235">
        <f t="shared" ref="C347:AP347" si="133">LOOKUP(C335,$B$299:$AP$299,$B$300:$AP$300)/100*$B663</f>
        <v>0</v>
      </c>
      <c r="D347" s="235">
        <f t="shared" si="133"/>
        <v>0</v>
      </c>
      <c r="E347" s="235">
        <f t="shared" si="133"/>
        <v>0</v>
      </c>
      <c r="F347" s="235">
        <f t="shared" si="133"/>
        <v>0</v>
      </c>
      <c r="G347" s="235">
        <f t="shared" si="133"/>
        <v>0</v>
      </c>
      <c r="H347" s="235">
        <f t="shared" si="133"/>
        <v>0</v>
      </c>
      <c r="I347" s="235">
        <f t="shared" si="133"/>
        <v>0</v>
      </c>
      <c r="J347" s="235">
        <f t="shared" si="133"/>
        <v>0</v>
      </c>
      <c r="K347" s="235">
        <f t="shared" si="133"/>
        <v>0</v>
      </c>
      <c r="L347" s="235">
        <f t="shared" si="133"/>
        <v>0</v>
      </c>
      <c r="M347" s="235">
        <f t="shared" si="133"/>
        <v>0</v>
      </c>
      <c r="N347" s="235">
        <f t="shared" si="133"/>
        <v>0</v>
      </c>
      <c r="O347" s="235">
        <f t="shared" si="133"/>
        <v>0</v>
      </c>
      <c r="P347" s="235">
        <f t="shared" si="133"/>
        <v>0</v>
      </c>
      <c r="Q347" s="235">
        <f t="shared" si="133"/>
        <v>0</v>
      </c>
      <c r="R347" s="235">
        <f t="shared" si="133"/>
        <v>0</v>
      </c>
      <c r="S347" s="235">
        <f t="shared" si="133"/>
        <v>0</v>
      </c>
      <c r="T347" s="235">
        <f t="shared" si="133"/>
        <v>0</v>
      </c>
      <c r="U347" s="235">
        <f t="shared" si="133"/>
        <v>0</v>
      </c>
      <c r="V347" s="235">
        <f t="shared" si="133"/>
        <v>0</v>
      </c>
      <c r="W347" s="235">
        <f t="shared" si="133"/>
        <v>0</v>
      </c>
      <c r="X347" s="235">
        <f t="shared" si="133"/>
        <v>0</v>
      </c>
      <c r="Y347" s="235">
        <f t="shared" si="133"/>
        <v>0</v>
      </c>
      <c r="Z347" s="235">
        <f t="shared" si="133"/>
        <v>0</v>
      </c>
      <c r="AA347" s="235">
        <f t="shared" si="133"/>
        <v>0</v>
      </c>
      <c r="AB347" s="235">
        <f t="shared" si="133"/>
        <v>0</v>
      </c>
      <c r="AC347" s="235">
        <f t="shared" si="133"/>
        <v>0</v>
      </c>
      <c r="AD347" s="235">
        <f t="shared" si="133"/>
        <v>0</v>
      </c>
      <c r="AE347" s="235">
        <f t="shared" si="133"/>
        <v>0</v>
      </c>
      <c r="AF347" s="235">
        <f t="shared" si="133"/>
        <v>0</v>
      </c>
      <c r="AG347" s="235">
        <f t="shared" si="133"/>
        <v>0</v>
      </c>
      <c r="AH347" s="235">
        <f t="shared" si="133"/>
        <v>0</v>
      </c>
      <c r="AI347" s="235">
        <f t="shared" si="133"/>
        <v>0</v>
      </c>
      <c r="AJ347" s="235">
        <f t="shared" si="133"/>
        <v>0</v>
      </c>
      <c r="AK347" s="235">
        <f t="shared" si="133"/>
        <v>0</v>
      </c>
      <c r="AL347" s="235">
        <f t="shared" si="133"/>
        <v>0</v>
      </c>
      <c r="AM347" s="235">
        <f t="shared" si="133"/>
        <v>0</v>
      </c>
      <c r="AN347" s="235">
        <f t="shared" si="133"/>
        <v>0</v>
      </c>
      <c r="AO347" s="235">
        <f t="shared" si="133"/>
        <v>0</v>
      </c>
      <c r="AP347" s="235">
        <f t="shared" si="133"/>
        <v>0</v>
      </c>
    </row>
    <row r="348" spans="1:42" x14ac:dyDescent="0.2">
      <c r="A348" s="16">
        <f t="shared" si="128"/>
        <v>8</v>
      </c>
      <c r="B348" s="233">
        <f t="shared" si="125"/>
        <v>0</v>
      </c>
      <c r="C348" s="235">
        <f t="shared" ref="C348:AP348" si="134">LOOKUP(C336,$B$299:$AP$299,$B$300:$AP$300)/100*$B664</f>
        <v>0</v>
      </c>
      <c r="D348" s="235">
        <f t="shared" si="134"/>
        <v>0</v>
      </c>
      <c r="E348" s="235">
        <f t="shared" si="134"/>
        <v>0</v>
      </c>
      <c r="F348" s="235">
        <f t="shared" si="134"/>
        <v>0</v>
      </c>
      <c r="G348" s="235">
        <f t="shared" si="134"/>
        <v>0</v>
      </c>
      <c r="H348" s="235">
        <f t="shared" si="134"/>
        <v>0</v>
      </c>
      <c r="I348" s="235">
        <f t="shared" si="134"/>
        <v>0</v>
      </c>
      <c r="J348" s="235">
        <f t="shared" si="134"/>
        <v>0</v>
      </c>
      <c r="K348" s="235">
        <f t="shared" si="134"/>
        <v>0</v>
      </c>
      <c r="L348" s="235">
        <f t="shared" si="134"/>
        <v>0</v>
      </c>
      <c r="M348" s="235">
        <f t="shared" si="134"/>
        <v>0</v>
      </c>
      <c r="N348" s="235">
        <f t="shared" si="134"/>
        <v>0</v>
      </c>
      <c r="O348" s="235">
        <f t="shared" si="134"/>
        <v>0</v>
      </c>
      <c r="P348" s="235">
        <f t="shared" si="134"/>
        <v>0</v>
      </c>
      <c r="Q348" s="235">
        <f t="shared" si="134"/>
        <v>0</v>
      </c>
      <c r="R348" s="235">
        <f t="shared" si="134"/>
        <v>0</v>
      </c>
      <c r="S348" s="235">
        <f t="shared" si="134"/>
        <v>0</v>
      </c>
      <c r="T348" s="235">
        <f t="shared" si="134"/>
        <v>0</v>
      </c>
      <c r="U348" s="235">
        <f t="shared" si="134"/>
        <v>0</v>
      </c>
      <c r="V348" s="235">
        <f t="shared" si="134"/>
        <v>0</v>
      </c>
      <c r="W348" s="235">
        <f t="shared" si="134"/>
        <v>0</v>
      </c>
      <c r="X348" s="235">
        <f t="shared" si="134"/>
        <v>0</v>
      </c>
      <c r="Y348" s="235">
        <f t="shared" si="134"/>
        <v>0</v>
      </c>
      <c r="Z348" s="235">
        <f t="shared" si="134"/>
        <v>0</v>
      </c>
      <c r="AA348" s="235">
        <f t="shared" si="134"/>
        <v>0</v>
      </c>
      <c r="AB348" s="235">
        <f t="shared" si="134"/>
        <v>0</v>
      </c>
      <c r="AC348" s="235">
        <f t="shared" si="134"/>
        <v>0</v>
      </c>
      <c r="AD348" s="235">
        <f t="shared" si="134"/>
        <v>0</v>
      </c>
      <c r="AE348" s="235">
        <f t="shared" si="134"/>
        <v>0</v>
      </c>
      <c r="AF348" s="235">
        <f t="shared" si="134"/>
        <v>0</v>
      </c>
      <c r="AG348" s="235">
        <f t="shared" si="134"/>
        <v>0</v>
      </c>
      <c r="AH348" s="235">
        <f t="shared" si="134"/>
        <v>0</v>
      </c>
      <c r="AI348" s="235">
        <f t="shared" si="134"/>
        <v>0</v>
      </c>
      <c r="AJ348" s="235">
        <f t="shared" si="134"/>
        <v>0</v>
      </c>
      <c r="AK348" s="235">
        <f t="shared" si="134"/>
        <v>0</v>
      </c>
      <c r="AL348" s="235">
        <f t="shared" si="134"/>
        <v>0</v>
      </c>
      <c r="AM348" s="235">
        <f t="shared" si="134"/>
        <v>0</v>
      </c>
      <c r="AN348" s="235">
        <f t="shared" si="134"/>
        <v>0</v>
      </c>
      <c r="AO348" s="235">
        <f t="shared" si="134"/>
        <v>0</v>
      </c>
      <c r="AP348" s="235">
        <f t="shared" si="134"/>
        <v>0</v>
      </c>
    </row>
    <row r="349" spans="1:42" x14ac:dyDescent="0.2">
      <c r="A349" s="16">
        <f>A348+1</f>
        <v>9</v>
      </c>
      <c r="B349" s="233">
        <f t="shared" si="125"/>
        <v>0</v>
      </c>
      <c r="C349" s="235">
        <f t="shared" ref="C349:AP349" si="135">LOOKUP(C337,$B$299:$AP$299,$B$300:$AP$300)/100*$B665</f>
        <v>0</v>
      </c>
      <c r="D349" s="235">
        <f t="shared" si="135"/>
        <v>0</v>
      </c>
      <c r="E349" s="235">
        <f t="shared" si="135"/>
        <v>0</v>
      </c>
      <c r="F349" s="235">
        <f t="shared" si="135"/>
        <v>0</v>
      </c>
      <c r="G349" s="235">
        <f t="shared" si="135"/>
        <v>0</v>
      </c>
      <c r="H349" s="235">
        <f t="shared" si="135"/>
        <v>0</v>
      </c>
      <c r="I349" s="235">
        <f t="shared" si="135"/>
        <v>0</v>
      </c>
      <c r="J349" s="235">
        <f t="shared" si="135"/>
        <v>0</v>
      </c>
      <c r="K349" s="235">
        <f t="shared" si="135"/>
        <v>0</v>
      </c>
      <c r="L349" s="235">
        <f t="shared" si="135"/>
        <v>0</v>
      </c>
      <c r="M349" s="235">
        <f t="shared" si="135"/>
        <v>0</v>
      </c>
      <c r="N349" s="235">
        <f t="shared" si="135"/>
        <v>0</v>
      </c>
      <c r="O349" s="235">
        <f t="shared" si="135"/>
        <v>0</v>
      </c>
      <c r="P349" s="235">
        <f t="shared" si="135"/>
        <v>0</v>
      </c>
      <c r="Q349" s="235">
        <f t="shared" si="135"/>
        <v>0</v>
      </c>
      <c r="R349" s="235">
        <f t="shared" si="135"/>
        <v>0</v>
      </c>
      <c r="S349" s="235">
        <f t="shared" si="135"/>
        <v>0</v>
      </c>
      <c r="T349" s="235">
        <f t="shared" si="135"/>
        <v>0</v>
      </c>
      <c r="U349" s="235">
        <f t="shared" si="135"/>
        <v>0</v>
      </c>
      <c r="V349" s="235">
        <f t="shared" si="135"/>
        <v>0</v>
      </c>
      <c r="W349" s="235">
        <f t="shared" si="135"/>
        <v>0</v>
      </c>
      <c r="X349" s="235">
        <f t="shared" si="135"/>
        <v>0</v>
      </c>
      <c r="Y349" s="235">
        <f t="shared" si="135"/>
        <v>0</v>
      </c>
      <c r="Z349" s="235">
        <f t="shared" si="135"/>
        <v>0</v>
      </c>
      <c r="AA349" s="235">
        <f t="shared" si="135"/>
        <v>0</v>
      </c>
      <c r="AB349" s="235">
        <f t="shared" si="135"/>
        <v>0</v>
      </c>
      <c r="AC349" s="235">
        <f t="shared" si="135"/>
        <v>0</v>
      </c>
      <c r="AD349" s="235">
        <f t="shared" si="135"/>
        <v>0</v>
      </c>
      <c r="AE349" s="235">
        <f t="shared" si="135"/>
        <v>0</v>
      </c>
      <c r="AF349" s="235">
        <f t="shared" si="135"/>
        <v>0</v>
      </c>
      <c r="AG349" s="235">
        <f t="shared" si="135"/>
        <v>0</v>
      </c>
      <c r="AH349" s="235">
        <f t="shared" si="135"/>
        <v>0</v>
      </c>
      <c r="AI349" s="235">
        <f t="shared" si="135"/>
        <v>0</v>
      </c>
      <c r="AJ349" s="235">
        <f t="shared" si="135"/>
        <v>0</v>
      </c>
      <c r="AK349" s="235">
        <f t="shared" si="135"/>
        <v>0</v>
      </c>
      <c r="AL349" s="235">
        <f t="shared" si="135"/>
        <v>0</v>
      </c>
      <c r="AM349" s="235">
        <f t="shared" si="135"/>
        <v>0</v>
      </c>
      <c r="AN349" s="235">
        <f t="shared" si="135"/>
        <v>0</v>
      </c>
      <c r="AO349" s="235">
        <f t="shared" si="135"/>
        <v>0</v>
      </c>
      <c r="AP349" s="235">
        <f t="shared" si="135"/>
        <v>0</v>
      </c>
    </row>
    <row r="350" spans="1:42" x14ac:dyDescent="0.2">
      <c r="A350" s="16">
        <f t="shared" si="128"/>
        <v>10</v>
      </c>
      <c r="B350" s="233">
        <f t="shared" si="125"/>
        <v>0</v>
      </c>
      <c r="C350" s="235">
        <f t="shared" ref="C350:AP350" si="136">LOOKUP(C338,$B$299:$AP$299,$B$300:$AP$300)/100*$B666</f>
        <v>0</v>
      </c>
      <c r="D350" s="235">
        <f t="shared" si="136"/>
        <v>0</v>
      </c>
      <c r="E350" s="235">
        <f t="shared" si="136"/>
        <v>0</v>
      </c>
      <c r="F350" s="235">
        <f t="shared" si="136"/>
        <v>0</v>
      </c>
      <c r="G350" s="235">
        <f t="shared" si="136"/>
        <v>0</v>
      </c>
      <c r="H350" s="235">
        <f t="shared" si="136"/>
        <v>0</v>
      </c>
      <c r="I350" s="235">
        <f t="shared" si="136"/>
        <v>0</v>
      </c>
      <c r="J350" s="235">
        <f t="shared" si="136"/>
        <v>0</v>
      </c>
      <c r="K350" s="235">
        <f t="shared" si="136"/>
        <v>0</v>
      </c>
      <c r="L350" s="235">
        <f t="shared" si="136"/>
        <v>0</v>
      </c>
      <c r="M350" s="235">
        <f t="shared" si="136"/>
        <v>0</v>
      </c>
      <c r="N350" s="235">
        <f t="shared" si="136"/>
        <v>0</v>
      </c>
      <c r="O350" s="235">
        <f t="shared" si="136"/>
        <v>0</v>
      </c>
      <c r="P350" s="235">
        <f t="shared" si="136"/>
        <v>0</v>
      </c>
      <c r="Q350" s="235">
        <f t="shared" si="136"/>
        <v>0</v>
      </c>
      <c r="R350" s="235">
        <f t="shared" si="136"/>
        <v>0</v>
      </c>
      <c r="S350" s="235">
        <f t="shared" si="136"/>
        <v>0</v>
      </c>
      <c r="T350" s="235">
        <f t="shared" si="136"/>
        <v>0</v>
      </c>
      <c r="U350" s="235">
        <f t="shared" si="136"/>
        <v>0</v>
      </c>
      <c r="V350" s="235">
        <f t="shared" si="136"/>
        <v>0</v>
      </c>
      <c r="W350" s="235">
        <f t="shared" si="136"/>
        <v>0</v>
      </c>
      <c r="X350" s="235">
        <f t="shared" si="136"/>
        <v>0</v>
      </c>
      <c r="Y350" s="235">
        <f t="shared" si="136"/>
        <v>0</v>
      </c>
      <c r="Z350" s="235">
        <f t="shared" si="136"/>
        <v>0</v>
      </c>
      <c r="AA350" s="235">
        <f t="shared" si="136"/>
        <v>0</v>
      </c>
      <c r="AB350" s="235">
        <f t="shared" si="136"/>
        <v>0</v>
      </c>
      <c r="AC350" s="235">
        <f t="shared" si="136"/>
        <v>0</v>
      </c>
      <c r="AD350" s="235">
        <f t="shared" si="136"/>
        <v>0</v>
      </c>
      <c r="AE350" s="235">
        <f t="shared" si="136"/>
        <v>0</v>
      </c>
      <c r="AF350" s="235">
        <f t="shared" si="136"/>
        <v>0</v>
      </c>
      <c r="AG350" s="235">
        <f t="shared" si="136"/>
        <v>0</v>
      </c>
      <c r="AH350" s="235">
        <f t="shared" si="136"/>
        <v>0</v>
      </c>
      <c r="AI350" s="235">
        <f t="shared" si="136"/>
        <v>0</v>
      </c>
      <c r="AJ350" s="235">
        <f t="shared" si="136"/>
        <v>0</v>
      </c>
      <c r="AK350" s="235">
        <f t="shared" si="136"/>
        <v>0</v>
      </c>
      <c r="AL350" s="235">
        <f t="shared" si="136"/>
        <v>0</v>
      </c>
      <c r="AM350" s="235">
        <f t="shared" si="136"/>
        <v>0</v>
      </c>
      <c r="AN350" s="235">
        <f t="shared" si="136"/>
        <v>0</v>
      </c>
      <c r="AO350" s="235">
        <f t="shared" si="136"/>
        <v>0</v>
      </c>
      <c r="AP350" s="235">
        <f t="shared" si="136"/>
        <v>0</v>
      </c>
    </row>
    <row r="351" spans="1:42" s="16" customFormat="1" ht="12" customHeight="1" x14ac:dyDescent="0.2">
      <c r="A351" s="39" t="s">
        <v>13</v>
      </c>
      <c r="B351" s="123"/>
      <c r="C351" s="214">
        <f>SUM(C341:C350)</f>
        <v>0</v>
      </c>
      <c r="D351" s="214">
        <f t="shared" ref="D351:AP351" si="137">SUM(D341:D350)</f>
        <v>0</v>
      </c>
      <c r="E351" s="214">
        <f t="shared" si="137"/>
        <v>0</v>
      </c>
      <c r="F351" s="214">
        <f t="shared" si="137"/>
        <v>0</v>
      </c>
      <c r="G351" s="214">
        <f t="shared" si="137"/>
        <v>0</v>
      </c>
      <c r="H351" s="214">
        <f t="shared" si="137"/>
        <v>0</v>
      </c>
      <c r="I351" s="214">
        <f t="shared" si="137"/>
        <v>0</v>
      </c>
      <c r="J351" s="214">
        <f t="shared" si="137"/>
        <v>0</v>
      </c>
      <c r="K351" s="214">
        <f t="shared" si="137"/>
        <v>0</v>
      </c>
      <c r="L351" s="214">
        <f t="shared" si="137"/>
        <v>0</v>
      </c>
      <c r="M351" s="214">
        <f t="shared" si="137"/>
        <v>0</v>
      </c>
      <c r="N351" s="214">
        <f t="shared" si="137"/>
        <v>0</v>
      </c>
      <c r="O351" s="214">
        <f t="shared" si="137"/>
        <v>0</v>
      </c>
      <c r="P351" s="214">
        <f t="shared" si="137"/>
        <v>0</v>
      </c>
      <c r="Q351" s="214">
        <f t="shared" si="137"/>
        <v>0</v>
      </c>
      <c r="R351" s="214">
        <f t="shared" si="137"/>
        <v>0</v>
      </c>
      <c r="S351" s="214">
        <f t="shared" si="137"/>
        <v>0</v>
      </c>
      <c r="T351" s="214">
        <f t="shared" si="137"/>
        <v>0</v>
      </c>
      <c r="U351" s="214">
        <f t="shared" si="137"/>
        <v>0</v>
      </c>
      <c r="V351" s="214">
        <f t="shared" si="137"/>
        <v>0</v>
      </c>
      <c r="W351" s="214">
        <f t="shared" si="137"/>
        <v>0</v>
      </c>
      <c r="X351" s="214">
        <f t="shared" si="137"/>
        <v>0</v>
      </c>
      <c r="Y351" s="214">
        <f t="shared" si="137"/>
        <v>0</v>
      </c>
      <c r="Z351" s="214">
        <f t="shared" si="137"/>
        <v>0</v>
      </c>
      <c r="AA351" s="214">
        <f t="shared" si="137"/>
        <v>0</v>
      </c>
      <c r="AB351" s="214">
        <f t="shared" si="137"/>
        <v>0</v>
      </c>
      <c r="AC351" s="214">
        <f t="shared" si="137"/>
        <v>0</v>
      </c>
      <c r="AD351" s="214">
        <f t="shared" si="137"/>
        <v>0</v>
      </c>
      <c r="AE351" s="214">
        <f t="shared" si="137"/>
        <v>0</v>
      </c>
      <c r="AF351" s="214">
        <f t="shared" si="137"/>
        <v>0</v>
      </c>
      <c r="AG351" s="214">
        <f t="shared" si="137"/>
        <v>0</v>
      </c>
      <c r="AH351" s="214">
        <f t="shared" si="137"/>
        <v>0</v>
      </c>
      <c r="AI351" s="214">
        <f t="shared" si="137"/>
        <v>0</v>
      </c>
      <c r="AJ351" s="214">
        <f t="shared" si="137"/>
        <v>0</v>
      </c>
      <c r="AK351" s="214">
        <f t="shared" si="137"/>
        <v>0</v>
      </c>
      <c r="AL351" s="214">
        <f t="shared" si="137"/>
        <v>0</v>
      </c>
      <c r="AM351" s="214">
        <f t="shared" si="137"/>
        <v>0</v>
      </c>
      <c r="AN351" s="214">
        <f t="shared" si="137"/>
        <v>0</v>
      </c>
      <c r="AO351" s="214">
        <f t="shared" si="137"/>
        <v>0</v>
      </c>
      <c r="AP351" s="214">
        <f t="shared" si="137"/>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38">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38"/>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38"/>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38"/>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38"/>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38"/>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38"/>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3">
        <f t="shared" ref="B367:B376" si="139">SUM(C367:AP367)</f>
        <v>0</v>
      </c>
      <c r="C367" s="235">
        <f t="shared" ref="C367:AP367" si="140">LOOKUP(C355,$B$299:$AP$299,$B$300:$AP$300)/100*$B689</f>
        <v>0</v>
      </c>
      <c r="D367" s="235">
        <f t="shared" si="140"/>
        <v>0</v>
      </c>
      <c r="E367" s="235">
        <f t="shared" si="140"/>
        <v>0</v>
      </c>
      <c r="F367" s="235">
        <f t="shared" si="140"/>
        <v>0</v>
      </c>
      <c r="G367" s="235">
        <f t="shared" si="140"/>
        <v>0</v>
      </c>
      <c r="H367" s="235">
        <f t="shared" si="140"/>
        <v>0</v>
      </c>
      <c r="I367" s="235">
        <f t="shared" si="140"/>
        <v>0</v>
      </c>
      <c r="J367" s="235">
        <f t="shared" si="140"/>
        <v>0</v>
      </c>
      <c r="K367" s="235">
        <f t="shared" si="140"/>
        <v>0</v>
      </c>
      <c r="L367" s="235">
        <f t="shared" si="140"/>
        <v>0</v>
      </c>
      <c r="M367" s="235">
        <f t="shared" si="140"/>
        <v>0</v>
      </c>
      <c r="N367" s="235">
        <f t="shared" si="140"/>
        <v>0</v>
      </c>
      <c r="O367" s="235">
        <f t="shared" si="140"/>
        <v>0</v>
      </c>
      <c r="P367" s="235">
        <f t="shared" si="140"/>
        <v>0</v>
      </c>
      <c r="Q367" s="235">
        <f t="shared" si="140"/>
        <v>0</v>
      </c>
      <c r="R367" s="235">
        <f t="shared" si="140"/>
        <v>0</v>
      </c>
      <c r="S367" s="235">
        <f t="shared" si="140"/>
        <v>0</v>
      </c>
      <c r="T367" s="235">
        <f t="shared" si="140"/>
        <v>0</v>
      </c>
      <c r="U367" s="235">
        <f t="shared" si="140"/>
        <v>0</v>
      </c>
      <c r="V367" s="235">
        <f t="shared" si="140"/>
        <v>0</v>
      </c>
      <c r="W367" s="235">
        <f t="shared" si="140"/>
        <v>0</v>
      </c>
      <c r="X367" s="235">
        <f t="shared" si="140"/>
        <v>0</v>
      </c>
      <c r="Y367" s="235">
        <f t="shared" si="140"/>
        <v>0</v>
      </c>
      <c r="Z367" s="235">
        <f t="shared" si="140"/>
        <v>0</v>
      </c>
      <c r="AA367" s="235">
        <f t="shared" si="140"/>
        <v>0</v>
      </c>
      <c r="AB367" s="235">
        <f t="shared" si="140"/>
        <v>0</v>
      </c>
      <c r="AC367" s="235">
        <f t="shared" si="140"/>
        <v>0</v>
      </c>
      <c r="AD367" s="235">
        <f t="shared" si="140"/>
        <v>0</v>
      </c>
      <c r="AE367" s="235">
        <f t="shared" si="140"/>
        <v>0</v>
      </c>
      <c r="AF367" s="235">
        <f t="shared" si="140"/>
        <v>0</v>
      </c>
      <c r="AG367" s="235">
        <f t="shared" si="140"/>
        <v>0</v>
      </c>
      <c r="AH367" s="235">
        <f t="shared" si="140"/>
        <v>0</v>
      </c>
      <c r="AI367" s="235">
        <f t="shared" si="140"/>
        <v>0</v>
      </c>
      <c r="AJ367" s="235">
        <f t="shared" si="140"/>
        <v>0</v>
      </c>
      <c r="AK367" s="235">
        <f t="shared" si="140"/>
        <v>0</v>
      </c>
      <c r="AL367" s="235">
        <f t="shared" si="140"/>
        <v>0</v>
      </c>
      <c r="AM367" s="235">
        <f t="shared" si="140"/>
        <v>0</v>
      </c>
      <c r="AN367" s="235">
        <f t="shared" si="140"/>
        <v>0</v>
      </c>
      <c r="AO367" s="235">
        <f t="shared" si="140"/>
        <v>0</v>
      </c>
      <c r="AP367" s="235">
        <f t="shared" si="140"/>
        <v>0</v>
      </c>
    </row>
    <row r="368" spans="1:42" x14ac:dyDescent="0.2">
      <c r="A368" s="16">
        <f>A367+1</f>
        <v>2</v>
      </c>
      <c r="B368" s="233">
        <f t="shared" si="139"/>
        <v>0</v>
      </c>
      <c r="C368" s="235">
        <f t="shared" ref="C368:AP368" si="141">LOOKUP(C356,$B$299:$AP$299,$B$300:$AP$300)/100*$B690</f>
        <v>0</v>
      </c>
      <c r="D368" s="235">
        <f t="shared" si="141"/>
        <v>0</v>
      </c>
      <c r="E368" s="235">
        <f t="shared" si="141"/>
        <v>0</v>
      </c>
      <c r="F368" s="235">
        <f t="shared" si="141"/>
        <v>0</v>
      </c>
      <c r="G368" s="235">
        <f t="shared" si="141"/>
        <v>0</v>
      </c>
      <c r="H368" s="235">
        <f t="shared" si="141"/>
        <v>0</v>
      </c>
      <c r="I368" s="235">
        <f t="shared" si="141"/>
        <v>0</v>
      </c>
      <c r="J368" s="235">
        <f t="shared" si="141"/>
        <v>0</v>
      </c>
      <c r="K368" s="235">
        <f t="shared" si="141"/>
        <v>0</v>
      </c>
      <c r="L368" s="235">
        <f t="shared" si="141"/>
        <v>0</v>
      </c>
      <c r="M368" s="235">
        <f t="shared" si="141"/>
        <v>0</v>
      </c>
      <c r="N368" s="235">
        <f t="shared" si="141"/>
        <v>0</v>
      </c>
      <c r="O368" s="235">
        <f t="shared" si="141"/>
        <v>0</v>
      </c>
      <c r="P368" s="235">
        <f t="shared" si="141"/>
        <v>0</v>
      </c>
      <c r="Q368" s="235">
        <f t="shared" si="141"/>
        <v>0</v>
      </c>
      <c r="R368" s="235">
        <f t="shared" si="141"/>
        <v>0</v>
      </c>
      <c r="S368" s="235">
        <f t="shared" si="141"/>
        <v>0</v>
      </c>
      <c r="T368" s="235">
        <f t="shared" si="141"/>
        <v>0</v>
      </c>
      <c r="U368" s="235">
        <f t="shared" si="141"/>
        <v>0</v>
      </c>
      <c r="V368" s="235">
        <f t="shared" si="141"/>
        <v>0</v>
      </c>
      <c r="W368" s="235">
        <f t="shared" si="141"/>
        <v>0</v>
      </c>
      <c r="X368" s="235">
        <f t="shared" si="141"/>
        <v>0</v>
      </c>
      <c r="Y368" s="235">
        <f t="shared" si="141"/>
        <v>0</v>
      </c>
      <c r="Z368" s="235">
        <f t="shared" si="141"/>
        <v>0</v>
      </c>
      <c r="AA368" s="235">
        <f t="shared" si="141"/>
        <v>0</v>
      </c>
      <c r="AB368" s="235">
        <f t="shared" si="141"/>
        <v>0</v>
      </c>
      <c r="AC368" s="235">
        <f t="shared" si="141"/>
        <v>0</v>
      </c>
      <c r="AD368" s="235">
        <f t="shared" si="141"/>
        <v>0</v>
      </c>
      <c r="AE368" s="235">
        <f t="shared" si="141"/>
        <v>0</v>
      </c>
      <c r="AF368" s="235">
        <f t="shared" si="141"/>
        <v>0</v>
      </c>
      <c r="AG368" s="235">
        <f t="shared" si="141"/>
        <v>0</v>
      </c>
      <c r="AH368" s="235">
        <f t="shared" si="141"/>
        <v>0</v>
      </c>
      <c r="AI368" s="235">
        <f t="shared" si="141"/>
        <v>0</v>
      </c>
      <c r="AJ368" s="235">
        <f t="shared" si="141"/>
        <v>0</v>
      </c>
      <c r="AK368" s="235">
        <f t="shared" si="141"/>
        <v>0</v>
      </c>
      <c r="AL368" s="235">
        <f t="shared" si="141"/>
        <v>0</v>
      </c>
      <c r="AM368" s="235">
        <f t="shared" si="141"/>
        <v>0</v>
      </c>
      <c r="AN368" s="235">
        <f t="shared" si="141"/>
        <v>0</v>
      </c>
      <c r="AO368" s="235">
        <f t="shared" si="141"/>
        <v>0</v>
      </c>
      <c r="AP368" s="235">
        <f t="shared" si="141"/>
        <v>0</v>
      </c>
    </row>
    <row r="369" spans="1:42" x14ac:dyDescent="0.2">
      <c r="A369" s="16">
        <f t="shared" ref="A369:A376" si="142">A368+1</f>
        <v>3</v>
      </c>
      <c r="B369" s="233">
        <f t="shared" si="139"/>
        <v>0</v>
      </c>
      <c r="C369" s="235">
        <f t="shared" ref="C369:AP369" si="143">LOOKUP(C357,$B$299:$AP$299,$B$300:$AP$300)/100*$B691</f>
        <v>0</v>
      </c>
      <c r="D369" s="235">
        <f t="shared" si="143"/>
        <v>0</v>
      </c>
      <c r="E369" s="235">
        <f t="shared" si="143"/>
        <v>0</v>
      </c>
      <c r="F369" s="235">
        <f t="shared" si="143"/>
        <v>0</v>
      </c>
      <c r="G369" s="235">
        <f t="shared" si="143"/>
        <v>0</v>
      </c>
      <c r="H369" s="235">
        <f t="shared" si="143"/>
        <v>0</v>
      </c>
      <c r="I369" s="235">
        <f t="shared" si="143"/>
        <v>0</v>
      </c>
      <c r="J369" s="235">
        <f t="shared" si="143"/>
        <v>0</v>
      </c>
      <c r="K369" s="235">
        <f t="shared" si="143"/>
        <v>0</v>
      </c>
      <c r="L369" s="235">
        <f t="shared" si="143"/>
        <v>0</v>
      </c>
      <c r="M369" s="235">
        <f t="shared" si="143"/>
        <v>0</v>
      </c>
      <c r="N369" s="235">
        <f t="shared" si="143"/>
        <v>0</v>
      </c>
      <c r="O369" s="235">
        <f t="shared" si="143"/>
        <v>0</v>
      </c>
      <c r="P369" s="235">
        <f t="shared" si="143"/>
        <v>0</v>
      </c>
      <c r="Q369" s="235">
        <f t="shared" si="143"/>
        <v>0</v>
      </c>
      <c r="R369" s="235">
        <f t="shared" si="143"/>
        <v>0</v>
      </c>
      <c r="S369" s="235">
        <f t="shared" si="143"/>
        <v>0</v>
      </c>
      <c r="T369" s="235">
        <f t="shared" si="143"/>
        <v>0</v>
      </c>
      <c r="U369" s="235">
        <f t="shared" si="143"/>
        <v>0</v>
      </c>
      <c r="V369" s="235">
        <f t="shared" si="143"/>
        <v>0</v>
      </c>
      <c r="W369" s="235">
        <f t="shared" si="143"/>
        <v>0</v>
      </c>
      <c r="X369" s="235">
        <f t="shared" si="143"/>
        <v>0</v>
      </c>
      <c r="Y369" s="235">
        <f t="shared" si="143"/>
        <v>0</v>
      </c>
      <c r="Z369" s="235">
        <f t="shared" si="143"/>
        <v>0</v>
      </c>
      <c r="AA369" s="235">
        <f t="shared" si="143"/>
        <v>0</v>
      </c>
      <c r="AB369" s="235">
        <f t="shared" si="143"/>
        <v>0</v>
      </c>
      <c r="AC369" s="235">
        <f t="shared" si="143"/>
        <v>0</v>
      </c>
      <c r="AD369" s="235">
        <f t="shared" si="143"/>
        <v>0</v>
      </c>
      <c r="AE369" s="235">
        <f t="shared" si="143"/>
        <v>0</v>
      </c>
      <c r="AF369" s="235">
        <f t="shared" si="143"/>
        <v>0</v>
      </c>
      <c r="AG369" s="235">
        <f t="shared" si="143"/>
        <v>0</v>
      </c>
      <c r="AH369" s="235">
        <f t="shared" si="143"/>
        <v>0</v>
      </c>
      <c r="AI369" s="235">
        <f t="shared" si="143"/>
        <v>0</v>
      </c>
      <c r="AJ369" s="235">
        <f t="shared" si="143"/>
        <v>0</v>
      </c>
      <c r="AK369" s="235">
        <f t="shared" si="143"/>
        <v>0</v>
      </c>
      <c r="AL369" s="235">
        <f t="shared" si="143"/>
        <v>0</v>
      </c>
      <c r="AM369" s="235">
        <f t="shared" si="143"/>
        <v>0</v>
      </c>
      <c r="AN369" s="235">
        <f t="shared" si="143"/>
        <v>0</v>
      </c>
      <c r="AO369" s="235">
        <f t="shared" si="143"/>
        <v>0</v>
      </c>
      <c r="AP369" s="235">
        <f t="shared" si="143"/>
        <v>0</v>
      </c>
    </row>
    <row r="370" spans="1:42" x14ac:dyDescent="0.2">
      <c r="A370" s="16">
        <f t="shared" si="142"/>
        <v>4</v>
      </c>
      <c r="B370" s="233">
        <f t="shared" si="139"/>
        <v>0</v>
      </c>
      <c r="C370" s="235">
        <f t="shared" ref="C370:AP370" si="144">LOOKUP(C358,$B$299:$AP$299,$B$300:$AP$300)/100*$B692</f>
        <v>0</v>
      </c>
      <c r="D370" s="235">
        <f t="shared" si="144"/>
        <v>0</v>
      </c>
      <c r="E370" s="235">
        <f t="shared" si="144"/>
        <v>0</v>
      </c>
      <c r="F370" s="235">
        <f t="shared" si="144"/>
        <v>0</v>
      </c>
      <c r="G370" s="235">
        <f t="shared" si="144"/>
        <v>0</v>
      </c>
      <c r="H370" s="235">
        <f t="shared" si="144"/>
        <v>0</v>
      </c>
      <c r="I370" s="235">
        <f t="shared" si="144"/>
        <v>0</v>
      </c>
      <c r="J370" s="235">
        <f t="shared" si="144"/>
        <v>0</v>
      </c>
      <c r="K370" s="235">
        <f t="shared" si="144"/>
        <v>0</v>
      </c>
      <c r="L370" s="235">
        <f t="shared" si="144"/>
        <v>0</v>
      </c>
      <c r="M370" s="235">
        <f t="shared" si="144"/>
        <v>0</v>
      </c>
      <c r="N370" s="235">
        <f t="shared" si="144"/>
        <v>0</v>
      </c>
      <c r="O370" s="235">
        <f t="shared" si="144"/>
        <v>0</v>
      </c>
      <c r="P370" s="235">
        <f t="shared" si="144"/>
        <v>0</v>
      </c>
      <c r="Q370" s="235">
        <f t="shared" si="144"/>
        <v>0</v>
      </c>
      <c r="R370" s="235">
        <f t="shared" si="144"/>
        <v>0</v>
      </c>
      <c r="S370" s="235">
        <f t="shared" si="144"/>
        <v>0</v>
      </c>
      <c r="T370" s="235">
        <f t="shared" si="144"/>
        <v>0</v>
      </c>
      <c r="U370" s="235">
        <f t="shared" si="144"/>
        <v>0</v>
      </c>
      <c r="V370" s="235">
        <f t="shared" si="144"/>
        <v>0</v>
      </c>
      <c r="W370" s="235">
        <f t="shared" si="144"/>
        <v>0</v>
      </c>
      <c r="X370" s="235">
        <f t="shared" si="144"/>
        <v>0</v>
      </c>
      <c r="Y370" s="235">
        <f t="shared" si="144"/>
        <v>0</v>
      </c>
      <c r="Z370" s="235">
        <f t="shared" si="144"/>
        <v>0</v>
      </c>
      <c r="AA370" s="235">
        <f t="shared" si="144"/>
        <v>0</v>
      </c>
      <c r="AB370" s="235">
        <f t="shared" si="144"/>
        <v>0</v>
      </c>
      <c r="AC370" s="235">
        <f t="shared" si="144"/>
        <v>0</v>
      </c>
      <c r="AD370" s="235">
        <f t="shared" si="144"/>
        <v>0</v>
      </c>
      <c r="AE370" s="235">
        <f t="shared" si="144"/>
        <v>0</v>
      </c>
      <c r="AF370" s="235">
        <f t="shared" si="144"/>
        <v>0</v>
      </c>
      <c r="AG370" s="235">
        <f t="shared" si="144"/>
        <v>0</v>
      </c>
      <c r="AH370" s="235">
        <f t="shared" si="144"/>
        <v>0</v>
      </c>
      <c r="AI370" s="235">
        <f t="shared" si="144"/>
        <v>0</v>
      </c>
      <c r="AJ370" s="235">
        <f t="shared" si="144"/>
        <v>0</v>
      </c>
      <c r="AK370" s="235">
        <f t="shared" si="144"/>
        <v>0</v>
      </c>
      <c r="AL370" s="235">
        <f t="shared" si="144"/>
        <v>0</v>
      </c>
      <c r="AM370" s="235">
        <f t="shared" si="144"/>
        <v>0</v>
      </c>
      <c r="AN370" s="235">
        <f t="shared" si="144"/>
        <v>0</v>
      </c>
      <c r="AO370" s="235">
        <f t="shared" si="144"/>
        <v>0</v>
      </c>
      <c r="AP370" s="235">
        <f t="shared" si="144"/>
        <v>0</v>
      </c>
    </row>
    <row r="371" spans="1:42" x14ac:dyDescent="0.2">
      <c r="A371" s="16">
        <f t="shared" si="142"/>
        <v>5</v>
      </c>
      <c r="B371" s="233">
        <f t="shared" si="139"/>
        <v>0</v>
      </c>
      <c r="C371" s="235">
        <f t="shared" ref="C371:AP371" si="145">LOOKUP(C359,$B$299:$AP$299,$B$300:$AP$300)/100*$B693</f>
        <v>0</v>
      </c>
      <c r="D371" s="235">
        <f t="shared" si="145"/>
        <v>0</v>
      </c>
      <c r="E371" s="235">
        <f t="shared" si="145"/>
        <v>0</v>
      </c>
      <c r="F371" s="235">
        <f t="shared" si="145"/>
        <v>0</v>
      </c>
      <c r="G371" s="235">
        <f t="shared" si="145"/>
        <v>0</v>
      </c>
      <c r="H371" s="235">
        <f t="shared" si="145"/>
        <v>0</v>
      </c>
      <c r="I371" s="235">
        <f t="shared" si="145"/>
        <v>0</v>
      </c>
      <c r="J371" s="235">
        <f t="shared" si="145"/>
        <v>0</v>
      </c>
      <c r="K371" s="235">
        <f t="shared" si="145"/>
        <v>0</v>
      </c>
      <c r="L371" s="235">
        <f t="shared" si="145"/>
        <v>0</v>
      </c>
      <c r="M371" s="235">
        <f t="shared" si="145"/>
        <v>0</v>
      </c>
      <c r="N371" s="235">
        <f t="shared" si="145"/>
        <v>0</v>
      </c>
      <c r="O371" s="235">
        <f t="shared" si="145"/>
        <v>0</v>
      </c>
      <c r="P371" s="235">
        <f t="shared" si="145"/>
        <v>0</v>
      </c>
      <c r="Q371" s="235">
        <f t="shared" si="145"/>
        <v>0</v>
      </c>
      <c r="R371" s="235">
        <f t="shared" si="145"/>
        <v>0</v>
      </c>
      <c r="S371" s="235">
        <f t="shared" si="145"/>
        <v>0</v>
      </c>
      <c r="T371" s="235">
        <f t="shared" si="145"/>
        <v>0</v>
      </c>
      <c r="U371" s="235">
        <f t="shared" si="145"/>
        <v>0</v>
      </c>
      <c r="V371" s="235">
        <f t="shared" si="145"/>
        <v>0</v>
      </c>
      <c r="W371" s="235">
        <f t="shared" si="145"/>
        <v>0</v>
      </c>
      <c r="X371" s="235">
        <f t="shared" si="145"/>
        <v>0</v>
      </c>
      <c r="Y371" s="235">
        <f t="shared" si="145"/>
        <v>0</v>
      </c>
      <c r="Z371" s="235">
        <f t="shared" si="145"/>
        <v>0</v>
      </c>
      <c r="AA371" s="235">
        <f t="shared" si="145"/>
        <v>0</v>
      </c>
      <c r="AB371" s="235">
        <f t="shared" si="145"/>
        <v>0</v>
      </c>
      <c r="AC371" s="235">
        <f t="shared" si="145"/>
        <v>0</v>
      </c>
      <c r="AD371" s="235">
        <f t="shared" si="145"/>
        <v>0</v>
      </c>
      <c r="AE371" s="235">
        <f t="shared" si="145"/>
        <v>0</v>
      </c>
      <c r="AF371" s="235">
        <f t="shared" si="145"/>
        <v>0</v>
      </c>
      <c r="AG371" s="235">
        <f t="shared" si="145"/>
        <v>0</v>
      </c>
      <c r="AH371" s="235">
        <f t="shared" si="145"/>
        <v>0</v>
      </c>
      <c r="AI371" s="235">
        <f t="shared" si="145"/>
        <v>0</v>
      </c>
      <c r="AJ371" s="235">
        <f t="shared" si="145"/>
        <v>0</v>
      </c>
      <c r="AK371" s="235">
        <f t="shared" si="145"/>
        <v>0</v>
      </c>
      <c r="AL371" s="235">
        <f t="shared" si="145"/>
        <v>0</v>
      </c>
      <c r="AM371" s="235">
        <f t="shared" si="145"/>
        <v>0</v>
      </c>
      <c r="AN371" s="235">
        <f t="shared" si="145"/>
        <v>0</v>
      </c>
      <c r="AO371" s="235">
        <f t="shared" si="145"/>
        <v>0</v>
      </c>
      <c r="AP371" s="235">
        <f t="shared" si="145"/>
        <v>0</v>
      </c>
    </row>
    <row r="372" spans="1:42" x14ac:dyDescent="0.2">
      <c r="A372" s="16">
        <f t="shared" si="142"/>
        <v>6</v>
      </c>
      <c r="B372" s="233">
        <f t="shared" si="139"/>
        <v>0</v>
      </c>
      <c r="C372" s="235">
        <f t="shared" ref="C372:AP372" si="146">LOOKUP(C360,$B$299:$AP$299,$B$300:$AP$300)/100*$B694</f>
        <v>0</v>
      </c>
      <c r="D372" s="235">
        <f t="shared" si="146"/>
        <v>0</v>
      </c>
      <c r="E372" s="235">
        <f t="shared" si="146"/>
        <v>0</v>
      </c>
      <c r="F372" s="235">
        <f t="shared" si="146"/>
        <v>0</v>
      </c>
      <c r="G372" s="235">
        <f t="shared" si="146"/>
        <v>0</v>
      </c>
      <c r="H372" s="235">
        <f t="shared" si="146"/>
        <v>0</v>
      </c>
      <c r="I372" s="235">
        <f t="shared" si="146"/>
        <v>0</v>
      </c>
      <c r="J372" s="235">
        <f t="shared" si="146"/>
        <v>0</v>
      </c>
      <c r="K372" s="235">
        <f t="shared" si="146"/>
        <v>0</v>
      </c>
      <c r="L372" s="235">
        <f t="shared" si="146"/>
        <v>0</v>
      </c>
      <c r="M372" s="235">
        <f t="shared" si="146"/>
        <v>0</v>
      </c>
      <c r="N372" s="235">
        <f t="shared" si="146"/>
        <v>0</v>
      </c>
      <c r="O372" s="235">
        <f t="shared" si="146"/>
        <v>0</v>
      </c>
      <c r="P372" s="235">
        <f t="shared" si="146"/>
        <v>0</v>
      </c>
      <c r="Q372" s="235">
        <f t="shared" si="146"/>
        <v>0</v>
      </c>
      <c r="R372" s="235">
        <f t="shared" si="146"/>
        <v>0</v>
      </c>
      <c r="S372" s="235">
        <f t="shared" si="146"/>
        <v>0</v>
      </c>
      <c r="T372" s="235">
        <f t="shared" si="146"/>
        <v>0</v>
      </c>
      <c r="U372" s="235">
        <f t="shared" si="146"/>
        <v>0</v>
      </c>
      <c r="V372" s="235">
        <f t="shared" si="146"/>
        <v>0</v>
      </c>
      <c r="W372" s="235">
        <f t="shared" si="146"/>
        <v>0</v>
      </c>
      <c r="X372" s="235">
        <f t="shared" si="146"/>
        <v>0</v>
      </c>
      <c r="Y372" s="235">
        <f t="shared" si="146"/>
        <v>0</v>
      </c>
      <c r="Z372" s="235">
        <f t="shared" si="146"/>
        <v>0</v>
      </c>
      <c r="AA372" s="235">
        <f t="shared" si="146"/>
        <v>0</v>
      </c>
      <c r="AB372" s="235">
        <f t="shared" si="146"/>
        <v>0</v>
      </c>
      <c r="AC372" s="235">
        <f t="shared" si="146"/>
        <v>0</v>
      </c>
      <c r="AD372" s="235">
        <f t="shared" si="146"/>
        <v>0</v>
      </c>
      <c r="AE372" s="235">
        <f t="shared" si="146"/>
        <v>0</v>
      </c>
      <c r="AF372" s="235">
        <f t="shared" si="146"/>
        <v>0</v>
      </c>
      <c r="AG372" s="235">
        <f t="shared" si="146"/>
        <v>0</v>
      </c>
      <c r="AH372" s="235">
        <f t="shared" si="146"/>
        <v>0</v>
      </c>
      <c r="AI372" s="235">
        <f t="shared" si="146"/>
        <v>0</v>
      </c>
      <c r="AJ372" s="235">
        <f t="shared" si="146"/>
        <v>0</v>
      </c>
      <c r="AK372" s="235">
        <f t="shared" si="146"/>
        <v>0</v>
      </c>
      <c r="AL372" s="235">
        <f t="shared" si="146"/>
        <v>0</v>
      </c>
      <c r="AM372" s="235">
        <f t="shared" si="146"/>
        <v>0</v>
      </c>
      <c r="AN372" s="235">
        <f t="shared" si="146"/>
        <v>0</v>
      </c>
      <c r="AO372" s="235">
        <f t="shared" si="146"/>
        <v>0</v>
      </c>
      <c r="AP372" s="235">
        <f t="shared" si="146"/>
        <v>0</v>
      </c>
    </row>
    <row r="373" spans="1:42" x14ac:dyDescent="0.2">
      <c r="A373" s="16">
        <f t="shared" si="142"/>
        <v>7</v>
      </c>
      <c r="B373" s="233">
        <f t="shared" si="139"/>
        <v>0</v>
      </c>
      <c r="C373" s="235">
        <f t="shared" ref="C373:AP373" si="147">LOOKUP(C361,$B$299:$AP$299,$B$300:$AP$300)/100*$B695</f>
        <v>0</v>
      </c>
      <c r="D373" s="235">
        <f t="shared" si="147"/>
        <v>0</v>
      </c>
      <c r="E373" s="235">
        <f t="shared" si="147"/>
        <v>0</v>
      </c>
      <c r="F373" s="235">
        <f t="shared" si="147"/>
        <v>0</v>
      </c>
      <c r="G373" s="235">
        <f t="shared" si="147"/>
        <v>0</v>
      </c>
      <c r="H373" s="235">
        <f t="shared" si="147"/>
        <v>0</v>
      </c>
      <c r="I373" s="235">
        <f t="shared" si="147"/>
        <v>0</v>
      </c>
      <c r="J373" s="235">
        <f t="shared" si="147"/>
        <v>0</v>
      </c>
      <c r="K373" s="235">
        <f t="shared" si="147"/>
        <v>0</v>
      </c>
      <c r="L373" s="235">
        <f t="shared" si="147"/>
        <v>0</v>
      </c>
      <c r="M373" s="235">
        <f t="shared" si="147"/>
        <v>0</v>
      </c>
      <c r="N373" s="235">
        <f t="shared" si="147"/>
        <v>0</v>
      </c>
      <c r="O373" s="235">
        <f t="shared" si="147"/>
        <v>0</v>
      </c>
      <c r="P373" s="235">
        <f t="shared" si="147"/>
        <v>0</v>
      </c>
      <c r="Q373" s="235">
        <f t="shared" si="147"/>
        <v>0</v>
      </c>
      <c r="R373" s="235">
        <f t="shared" si="147"/>
        <v>0</v>
      </c>
      <c r="S373" s="235">
        <f t="shared" si="147"/>
        <v>0</v>
      </c>
      <c r="T373" s="235">
        <f t="shared" si="147"/>
        <v>0</v>
      </c>
      <c r="U373" s="235">
        <f t="shared" si="147"/>
        <v>0</v>
      </c>
      <c r="V373" s="235">
        <f t="shared" si="147"/>
        <v>0</v>
      </c>
      <c r="W373" s="235">
        <f t="shared" si="147"/>
        <v>0</v>
      </c>
      <c r="X373" s="235">
        <f t="shared" si="147"/>
        <v>0</v>
      </c>
      <c r="Y373" s="235">
        <f t="shared" si="147"/>
        <v>0</v>
      </c>
      <c r="Z373" s="235">
        <f t="shared" si="147"/>
        <v>0</v>
      </c>
      <c r="AA373" s="235">
        <f t="shared" si="147"/>
        <v>0</v>
      </c>
      <c r="AB373" s="235">
        <f t="shared" si="147"/>
        <v>0</v>
      </c>
      <c r="AC373" s="235">
        <f t="shared" si="147"/>
        <v>0</v>
      </c>
      <c r="AD373" s="235">
        <f t="shared" si="147"/>
        <v>0</v>
      </c>
      <c r="AE373" s="235">
        <f t="shared" si="147"/>
        <v>0</v>
      </c>
      <c r="AF373" s="235">
        <f t="shared" si="147"/>
        <v>0</v>
      </c>
      <c r="AG373" s="235">
        <f t="shared" si="147"/>
        <v>0</v>
      </c>
      <c r="AH373" s="235">
        <f t="shared" si="147"/>
        <v>0</v>
      </c>
      <c r="AI373" s="235">
        <f t="shared" si="147"/>
        <v>0</v>
      </c>
      <c r="AJ373" s="235">
        <f t="shared" si="147"/>
        <v>0</v>
      </c>
      <c r="AK373" s="235">
        <f t="shared" si="147"/>
        <v>0</v>
      </c>
      <c r="AL373" s="235">
        <f t="shared" si="147"/>
        <v>0</v>
      </c>
      <c r="AM373" s="235">
        <f t="shared" si="147"/>
        <v>0</v>
      </c>
      <c r="AN373" s="235">
        <f t="shared" si="147"/>
        <v>0</v>
      </c>
      <c r="AO373" s="235">
        <f t="shared" si="147"/>
        <v>0</v>
      </c>
      <c r="AP373" s="235">
        <f t="shared" si="147"/>
        <v>0</v>
      </c>
    </row>
    <row r="374" spans="1:42" x14ac:dyDescent="0.2">
      <c r="A374" s="16">
        <f t="shared" si="142"/>
        <v>8</v>
      </c>
      <c r="B374" s="233">
        <f t="shared" si="139"/>
        <v>0</v>
      </c>
      <c r="C374" s="235">
        <f t="shared" ref="C374:AP374" si="148">LOOKUP(C362,$B$299:$AP$299,$B$300:$AP$300)/100*$B696</f>
        <v>0</v>
      </c>
      <c r="D374" s="235">
        <f t="shared" si="148"/>
        <v>0</v>
      </c>
      <c r="E374" s="235">
        <f t="shared" si="148"/>
        <v>0</v>
      </c>
      <c r="F374" s="235">
        <f t="shared" si="148"/>
        <v>0</v>
      </c>
      <c r="G374" s="235">
        <f t="shared" si="148"/>
        <v>0</v>
      </c>
      <c r="H374" s="235">
        <f t="shared" si="148"/>
        <v>0</v>
      </c>
      <c r="I374" s="235">
        <f t="shared" si="148"/>
        <v>0</v>
      </c>
      <c r="J374" s="235">
        <f t="shared" si="148"/>
        <v>0</v>
      </c>
      <c r="K374" s="235">
        <f t="shared" si="148"/>
        <v>0</v>
      </c>
      <c r="L374" s="235">
        <f t="shared" si="148"/>
        <v>0</v>
      </c>
      <c r="M374" s="235">
        <f t="shared" si="148"/>
        <v>0</v>
      </c>
      <c r="N374" s="235">
        <f t="shared" si="148"/>
        <v>0</v>
      </c>
      <c r="O374" s="235">
        <f t="shared" si="148"/>
        <v>0</v>
      </c>
      <c r="P374" s="235">
        <f t="shared" si="148"/>
        <v>0</v>
      </c>
      <c r="Q374" s="235">
        <f t="shared" si="148"/>
        <v>0</v>
      </c>
      <c r="R374" s="235">
        <f t="shared" si="148"/>
        <v>0</v>
      </c>
      <c r="S374" s="235">
        <f t="shared" si="148"/>
        <v>0</v>
      </c>
      <c r="T374" s="235">
        <f t="shared" si="148"/>
        <v>0</v>
      </c>
      <c r="U374" s="235">
        <f t="shared" si="148"/>
        <v>0</v>
      </c>
      <c r="V374" s="235">
        <f t="shared" si="148"/>
        <v>0</v>
      </c>
      <c r="W374" s="235">
        <f t="shared" si="148"/>
        <v>0</v>
      </c>
      <c r="X374" s="235">
        <f t="shared" si="148"/>
        <v>0</v>
      </c>
      <c r="Y374" s="235">
        <f t="shared" si="148"/>
        <v>0</v>
      </c>
      <c r="Z374" s="235">
        <f t="shared" si="148"/>
        <v>0</v>
      </c>
      <c r="AA374" s="235">
        <f t="shared" si="148"/>
        <v>0</v>
      </c>
      <c r="AB374" s="235">
        <f t="shared" si="148"/>
        <v>0</v>
      </c>
      <c r="AC374" s="235">
        <f t="shared" si="148"/>
        <v>0</v>
      </c>
      <c r="AD374" s="235">
        <f t="shared" si="148"/>
        <v>0</v>
      </c>
      <c r="AE374" s="235">
        <f t="shared" si="148"/>
        <v>0</v>
      </c>
      <c r="AF374" s="235">
        <f t="shared" si="148"/>
        <v>0</v>
      </c>
      <c r="AG374" s="235">
        <f t="shared" si="148"/>
        <v>0</v>
      </c>
      <c r="AH374" s="235">
        <f t="shared" si="148"/>
        <v>0</v>
      </c>
      <c r="AI374" s="235">
        <f t="shared" si="148"/>
        <v>0</v>
      </c>
      <c r="AJ374" s="235">
        <f t="shared" si="148"/>
        <v>0</v>
      </c>
      <c r="AK374" s="235">
        <f t="shared" si="148"/>
        <v>0</v>
      </c>
      <c r="AL374" s="235">
        <f t="shared" si="148"/>
        <v>0</v>
      </c>
      <c r="AM374" s="235">
        <f t="shared" si="148"/>
        <v>0</v>
      </c>
      <c r="AN374" s="235">
        <f t="shared" si="148"/>
        <v>0</v>
      </c>
      <c r="AO374" s="235">
        <f t="shared" si="148"/>
        <v>0</v>
      </c>
      <c r="AP374" s="235">
        <f t="shared" si="148"/>
        <v>0</v>
      </c>
    </row>
    <row r="375" spans="1:42" x14ac:dyDescent="0.2">
      <c r="A375" s="16">
        <f>A374+1</f>
        <v>9</v>
      </c>
      <c r="B375" s="233">
        <f t="shared" si="139"/>
        <v>0</v>
      </c>
      <c r="C375" s="235">
        <f t="shared" ref="C375:AP375" si="149">LOOKUP(C363,$B$299:$AP$299,$B$300:$AP$300)/100*$B697</f>
        <v>0</v>
      </c>
      <c r="D375" s="235">
        <f t="shared" si="149"/>
        <v>0</v>
      </c>
      <c r="E375" s="235">
        <f t="shared" si="149"/>
        <v>0</v>
      </c>
      <c r="F375" s="235">
        <f t="shared" si="149"/>
        <v>0</v>
      </c>
      <c r="G375" s="235">
        <f t="shared" si="149"/>
        <v>0</v>
      </c>
      <c r="H375" s="235">
        <f t="shared" si="149"/>
        <v>0</v>
      </c>
      <c r="I375" s="235">
        <f t="shared" si="149"/>
        <v>0</v>
      </c>
      <c r="J375" s="235">
        <f t="shared" si="149"/>
        <v>0</v>
      </c>
      <c r="K375" s="235">
        <f t="shared" si="149"/>
        <v>0</v>
      </c>
      <c r="L375" s="235">
        <f t="shared" si="149"/>
        <v>0</v>
      </c>
      <c r="M375" s="235">
        <f t="shared" si="149"/>
        <v>0</v>
      </c>
      <c r="N375" s="235">
        <f t="shared" si="149"/>
        <v>0</v>
      </c>
      <c r="O375" s="235">
        <f t="shared" si="149"/>
        <v>0</v>
      </c>
      <c r="P375" s="235">
        <f t="shared" si="149"/>
        <v>0</v>
      </c>
      <c r="Q375" s="235">
        <f t="shared" si="149"/>
        <v>0</v>
      </c>
      <c r="R375" s="235">
        <f t="shared" si="149"/>
        <v>0</v>
      </c>
      <c r="S375" s="235">
        <f t="shared" si="149"/>
        <v>0</v>
      </c>
      <c r="T375" s="235">
        <f t="shared" si="149"/>
        <v>0</v>
      </c>
      <c r="U375" s="235">
        <f t="shared" si="149"/>
        <v>0</v>
      </c>
      <c r="V375" s="235">
        <f t="shared" si="149"/>
        <v>0</v>
      </c>
      <c r="W375" s="235">
        <f t="shared" si="149"/>
        <v>0</v>
      </c>
      <c r="X375" s="235">
        <f t="shared" si="149"/>
        <v>0</v>
      </c>
      <c r="Y375" s="235">
        <f t="shared" si="149"/>
        <v>0</v>
      </c>
      <c r="Z375" s="235">
        <f t="shared" si="149"/>
        <v>0</v>
      </c>
      <c r="AA375" s="235">
        <f t="shared" si="149"/>
        <v>0</v>
      </c>
      <c r="AB375" s="235">
        <f t="shared" si="149"/>
        <v>0</v>
      </c>
      <c r="AC375" s="235">
        <f t="shared" si="149"/>
        <v>0</v>
      </c>
      <c r="AD375" s="235">
        <f t="shared" si="149"/>
        <v>0</v>
      </c>
      <c r="AE375" s="235">
        <f t="shared" si="149"/>
        <v>0</v>
      </c>
      <c r="AF375" s="235">
        <f t="shared" si="149"/>
        <v>0</v>
      </c>
      <c r="AG375" s="235">
        <f t="shared" si="149"/>
        <v>0</v>
      </c>
      <c r="AH375" s="235">
        <f t="shared" si="149"/>
        <v>0</v>
      </c>
      <c r="AI375" s="235">
        <f t="shared" si="149"/>
        <v>0</v>
      </c>
      <c r="AJ375" s="235">
        <f t="shared" si="149"/>
        <v>0</v>
      </c>
      <c r="AK375" s="235">
        <f t="shared" si="149"/>
        <v>0</v>
      </c>
      <c r="AL375" s="235">
        <f t="shared" si="149"/>
        <v>0</v>
      </c>
      <c r="AM375" s="235">
        <f t="shared" si="149"/>
        <v>0</v>
      </c>
      <c r="AN375" s="235">
        <f t="shared" si="149"/>
        <v>0</v>
      </c>
      <c r="AO375" s="235">
        <f t="shared" si="149"/>
        <v>0</v>
      </c>
      <c r="AP375" s="235">
        <f t="shared" si="149"/>
        <v>0</v>
      </c>
    </row>
    <row r="376" spans="1:42" x14ac:dyDescent="0.2">
      <c r="A376" s="16">
        <f t="shared" si="142"/>
        <v>10</v>
      </c>
      <c r="B376" s="233">
        <f t="shared" si="139"/>
        <v>0</v>
      </c>
      <c r="C376" s="235">
        <f t="shared" ref="C376:AP376" si="150">LOOKUP(C364,$B$299:$AP$299,$B$300:$AP$300)/100*$B698</f>
        <v>0</v>
      </c>
      <c r="D376" s="235">
        <f t="shared" si="150"/>
        <v>0</v>
      </c>
      <c r="E376" s="235">
        <f t="shared" si="150"/>
        <v>0</v>
      </c>
      <c r="F376" s="235">
        <f t="shared" si="150"/>
        <v>0</v>
      </c>
      <c r="G376" s="235">
        <f t="shared" si="150"/>
        <v>0</v>
      </c>
      <c r="H376" s="235">
        <f t="shared" si="150"/>
        <v>0</v>
      </c>
      <c r="I376" s="235">
        <f t="shared" si="150"/>
        <v>0</v>
      </c>
      <c r="J376" s="235">
        <f t="shared" si="150"/>
        <v>0</v>
      </c>
      <c r="K376" s="235">
        <f t="shared" si="150"/>
        <v>0</v>
      </c>
      <c r="L376" s="235">
        <f t="shared" si="150"/>
        <v>0</v>
      </c>
      <c r="M376" s="235">
        <f t="shared" si="150"/>
        <v>0</v>
      </c>
      <c r="N376" s="235">
        <f t="shared" si="150"/>
        <v>0</v>
      </c>
      <c r="O376" s="235">
        <f t="shared" si="150"/>
        <v>0</v>
      </c>
      <c r="P376" s="235">
        <f t="shared" si="150"/>
        <v>0</v>
      </c>
      <c r="Q376" s="235">
        <f t="shared" si="150"/>
        <v>0</v>
      </c>
      <c r="R376" s="235">
        <f t="shared" si="150"/>
        <v>0</v>
      </c>
      <c r="S376" s="235">
        <f t="shared" si="150"/>
        <v>0</v>
      </c>
      <c r="T376" s="235">
        <f t="shared" si="150"/>
        <v>0</v>
      </c>
      <c r="U376" s="235">
        <f t="shared" si="150"/>
        <v>0</v>
      </c>
      <c r="V376" s="235">
        <f t="shared" si="150"/>
        <v>0</v>
      </c>
      <c r="W376" s="235">
        <f t="shared" si="150"/>
        <v>0</v>
      </c>
      <c r="X376" s="235">
        <f t="shared" si="150"/>
        <v>0</v>
      </c>
      <c r="Y376" s="235">
        <f t="shared" si="150"/>
        <v>0</v>
      </c>
      <c r="Z376" s="235">
        <f t="shared" si="150"/>
        <v>0</v>
      </c>
      <c r="AA376" s="235">
        <f t="shared" si="150"/>
        <v>0</v>
      </c>
      <c r="AB376" s="235">
        <f t="shared" si="150"/>
        <v>0</v>
      </c>
      <c r="AC376" s="235">
        <f t="shared" si="150"/>
        <v>0</v>
      </c>
      <c r="AD376" s="235">
        <f t="shared" si="150"/>
        <v>0</v>
      </c>
      <c r="AE376" s="235">
        <f t="shared" si="150"/>
        <v>0</v>
      </c>
      <c r="AF376" s="235">
        <f t="shared" si="150"/>
        <v>0</v>
      </c>
      <c r="AG376" s="235">
        <f t="shared" si="150"/>
        <v>0</v>
      </c>
      <c r="AH376" s="235">
        <f t="shared" si="150"/>
        <v>0</v>
      </c>
      <c r="AI376" s="235">
        <f t="shared" si="150"/>
        <v>0</v>
      </c>
      <c r="AJ376" s="235">
        <f t="shared" si="150"/>
        <v>0</v>
      </c>
      <c r="AK376" s="235">
        <f t="shared" si="150"/>
        <v>0</v>
      </c>
      <c r="AL376" s="235">
        <f t="shared" si="150"/>
        <v>0</v>
      </c>
      <c r="AM376" s="235">
        <f t="shared" si="150"/>
        <v>0</v>
      </c>
      <c r="AN376" s="235">
        <f t="shared" si="150"/>
        <v>0</v>
      </c>
      <c r="AO376" s="235">
        <f t="shared" si="150"/>
        <v>0</v>
      </c>
      <c r="AP376" s="235">
        <f t="shared" si="150"/>
        <v>0</v>
      </c>
    </row>
    <row r="377" spans="1:42" s="16" customFormat="1" ht="12" customHeight="1" x14ac:dyDescent="0.2">
      <c r="A377" s="39" t="s">
        <v>13</v>
      </c>
      <c r="B377" s="19"/>
      <c r="C377" s="214">
        <f>SUM(C367:C376)</f>
        <v>0</v>
      </c>
      <c r="D377" s="214">
        <f t="shared" ref="D377:AP377" si="151">SUM(D367:D376)</f>
        <v>0</v>
      </c>
      <c r="E377" s="214">
        <f t="shared" si="151"/>
        <v>0</v>
      </c>
      <c r="F377" s="214">
        <f t="shared" si="151"/>
        <v>0</v>
      </c>
      <c r="G377" s="214">
        <f t="shared" si="151"/>
        <v>0</v>
      </c>
      <c r="H377" s="214">
        <f t="shared" si="151"/>
        <v>0</v>
      </c>
      <c r="I377" s="214">
        <f t="shared" si="151"/>
        <v>0</v>
      </c>
      <c r="J377" s="214">
        <f t="shared" si="151"/>
        <v>0</v>
      </c>
      <c r="K377" s="214">
        <f t="shared" si="151"/>
        <v>0</v>
      </c>
      <c r="L377" s="214">
        <f t="shared" si="151"/>
        <v>0</v>
      </c>
      <c r="M377" s="214">
        <f t="shared" si="151"/>
        <v>0</v>
      </c>
      <c r="N377" s="214">
        <f t="shared" si="151"/>
        <v>0</v>
      </c>
      <c r="O377" s="214">
        <f t="shared" si="151"/>
        <v>0</v>
      </c>
      <c r="P377" s="214">
        <f t="shared" si="151"/>
        <v>0</v>
      </c>
      <c r="Q377" s="214">
        <f t="shared" si="151"/>
        <v>0</v>
      </c>
      <c r="R377" s="214">
        <f t="shared" si="151"/>
        <v>0</v>
      </c>
      <c r="S377" s="214">
        <f t="shared" si="151"/>
        <v>0</v>
      </c>
      <c r="T377" s="214">
        <f t="shared" si="151"/>
        <v>0</v>
      </c>
      <c r="U377" s="214">
        <f t="shared" si="151"/>
        <v>0</v>
      </c>
      <c r="V377" s="214">
        <f t="shared" si="151"/>
        <v>0</v>
      </c>
      <c r="W377" s="214">
        <f t="shared" si="151"/>
        <v>0</v>
      </c>
      <c r="X377" s="214">
        <f t="shared" si="151"/>
        <v>0</v>
      </c>
      <c r="Y377" s="214">
        <f t="shared" si="151"/>
        <v>0</v>
      </c>
      <c r="Z377" s="214">
        <f t="shared" si="151"/>
        <v>0</v>
      </c>
      <c r="AA377" s="214">
        <f t="shared" si="151"/>
        <v>0</v>
      </c>
      <c r="AB377" s="214">
        <f t="shared" si="151"/>
        <v>0</v>
      </c>
      <c r="AC377" s="214">
        <f t="shared" si="151"/>
        <v>0</v>
      </c>
      <c r="AD377" s="214">
        <f t="shared" si="151"/>
        <v>0</v>
      </c>
      <c r="AE377" s="214">
        <f t="shared" si="151"/>
        <v>0</v>
      </c>
      <c r="AF377" s="214">
        <f t="shared" si="151"/>
        <v>0</v>
      </c>
      <c r="AG377" s="214">
        <f t="shared" si="151"/>
        <v>0</v>
      </c>
      <c r="AH377" s="214">
        <f t="shared" si="151"/>
        <v>0</v>
      </c>
      <c r="AI377" s="214">
        <f t="shared" si="151"/>
        <v>0</v>
      </c>
      <c r="AJ377" s="214">
        <f t="shared" si="151"/>
        <v>0</v>
      </c>
      <c r="AK377" s="214">
        <f t="shared" si="151"/>
        <v>0</v>
      </c>
      <c r="AL377" s="214">
        <f t="shared" si="151"/>
        <v>0</v>
      </c>
      <c r="AM377" s="214">
        <f t="shared" si="151"/>
        <v>0</v>
      </c>
      <c r="AN377" s="214">
        <f t="shared" si="151"/>
        <v>0</v>
      </c>
      <c r="AO377" s="214">
        <f t="shared" si="151"/>
        <v>0</v>
      </c>
      <c r="AP377" s="214">
        <f t="shared" si="151"/>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10" t="s">
        <v>65</v>
      </c>
      <c r="H380" s="411"/>
      <c r="I380" s="411"/>
      <c r="J380" s="412"/>
      <c r="K380" s="413" t="s">
        <v>66</v>
      </c>
      <c r="L380" s="414"/>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2">A246</f>
        <v>5-yr MACRS</v>
      </c>
      <c r="B382" s="283">
        <f>IF(Inputs!$C$146=0,0,depr_alloc_macrs_5_percent*100/Inputs!$C$146)</f>
        <v>0</v>
      </c>
      <c r="C382" s="162">
        <f>-$B$102*depr_alloc_macrs_5_percent/100</f>
        <v>0</v>
      </c>
      <c r="D382" s="162">
        <f t="shared" ref="D382:E388" si="153">$B382/100*D$389</f>
        <v>0</v>
      </c>
      <c r="E382" s="162">
        <f t="shared" si="153"/>
        <v>0</v>
      </c>
      <c r="F382" s="164">
        <f>C382-D382-E382</f>
        <v>0</v>
      </c>
      <c r="G382" s="165">
        <f>IF(depr_itc_fed_macrs_5="Yes",F382,0)</f>
        <v>0</v>
      </c>
      <c r="H382" s="175">
        <f t="shared" ref="H382:H388" si="154">IF($G$389=0,0,G382/$G$389)*100</f>
        <v>0</v>
      </c>
      <c r="I382" s="168">
        <f t="shared" ref="I382:I388" si="155">$I$389*H382/100</f>
        <v>0</v>
      </c>
      <c r="J382" s="169">
        <f>I382*0.5</f>
        <v>0</v>
      </c>
      <c r="K382" s="164">
        <f t="shared" ref="K382:K388" si="156">H382/100*$K$389</f>
        <v>0</v>
      </c>
      <c r="L382" s="164">
        <f>K382*0.5</f>
        <v>0</v>
      </c>
      <c r="M382" s="162">
        <f t="shared" ref="M382:M388" si="157">IF(itc_sta_amount_deprbas_fed="Yes",L246,0)+IF(itc_sta_percent_deprbas_fed="Yes",J246,0)</f>
        <v>0</v>
      </c>
      <c r="N382" s="162">
        <f t="shared" ref="N382:N388" si="158">IF(itc_fed_amount_deprbas_fed="Yes",L382,0)+IF(itc_fed_percent_deprbas_fed="Yes",J382,0)</f>
        <v>0</v>
      </c>
      <c r="O382" s="170">
        <f t="shared" ref="O382:O386" si="159">F382-M382-N382</f>
        <v>0</v>
      </c>
      <c r="P382" s="162">
        <f>IF(depr_bonus_fed_macrs_5="Yes",O382*depr_bonus_fed/100,0)</f>
        <v>0</v>
      </c>
      <c r="Q382" s="164">
        <f>O382-P382</f>
        <v>0</v>
      </c>
    </row>
    <row r="383" spans="1:42" s="16" customFormat="1" x14ac:dyDescent="0.2">
      <c r="A383" s="41" t="str">
        <f t="shared" si="152"/>
        <v>15-yr MACRS</v>
      </c>
      <c r="B383" s="283">
        <f>IF(Inputs!$C$146=0,0,depr_alloc_macrs_15_percent*100/Inputs!$C$146)</f>
        <v>0</v>
      </c>
      <c r="C383" s="162">
        <f>-$B$102*depr_alloc_macrs_15_percent/100</f>
        <v>0</v>
      </c>
      <c r="D383" s="162">
        <f t="shared" si="153"/>
        <v>0</v>
      </c>
      <c r="E383" s="162">
        <f t="shared" si="153"/>
        <v>0</v>
      </c>
      <c r="F383" s="164">
        <f t="shared" ref="F383:F386" si="160">C383-D383-E383</f>
        <v>0</v>
      </c>
      <c r="G383" s="166">
        <f>IF(depr_itc_fed_macrs_15="Yes",F383,0)</f>
        <v>0</v>
      </c>
      <c r="H383" s="176">
        <f t="shared" si="154"/>
        <v>0</v>
      </c>
      <c r="I383" s="162">
        <f t="shared" si="155"/>
        <v>0</v>
      </c>
      <c r="J383" s="171">
        <f t="shared" ref="J383:J388" si="161">I383*0.5</f>
        <v>0</v>
      </c>
      <c r="K383" s="164">
        <f t="shared" si="156"/>
        <v>0</v>
      </c>
      <c r="L383" s="164">
        <f t="shared" ref="L383:L388" si="162">K383*0.5</f>
        <v>0</v>
      </c>
      <c r="M383" s="162">
        <f t="shared" si="157"/>
        <v>0</v>
      </c>
      <c r="N383" s="162">
        <f t="shared" si="158"/>
        <v>0</v>
      </c>
      <c r="O383" s="164">
        <f t="shared" si="159"/>
        <v>0</v>
      </c>
      <c r="P383" s="162">
        <f>IF(depr_bonus_fed_macrs_15="Yes",O383*depr_bonus_fed/100,0)</f>
        <v>0</v>
      </c>
      <c r="Q383" s="164">
        <f t="shared" ref="Q383:Q386" si="163">O383-P383</f>
        <v>0</v>
      </c>
    </row>
    <row r="384" spans="1:42" s="16" customFormat="1" x14ac:dyDescent="0.2">
      <c r="A384" s="41" t="str">
        <f t="shared" si="152"/>
        <v>5-yr SL</v>
      </c>
      <c r="B384" s="283">
        <f>IF(Inputs!$C$146=0,0,depr_alloc_sl_5_percent*100/Inputs!$C$146)</f>
        <v>0</v>
      </c>
      <c r="C384" s="162">
        <f>-$B$102*depr_alloc_sl_5_percent/100</f>
        <v>0</v>
      </c>
      <c r="D384" s="162">
        <f t="shared" si="153"/>
        <v>0</v>
      </c>
      <c r="E384" s="162">
        <f t="shared" si="153"/>
        <v>0</v>
      </c>
      <c r="F384" s="164">
        <f t="shared" si="160"/>
        <v>0</v>
      </c>
      <c r="G384" s="166">
        <f>IF(depr_itc_fed_sl_5="Yes",F384,0)</f>
        <v>0</v>
      </c>
      <c r="H384" s="176">
        <f t="shared" si="154"/>
        <v>0</v>
      </c>
      <c r="I384" s="162">
        <f t="shared" si="155"/>
        <v>0</v>
      </c>
      <c r="J384" s="171">
        <f t="shared" si="161"/>
        <v>0</v>
      </c>
      <c r="K384" s="164">
        <f t="shared" si="156"/>
        <v>0</v>
      </c>
      <c r="L384" s="164">
        <f t="shared" si="162"/>
        <v>0</v>
      </c>
      <c r="M384" s="162">
        <f t="shared" si="157"/>
        <v>0</v>
      </c>
      <c r="N384" s="162">
        <f t="shared" si="158"/>
        <v>0</v>
      </c>
      <c r="O384" s="164">
        <f t="shared" si="159"/>
        <v>0</v>
      </c>
      <c r="P384" s="162">
        <f>IF(depr_bonus_fed_sl_5="Yes",O384*depr_bonus_fed/100,0)</f>
        <v>0</v>
      </c>
      <c r="Q384" s="164">
        <f t="shared" si="163"/>
        <v>0</v>
      </c>
    </row>
    <row r="385" spans="1:17" s="16" customFormat="1" x14ac:dyDescent="0.2">
      <c r="A385" s="41" t="str">
        <f t="shared" si="152"/>
        <v>15-yr SL</v>
      </c>
      <c r="B385" s="283">
        <f>IF(Inputs!$C$146=0,0,depr_alloc_sl_15_percent*100/Inputs!$C$146)</f>
        <v>0</v>
      </c>
      <c r="C385" s="162">
        <f>-$B$102*depr_alloc_sl_15_percent/100</f>
        <v>0</v>
      </c>
      <c r="D385" s="162">
        <f t="shared" si="153"/>
        <v>0</v>
      </c>
      <c r="E385" s="162">
        <f t="shared" si="153"/>
        <v>0</v>
      </c>
      <c r="F385" s="164">
        <f t="shared" si="160"/>
        <v>0</v>
      </c>
      <c r="G385" s="166">
        <f>IF(depr_itc_fed_sl_15="Yes",F385,0)</f>
        <v>0</v>
      </c>
      <c r="H385" s="176">
        <f t="shared" si="154"/>
        <v>0</v>
      </c>
      <c r="I385" s="162">
        <f t="shared" si="155"/>
        <v>0</v>
      </c>
      <c r="J385" s="171">
        <f t="shared" si="161"/>
        <v>0</v>
      </c>
      <c r="K385" s="164">
        <f t="shared" si="156"/>
        <v>0</v>
      </c>
      <c r="L385" s="164">
        <f t="shared" si="162"/>
        <v>0</v>
      </c>
      <c r="M385" s="162">
        <f t="shared" si="157"/>
        <v>0</v>
      </c>
      <c r="N385" s="162">
        <f t="shared" si="158"/>
        <v>0</v>
      </c>
      <c r="O385" s="164">
        <f t="shared" si="159"/>
        <v>0</v>
      </c>
      <c r="P385" s="162">
        <f>IF(depr_bonus_fed_sl_15="Yes",O385*depr_bonus_fed/100,0)</f>
        <v>0</v>
      </c>
      <c r="Q385" s="164">
        <f t="shared" si="163"/>
        <v>0</v>
      </c>
    </row>
    <row r="386" spans="1:17" s="16" customFormat="1" x14ac:dyDescent="0.2">
      <c r="A386" s="41" t="str">
        <f t="shared" si="152"/>
        <v>20-yr SL</v>
      </c>
      <c r="B386" s="283">
        <f>IF(Inputs!$C$146=0,0,depr_alloc_sl_20_percent*100/Inputs!$C$146)</f>
        <v>0</v>
      </c>
      <c r="C386" s="162">
        <f>-$B$102*depr_alloc_sl_20_percent/100</f>
        <v>0</v>
      </c>
      <c r="D386" s="162">
        <f t="shared" si="153"/>
        <v>0</v>
      </c>
      <c r="E386" s="162">
        <f t="shared" si="153"/>
        <v>0</v>
      </c>
      <c r="F386" s="164">
        <f t="shared" si="160"/>
        <v>0</v>
      </c>
      <c r="G386" s="166">
        <f>IF(depr_itc_fed_sl_20="Yes",F386,0)</f>
        <v>0</v>
      </c>
      <c r="H386" s="176">
        <f t="shared" si="154"/>
        <v>0</v>
      </c>
      <c r="I386" s="162">
        <f t="shared" si="155"/>
        <v>0</v>
      </c>
      <c r="J386" s="171">
        <f t="shared" si="161"/>
        <v>0</v>
      </c>
      <c r="K386" s="164">
        <f t="shared" si="156"/>
        <v>0</v>
      </c>
      <c r="L386" s="164">
        <f t="shared" si="162"/>
        <v>0</v>
      </c>
      <c r="M386" s="162">
        <f t="shared" si="157"/>
        <v>0</v>
      </c>
      <c r="N386" s="162">
        <f t="shared" si="158"/>
        <v>0</v>
      </c>
      <c r="O386" s="164">
        <f t="shared" si="159"/>
        <v>0</v>
      </c>
      <c r="P386" s="162">
        <f>IF(depr_bonus_fed_sl_20="Yes",O386*depr_bonus_fed/100,0)</f>
        <v>0</v>
      </c>
      <c r="Q386" s="164">
        <f t="shared" si="163"/>
        <v>0</v>
      </c>
    </row>
    <row r="387" spans="1:17" s="16" customFormat="1" x14ac:dyDescent="0.2">
      <c r="A387" s="41" t="str">
        <f t="shared" si="152"/>
        <v>39-yr SL</v>
      </c>
      <c r="B387" s="283">
        <f>IF(Inputs!$C$146=0,0,depr_alloc_sl_39_percent*100/Inputs!$C$146)</f>
        <v>0</v>
      </c>
      <c r="C387" s="162">
        <f>-$B$102*depr_alloc_sl_39_percent/100</f>
        <v>0</v>
      </c>
      <c r="D387" s="162">
        <f t="shared" si="153"/>
        <v>0</v>
      </c>
      <c r="E387" s="162">
        <f t="shared" si="153"/>
        <v>0</v>
      </c>
      <c r="F387" s="164">
        <f>C387-D387-E387</f>
        <v>0</v>
      </c>
      <c r="G387" s="166">
        <f>IF(depr_itc_fed_sl_39="Yes",F387,0)</f>
        <v>0</v>
      </c>
      <c r="H387" s="176">
        <f t="shared" si="154"/>
        <v>0</v>
      </c>
      <c r="I387" s="162">
        <f t="shared" si="155"/>
        <v>0</v>
      </c>
      <c r="J387" s="171">
        <f t="shared" si="161"/>
        <v>0</v>
      </c>
      <c r="K387" s="164">
        <f t="shared" si="156"/>
        <v>0</v>
      </c>
      <c r="L387" s="164">
        <f t="shared" si="162"/>
        <v>0</v>
      </c>
      <c r="M387" s="166">
        <f t="shared" si="157"/>
        <v>0</v>
      </c>
      <c r="N387" s="162">
        <f t="shared" si="158"/>
        <v>0</v>
      </c>
      <c r="O387" s="164">
        <f>F387-M387-N387</f>
        <v>0</v>
      </c>
      <c r="P387" s="162">
        <f>IF(depr_bonus_fed_sl_39="Yes",O387*depr_bonus_fed/100,0)</f>
        <v>0</v>
      </c>
      <c r="Q387" s="164">
        <f>O387-P387</f>
        <v>0</v>
      </c>
    </row>
    <row r="388" spans="1:17" s="16" customFormat="1" x14ac:dyDescent="0.2">
      <c r="A388" s="41" t="s">
        <v>328</v>
      </c>
      <c r="B388" s="284">
        <f>IF(Inputs!$C$146=0,0,depr_alloc_custom_percent*100/Inputs!$C$146)</f>
        <v>0</v>
      </c>
      <c r="C388" s="163">
        <f>-$B$102*depr_alloc_custom_percent/100</f>
        <v>0</v>
      </c>
      <c r="D388" s="162">
        <f t="shared" si="153"/>
        <v>0</v>
      </c>
      <c r="E388" s="162">
        <f t="shared" si="153"/>
        <v>0</v>
      </c>
      <c r="F388" s="167">
        <f>C388-D388-E388</f>
        <v>0</v>
      </c>
      <c r="G388" s="166">
        <f>IF(depr_itc_fed_custom="Yes",F388,0)</f>
        <v>0</v>
      </c>
      <c r="H388" s="176">
        <f t="shared" si="154"/>
        <v>0</v>
      </c>
      <c r="I388" s="162">
        <f t="shared" si="155"/>
        <v>0</v>
      </c>
      <c r="J388" s="171">
        <f t="shared" si="161"/>
        <v>0</v>
      </c>
      <c r="K388" s="164">
        <f t="shared" si="156"/>
        <v>0</v>
      </c>
      <c r="L388" s="164">
        <f t="shared" si="162"/>
        <v>0</v>
      </c>
      <c r="M388" s="177">
        <f t="shared" si="157"/>
        <v>0</v>
      </c>
      <c r="N388" s="376">
        <f t="shared" si="158"/>
        <v>0</v>
      </c>
      <c r="O388" s="167">
        <f>F388-M388-N388</f>
        <v>0</v>
      </c>
      <c r="P388" s="163">
        <f>IF(depr_bonus_fed_custom="Yes",O388*depr_bonus_fed/100,0)</f>
        <v>0</v>
      </c>
      <c r="Q388" s="167">
        <f>O388-P388</f>
        <v>0</v>
      </c>
    </row>
    <row r="389" spans="1:17" s="16" customFormat="1" x14ac:dyDescent="0.2">
      <c r="B389" s="284">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64">SUM(L382:L388)</f>
        <v>0</v>
      </c>
      <c r="M389" s="163">
        <f t="shared" si="164"/>
        <v>0</v>
      </c>
      <c r="N389" s="163">
        <f t="shared" si="164"/>
        <v>0</v>
      </c>
      <c r="O389" s="167">
        <f t="shared" si="164"/>
        <v>0</v>
      </c>
      <c r="P389" s="167">
        <f t="shared" si="164"/>
        <v>0</v>
      </c>
      <c r="Q389" s="167">
        <f t="shared" si="164"/>
        <v>0</v>
      </c>
    </row>
    <row r="390" spans="1:17" s="122" customFormat="1" x14ac:dyDescent="0.2">
      <c r="A390" s="16"/>
      <c r="B390" s="4"/>
    </row>
    <row r="391" spans="1:17" s="122" customFormat="1" x14ac:dyDescent="0.2">
      <c r="A391" s="16" t="s">
        <v>64</v>
      </c>
      <c r="B391" s="4"/>
    </row>
    <row r="392" spans="1:17" s="122" customFormat="1" x14ac:dyDescent="0.2">
      <c r="A392" s="309" t="str">
        <f>A256</f>
        <v>Investment Based Incentive (IBI)</v>
      </c>
      <c r="B392" s="4"/>
    </row>
    <row r="393" spans="1:17" s="122" customFormat="1" x14ac:dyDescent="0.2">
      <c r="A393" s="41" t="str">
        <f>A257</f>
        <v>As fixed amount</v>
      </c>
      <c r="B393" s="4"/>
    </row>
    <row r="394" spans="1:17" s="122" customFormat="1" x14ac:dyDescent="0.2">
      <c r="A394" s="310" t="s">
        <v>4</v>
      </c>
      <c r="B394" s="217">
        <f>IF(ibi_fed_amount_deprbas_fed="Yes",ibi_fed_amount,0)</f>
        <v>0</v>
      </c>
    </row>
    <row r="395" spans="1:17" s="122" customFormat="1" x14ac:dyDescent="0.2">
      <c r="A395" s="310" t="s">
        <v>5</v>
      </c>
      <c r="B395" s="217">
        <f>IF(ibi_sta_amount_deprbas_fed="Yes",ibi_sta_amount,0)</f>
        <v>0</v>
      </c>
    </row>
    <row r="396" spans="1:17" s="122" customFormat="1" x14ac:dyDescent="0.2">
      <c r="A396" s="310" t="s">
        <v>187</v>
      </c>
      <c r="B396" s="217">
        <f>IF(ibi_uti_amount_deprbas_fed="Yes",ibi_uti_amount,0)</f>
        <v>0</v>
      </c>
    </row>
    <row r="397" spans="1:17" s="122" customFormat="1" x14ac:dyDescent="0.2">
      <c r="A397" s="310" t="s">
        <v>188</v>
      </c>
      <c r="B397" s="218">
        <f>IF(ibi_oth_amount_deprbas_fed="Yes",ibi_oth_amount,0)</f>
        <v>0</v>
      </c>
    </row>
    <row r="398" spans="1:17" s="122" customFormat="1" x14ac:dyDescent="0.2">
      <c r="A398" s="310" t="str">
        <f>A262</f>
        <v>Total</v>
      </c>
      <c r="B398" s="217">
        <f>SUM(B394:B397)</f>
        <v>0</v>
      </c>
    </row>
    <row r="399" spans="1:17" s="122" customFormat="1" x14ac:dyDescent="0.2">
      <c r="A399" s="41" t="str">
        <f>A263</f>
        <v>As percentage</v>
      </c>
      <c r="B399" s="4"/>
    </row>
    <row r="400" spans="1:17" s="122" customFormat="1" x14ac:dyDescent="0.2">
      <c r="A400" s="310" t="s">
        <v>4</v>
      </c>
      <c r="B400" s="217">
        <f>IF(ibi_fed_percent_deprbas_fed="Yes",C538,0)</f>
        <v>0</v>
      </c>
    </row>
    <row r="401" spans="1:42" s="122" customFormat="1" x14ac:dyDescent="0.2">
      <c r="A401" s="310" t="s">
        <v>5</v>
      </c>
      <c r="B401" s="217">
        <f>IF(ibi_sta_percent_deprbas_fed="Yes",C539,0)</f>
        <v>0</v>
      </c>
    </row>
    <row r="402" spans="1:42" s="122" customFormat="1" x14ac:dyDescent="0.2">
      <c r="A402" s="310" t="s">
        <v>187</v>
      </c>
      <c r="B402" s="217">
        <f>IF(ibi_uti_percent_deprbas_fed="Yes",C540,0)</f>
        <v>0</v>
      </c>
    </row>
    <row r="403" spans="1:42" s="122" customFormat="1" x14ac:dyDescent="0.2">
      <c r="A403" s="310" t="s">
        <v>188</v>
      </c>
      <c r="B403" s="218">
        <f>IF(ibi_oth_percent_deprbas_fed="Yes",C541,0)</f>
        <v>0</v>
      </c>
    </row>
    <row r="404" spans="1:42" s="122" customFormat="1" x14ac:dyDescent="0.2">
      <c r="A404" s="310" t="str">
        <f>A268</f>
        <v>Total</v>
      </c>
      <c r="B404" s="217">
        <f>SUM(B400:B403)</f>
        <v>0</v>
      </c>
    </row>
    <row r="405" spans="1:42" s="122" customFormat="1" x14ac:dyDescent="0.2">
      <c r="A405" s="309"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187</v>
      </c>
      <c r="B408" s="217">
        <f>IF(cbi_uti_deprbas_fed="Yes",C547,0)</f>
        <v>0</v>
      </c>
    </row>
    <row r="409" spans="1:42" s="122" customFormat="1" x14ac:dyDescent="0.2">
      <c r="A409" s="41" t="s">
        <v>188</v>
      </c>
      <c r="B409" s="218">
        <f>IF(cbi_oth_deprbas_fed="Yes",C548,0)</f>
        <v>0</v>
      </c>
    </row>
    <row r="410" spans="1:42" s="122" customFormat="1" x14ac:dyDescent="0.2">
      <c r="A410" s="41" t="str">
        <f>A274</f>
        <v>Total</v>
      </c>
      <c r="B410" s="218">
        <f>SUM(B406:B409)</f>
        <v>0</v>
      </c>
    </row>
    <row r="411" spans="1:42" s="122" customFormat="1" x14ac:dyDescent="0.2">
      <c r="A411" s="309"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65">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65"/>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65"/>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65"/>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65"/>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65"/>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328</v>
      </c>
      <c r="B421" s="227">
        <f t="array" ref="B421">SUM(IF(ISNUMBER(C421:AP421),C421:AP421))</f>
        <v>0</v>
      </c>
      <c r="C421" s="224">
        <f t="array" ref="C421:AP421">Inputs!D201:AQ201</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66">A415</f>
        <v>5-yr MACRS</v>
      </c>
      <c r="B423" s="236">
        <f t="array" ref="B423">SUM(IF(ISNUMBER(C423:AP423),C423:AP423))</f>
        <v>0</v>
      </c>
      <c r="C423" s="189" t="e">
        <f>C415/100*$Q$382</f>
        <v>#N/A</v>
      </c>
      <c r="D423" s="189" t="e">
        <f t="shared" ref="D423:AP423" si="167">D415/100*$Q$382</f>
        <v>#N/A</v>
      </c>
      <c r="E423" s="189" t="e">
        <f t="shared" si="167"/>
        <v>#N/A</v>
      </c>
      <c r="F423" s="189" t="e">
        <f t="shared" si="167"/>
        <v>#N/A</v>
      </c>
      <c r="G423" s="189" t="e">
        <f t="shared" si="167"/>
        <v>#N/A</v>
      </c>
      <c r="H423" s="189" t="e">
        <f t="shared" si="167"/>
        <v>#N/A</v>
      </c>
      <c r="I423" s="189" t="e">
        <f t="shared" si="167"/>
        <v>#N/A</v>
      </c>
      <c r="J423" s="189" t="e">
        <f t="shared" si="167"/>
        <v>#N/A</v>
      </c>
      <c r="K423" s="189" t="e">
        <f t="shared" si="167"/>
        <v>#N/A</v>
      </c>
      <c r="L423" s="189" t="e">
        <f t="shared" si="167"/>
        <v>#N/A</v>
      </c>
      <c r="M423" s="189" t="e">
        <f t="shared" si="167"/>
        <v>#N/A</v>
      </c>
      <c r="N423" s="189" t="e">
        <f t="shared" si="167"/>
        <v>#N/A</v>
      </c>
      <c r="O423" s="189" t="e">
        <f t="shared" si="167"/>
        <v>#N/A</v>
      </c>
      <c r="P423" s="189" t="e">
        <f t="shared" si="167"/>
        <v>#N/A</v>
      </c>
      <c r="Q423" s="189" t="e">
        <f t="shared" si="167"/>
        <v>#N/A</v>
      </c>
      <c r="R423" s="189" t="e">
        <f t="shared" si="167"/>
        <v>#N/A</v>
      </c>
      <c r="S423" s="189" t="e">
        <f t="shared" si="167"/>
        <v>#N/A</v>
      </c>
      <c r="T423" s="189" t="e">
        <f t="shared" si="167"/>
        <v>#N/A</v>
      </c>
      <c r="U423" s="189" t="e">
        <f t="shared" si="167"/>
        <v>#N/A</v>
      </c>
      <c r="V423" s="189" t="e">
        <f t="shared" si="167"/>
        <v>#N/A</v>
      </c>
      <c r="W423" s="189" t="e">
        <f t="shared" si="167"/>
        <v>#N/A</v>
      </c>
      <c r="X423" s="189" t="e">
        <f t="shared" si="167"/>
        <v>#N/A</v>
      </c>
      <c r="Y423" s="189" t="e">
        <f t="shared" si="167"/>
        <v>#N/A</v>
      </c>
      <c r="Z423" s="189" t="e">
        <f t="shared" si="167"/>
        <v>#N/A</v>
      </c>
      <c r="AA423" s="189" t="e">
        <f t="shared" si="167"/>
        <v>#N/A</v>
      </c>
      <c r="AB423" s="189" t="e">
        <f t="shared" si="167"/>
        <v>#N/A</v>
      </c>
      <c r="AC423" s="189" t="e">
        <f t="shared" si="167"/>
        <v>#N/A</v>
      </c>
      <c r="AD423" s="189" t="e">
        <f t="shared" si="167"/>
        <v>#N/A</v>
      </c>
      <c r="AE423" s="189" t="e">
        <f t="shared" si="167"/>
        <v>#N/A</v>
      </c>
      <c r="AF423" s="189" t="e">
        <f t="shared" si="167"/>
        <v>#N/A</v>
      </c>
      <c r="AG423" s="189" t="e">
        <f t="shared" si="167"/>
        <v>#N/A</v>
      </c>
      <c r="AH423" s="189" t="e">
        <f t="shared" si="167"/>
        <v>#N/A</v>
      </c>
      <c r="AI423" s="189" t="e">
        <f t="shared" si="167"/>
        <v>#N/A</v>
      </c>
      <c r="AJ423" s="189" t="e">
        <f t="shared" si="167"/>
        <v>#N/A</v>
      </c>
      <c r="AK423" s="189" t="e">
        <f t="shared" si="167"/>
        <v>#N/A</v>
      </c>
      <c r="AL423" s="189" t="e">
        <f t="shared" si="167"/>
        <v>#N/A</v>
      </c>
      <c r="AM423" s="189" t="e">
        <f t="shared" si="167"/>
        <v>#N/A</v>
      </c>
      <c r="AN423" s="189" t="e">
        <f t="shared" si="167"/>
        <v>#N/A</v>
      </c>
      <c r="AO423" s="189" t="e">
        <f t="shared" si="167"/>
        <v>#N/A</v>
      </c>
      <c r="AP423" s="189" t="e">
        <f t="shared" si="167"/>
        <v>#N/A</v>
      </c>
    </row>
    <row r="424" spans="1:42" x14ac:dyDescent="0.2">
      <c r="A424" s="33" t="str">
        <f t="shared" si="166"/>
        <v>15-yr MACRS</v>
      </c>
      <c r="B424" s="236">
        <f t="array" ref="B424">SUM(IF(ISNUMBER(C424:AP424),C424:AP424))</f>
        <v>0</v>
      </c>
      <c r="C424" s="189" t="e">
        <f>C416/100*$Q$383</f>
        <v>#N/A</v>
      </c>
      <c r="D424" s="189" t="e">
        <f t="shared" ref="D424:AP424" si="168">D416/100*$Q$383</f>
        <v>#N/A</v>
      </c>
      <c r="E424" s="189" t="e">
        <f t="shared" si="168"/>
        <v>#N/A</v>
      </c>
      <c r="F424" s="189" t="e">
        <f t="shared" si="168"/>
        <v>#N/A</v>
      </c>
      <c r="G424" s="189" t="e">
        <f t="shared" si="168"/>
        <v>#N/A</v>
      </c>
      <c r="H424" s="189" t="e">
        <f t="shared" si="168"/>
        <v>#N/A</v>
      </c>
      <c r="I424" s="189" t="e">
        <f t="shared" si="168"/>
        <v>#N/A</v>
      </c>
      <c r="J424" s="189" t="e">
        <f t="shared" si="168"/>
        <v>#N/A</v>
      </c>
      <c r="K424" s="189" t="e">
        <f t="shared" si="168"/>
        <v>#N/A</v>
      </c>
      <c r="L424" s="189" t="e">
        <f t="shared" si="168"/>
        <v>#N/A</v>
      </c>
      <c r="M424" s="189" t="e">
        <f t="shared" si="168"/>
        <v>#N/A</v>
      </c>
      <c r="N424" s="189" t="e">
        <f t="shared" si="168"/>
        <v>#N/A</v>
      </c>
      <c r="O424" s="189" t="e">
        <f t="shared" si="168"/>
        <v>#N/A</v>
      </c>
      <c r="P424" s="189" t="e">
        <f t="shared" si="168"/>
        <v>#N/A</v>
      </c>
      <c r="Q424" s="189" t="e">
        <f t="shared" si="168"/>
        <v>#N/A</v>
      </c>
      <c r="R424" s="189" t="e">
        <f t="shared" si="168"/>
        <v>#N/A</v>
      </c>
      <c r="S424" s="189" t="e">
        <f t="shared" si="168"/>
        <v>#N/A</v>
      </c>
      <c r="T424" s="189" t="e">
        <f t="shared" si="168"/>
        <v>#N/A</v>
      </c>
      <c r="U424" s="189" t="e">
        <f t="shared" si="168"/>
        <v>#N/A</v>
      </c>
      <c r="V424" s="189" t="e">
        <f t="shared" si="168"/>
        <v>#N/A</v>
      </c>
      <c r="W424" s="189" t="e">
        <f t="shared" si="168"/>
        <v>#N/A</v>
      </c>
      <c r="X424" s="189" t="e">
        <f t="shared" si="168"/>
        <v>#N/A</v>
      </c>
      <c r="Y424" s="189" t="e">
        <f t="shared" si="168"/>
        <v>#N/A</v>
      </c>
      <c r="Z424" s="189" t="e">
        <f t="shared" si="168"/>
        <v>#N/A</v>
      </c>
      <c r="AA424" s="189" t="e">
        <f t="shared" si="168"/>
        <v>#N/A</v>
      </c>
      <c r="AB424" s="189" t="e">
        <f t="shared" si="168"/>
        <v>#N/A</v>
      </c>
      <c r="AC424" s="189" t="e">
        <f t="shared" si="168"/>
        <v>#N/A</v>
      </c>
      <c r="AD424" s="189" t="e">
        <f t="shared" si="168"/>
        <v>#N/A</v>
      </c>
      <c r="AE424" s="189" t="e">
        <f t="shared" si="168"/>
        <v>#N/A</v>
      </c>
      <c r="AF424" s="189" t="e">
        <f t="shared" si="168"/>
        <v>#N/A</v>
      </c>
      <c r="AG424" s="189" t="e">
        <f t="shared" si="168"/>
        <v>#N/A</v>
      </c>
      <c r="AH424" s="189" t="e">
        <f t="shared" si="168"/>
        <v>#N/A</v>
      </c>
      <c r="AI424" s="189" t="e">
        <f t="shared" si="168"/>
        <v>#N/A</v>
      </c>
      <c r="AJ424" s="189" t="e">
        <f t="shared" si="168"/>
        <v>#N/A</v>
      </c>
      <c r="AK424" s="189" t="e">
        <f t="shared" si="168"/>
        <v>#N/A</v>
      </c>
      <c r="AL424" s="189" t="e">
        <f t="shared" si="168"/>
        <v>#N/A</v>
      </c>
      <c r="AM424" s="189" t="e">
        <f t="shared" si="168"/>
        <v>#N/A</v>
      </c>
      <c r="AN424" s="189" t="e">
        <f t="shared" si="168"/>
        <v>#N/A</v>
      </c>
      <c r="AO424" s="189" t="e">
        <f t="shared" si="168"/>
        <v>#N/A</v>
      </c>
      <c r="AP424" s="189" t="e">
        <f t="shared" si="168"/>
        <v>#N/A</v>
      </c>
    </row>
    <row r="425" spans="1:42" x14ac:dyDescent="0.2">
      <c r="A425" s="33" t="str">
        <f t="shared" si="166"/>
        <v>5-yr SL</v>
      </c>
      <c r="B425" s="236">
        <f t="array" ref="B425">SUM(IF(ISNUMBER(C425:AP425),C425:AP425))</f>
        <v>0</v>
      </c>
      <c r="C425" s="189" t="e">
        <f>C417/100*$Q$384</f>
        <v>#N/A</v>
      </c>
      <c r="D425" s="189" t="e">
        <f t="shared" ref="D425:AP425" si="169">D417/100*$Q$384</f>
        <v>#N/A</v>
      </c>
      <c r="E425" s="189" t="e">
        <f t="shared" si="169"/>
        <v>#N/A</v>
      </c>
      <c r="F425" s="189" t="e">
        <f t="shared" si="169"/>
        <v>#N/A</v>
      </c>
      <c r="G425" s="189" t="e">
        <f t="shared" si="169"/>
        <v>#N/A</v>
      </c>
      <c r="H425" s="189" t="e">
        <f t="shared" si="169"/>
        <v>#N/A</v>
      </c>
      <c r="I425" s="189" t="e">
        <f t="shared" si="169"/>
        <v>#N/A</v>
      </c>
      <c r="J425" s="189" t="e">
        <f t="shared" si="169"/>
        <v>#N/A</v>
      </c>
      <c r="K425" s="189" t="e">
        <f t="shared" si="169"/>
        <v>#N/A</v>
      </c>
      <c r="L425" s="189" t="e">
        <f t="shared" si="169"/>
        <v>#N/A</v>
      </c>
      <c r="M425" s="189" t="e">
        <f t="shared" si="169"/>
        <v>#N/A</v>
      </c>
      <c r="N425" s="189" t="e">
        <f t="shared" si="169"/>
        <v>#N/A</v>
      </c>
      <c r="O425" s="189" t="e">
        <f t="shared" si="169"/>
        <v>#N/A</v>
      </c>
      <c r="P425" s="189" t="e">
        <f t="shared" si="169"/>
        <v>#N/A</v>
      </c>
      <c r="Q425" s="189" t="e">
        <f t="shared" si="169"/>
        <v>#N/A</v>
      </c>
      <c r="R425" s="189" t="e">
        <f t="shared" si="169"/>
        <v>#N/A</v>
      </c>
      <c r="S425" s="189" t="e">
        <f t="shared" si="169"/>
        <v>#N/A</v>
      </c>
      <c r="T425" s="189" t="e">
        <f t="shared" si="169"/>
        <v>#N/A</v>
      </c>
      <c r="U425" s="189" t="e">
        <f t="shared" si="169"/>
        <v>#N/A</v>
      </c>
      <c r="V425" s="189" t="e">
        <f t="shared" si="169"/>
        <v>#N/A</v>
      </c>
      <c r="W425" s="189" t="e">
        <f t="shared" si="169"/>
        <v>#N/A</v>
      </c>
      <c r="X425" s="189" t="e">
        <f t="shared" si="169"/>
        <v>#N/A</v>
      </c>
      <c r="Y425" s="189" t="e">
        <f t="shared" si="169"/>
        <v>#N/A</v>
      </c>
      <c r="Z425" s="189" t="e">
        <f t="shared" si="169"/>
        <v>#N/A</v>
      </c>
      <c r="AA425" s="189" t="e">
        <f t="shared" si="169"/>
        <v>#N/A</v>
      </c>
      <c r="AB425" s="189" t="e">
        <f t="shared" si="169"/>
        <v>#N/A</v>
      </c>
      <c r="AC425" s="189" t="e">
        <f t="shared" si="169"/>
        <v>#N/A</v>
      </c>
      <c r="AD425" s="189" t="e">
        <f t="shared" si="169"/>
        <v>#N/A</v>
      </c>
      <c r="AE425" s="189" t="e">
        <f t="shared" si="169"/>
        <v>#N/A</v>
      </c>
      <c r="AF425" s="189" t="e">
        <f t="shared" si="169"/>
        <v>#N/A</v>
      </c>
      <c r="AG425" s="189" t="e">
        <f t="shared" si="169"/>
        <v>#N/A</v>
      </c>
      <c r="AH425" s="189" t="e">
        <f t="shared" si="169"/>
        <v>#N/A</v>
      </c>
      <c r="AI425" s="189" t="e">
        <f t="shared" si="169"/>
        <v>#N/A</v>
      </c>
      <c r="AJ425" s="189" t="e">
        <f t="shared" si="169"/>
        <v>#N/A</v>
      </c>
      <c r="AK425" s="189" t="e">
        <f t="shared" si="169"/>
        <v>#N/A</v>
      </c>
      <c r="AL425" s="189" t="e">
        <f t="shared" si="169"/>
        <v>#N/A</v>
      </c>
      <c r="AM425" s="189" t="e">
        <f t="shared" si="169"/>
        <v>#N/A</v>
      </c>
      <c r="AN425" s="189" t="e">
        <f t="shared" si="169"/>
        <v>#N/A</v>
      </c>
      <c r="AO425" s="189" t="e">
        <f t="shared" si="169"/>
        <v>#N/A</v>
      </c>
      <c r="AP425" s="189" t="e">
        <f t="shared" si="169"/>
        <v>#N/A</v>
      </c>
    </row>
    <row r="426" spans="1:42" x14ac:dyDescent="0.2">
      <c r="A426" s="33" t="str">
        <f t="shared" si="166"/>
        <v>15-yr SL</v>
      </c>
      <c r="B426" s="236">
        <f t="array" ref="B426">SUM(IF(ISNUMBER(C426:AP426),C426:AP426))</f>
        <v>0</v>
      </c>
      <c r="C426" s="189" t="e">
        <f>C418/100*$Q$385</f>
        <v>#N/A</v>
      </c>
      <c r="D426" s="189" t="e">
        <f t="shared" ref="D426:AP426" si="170">D418/100*$Q$385</f>
        <v>#N/A</v>
      </c>
      <c r="E426" s="189" t="e">
        <f t="shared" si="170"/>
        <v>#N/A</v>
      </c>
      <c r="F426" s="189" t="e">
        <f t="shared" si="170"/>
        <v>#N/A</v>
      </c>
      <c r="G426" s="189" t="e">
        <f t="shared" si="170"/>
        <v>#N/A</v>
      </c>
      <c r="H426" s="189" t="e">
        <f t="shared" si="170"/>
        <v>#N/A</v>
      </c>
      <c r="I426" s="189" t="e">
        <f t="shared" si="170"/>
        <v>#N/A</v>
      </c>
      <c r="J426" s="189" t="e">
        <f t="shared" si="170"/>
        <v>#N/A</v>
      </c>
      <c r="K426" s="189" t="e">
        <f t="shared" si="170"/>
        <v>#N/A</v>
      </c>
      <c r="L426" s="189" t="e">
        <f t="shared" si="170"/>
        <v>#N/A</v>
      </c>
      <c r="M426" s="189" t="e">
        <f t="shared" si="170"/>
        <v>#N/A</v>
      </c>
      <c r="N426" s="189" t="e">
        <f t="shared" si="170"/>
        <v>#N/A</v>
      </c>
      <c r="O426" s="189" t="e">
        <f t="shared" si="170"/>
        <v>#N/A</v>
      </c>
      <c r="P426" s="189" t="e">
        <f t="shared" si="170"/>
        <v>#N/A</v>
      </c>
      <c r="Q426" s="189" t="e">
        <f t="shared" si="170"/>
        <v>#N/A</v>
      </c>
      <c r="R426" s="189" t="e">
        <f t="shared" si="170"/>
        <v>#N/A</v>
      </c>
      <c r="S426" s="189" t="e">
        <f t="shared" si="170"/>
        <v>#N/A</v>
      </c>
      <c r="T426" s="189" t="e">
        <f t="shared" si="170"/>
        <v>#N/A</v>
      </c>
      <c r="U426" s="189" t="e">
        <f t="shared" si="170"/>
        <v>#N/A</v>
      </c>
      <c r="V426" s="189" t="e">
        <f t="shared" si="170"/>
        <v>#N/A</v>
      </c>
      <c r="W426" s="189" t="e">
        <f t="shared" si="170"/>
        <v>#N/A</v>
      </c>
      <c r="X426" s="189" t="e">
        <f t="shared" si="170"/>
        <v>#N/A</v>
      </c>
      <c r="Y426" s="189" t="e">
        <f t="shared" si="170"/>
        <v>#N/A</v>
      </c>
      <c r="Z426" s="189" t="e">
        <f t="shared" si="170"/>
        <v>#N/A</v>
      </c>
      <c r="AA426" s="189" t="e">
        <f t="shared" si="170"/>
        <v>#N/A</v>
      </c>
      <c r="AB426" s="189" t="e">
        <f t="shared" si="170"/>
        <v>#N/A</v>
      </c>
      <c r="AC426" s="189" t="e">
        <f t="shared" si="170"/>
        <v>#N/A</v>
      </c>
      <c r="AD426" s="189" t="e">
        <f t="shared" si="170"/>
        <v>#N/A</v>
      </c>
      <c r="AE426" s="189" t="e">
        <f t="shared" si="170"/>
        <v>#N/A</v>
      </c>
      <c r="AF426" s="189" t="e">
        <f t="shared" si="170"/>
        <v>#N/A</v>
      </c>
      <c r="AG426" s="189" t="e">
        <f t="shared" si="170"/>
        <v>#N/A</v>
      </c>
      <c r="AH426" s="189" t="e">
        <f t="shared" si="170"/>
        <v>#N/A</v>
      </c>
      <c r="AI426" s="189" t="e">
        <f t="shared" si="170"/>
        <v>#N/A</v>
      </c>
      <c r="AJ426" s="189" t="e">
        <f t="shared" si="170"/>
        <v>#N/A</v>
      </c>
      <c r="AK426" s="189" t="e">
        <f t="shared" si="170"/>
        <v>#N/A</v>
      </c>
      <c r="AL426" s="189" t="e">
        <f t="shared" si="170"/>
        <v>#N/A</v>
      </c>
      <c r="AM426" s="189" t="e">
        <f t="shared" si="170"/>
        <v>#N/A</v>
      </c>
      <c r="AN426" s="189" t="e">
        <f t="shared" si="170"/>
        <v>#N/A</v>
      </c>
      <c r="AO426" s="189" t="e">
        <f t="shared" si="170"/>
        <v>#N/A</v>
      </c>
      <c r="AP426" s="189" t="e">
        <f t="shared" si="170"/>
        <v>#N/A</v>
      </c>
    </row>
    <row r="427" spans="1:42" x14ac:dyDescent="0.2">
      <c r="A427" s="33" t="str">
        <f t="shared" si="166"/>
        <v>20-yr SL</v>
      </c>
      <c r="B427" s="236">
        <f t="array" ref="B427">SUM(IF(ISNUMBER(C427:AP427),C427:AP427))</f>
        <v>0</v>
      </c>
      <c r="C427" s="189" t="e">
        <f>C419/100*$Q$386</f>
        <v>#N/A</v>
      </c>
      <c r="D427" s="189" t="e">
        <f t="shared" ref="D427:AP427" si="171">D419/100*$Q$386</f>
        <v>#N/A</v>
      </c>
      <c r="E427" s="189" t="e">
        <f t="shared" si="171"/>
        <v>#N/A</v>
      </c>
      <c r="F427" s="189" t="e">
        <f t="shared" si="171"/>
        <v>#N/A</v>
      </c>
      <c r="G427" s="189" t="e">
        <f t="shared" si="171"/>
        <v>#N/A</v>
      </c>
      <c r="H427" s="189" t="e">
        <f t="shared" si="171"/>
        <v>#N/A</v>
      </c>
      <c r="I427" s="189" t="e">
        <f t="shared" si="171"/>
        <v>#N/A</v>
      </c>
      <c r="J427" s="189" t="e">
        <f t="shared" si="171"/>
        <v>#N/A</v>
      </c>
      <c r="K427" s="189" t="e">
        <f t="shared" si="171"/>
        <v>#N/A</v>
      </c>
      <c r="L427" s="189" t="e">
        <f t="shared" si="171"/>
        <v>#N/A</v>
      </c>
      <c r="M427" s="189" t="e">
        <f t="shared" si="171"/>
        <v>#N/A</v>
      </c>
      <c r="N427" s="189" t="e">
        <f t="shared" si="171"/>
        <v>#N/A</v>
      </c>
      <c r="O427" s="189" t="e">
        <f t="shared" si="171"/>
        <v>#N/A</v>
      </c>
      <c r="P427" s="189" t="e">
        <f t="shared" si="171"/>
        <v>#N/A</v>
      </c>
      <c r="Q427" s="189" t="e">
        <f t="shared" si="171"/>
        <v>#N/A</v>
      </c>
      <c r="R427" s="189" t="e">
        <f t="shared" si="171"/>
        <v>#N/A</v>
      </c>
      <c r="S427" s="189" t="e">
        <f t="shared" si="171"/>
        <v>#N/A</v>
      </c>
      <c r="T427" s="189" t="e">
        <f t="shared" si="171"/>
        <v>#N/A</v>
      </c>
      <c r="U427" s="189" t="e">
        <f t="shared" si="171"/>
        <v>#N/A</v>
      </c>
      <c r="V427" s="189" t="e">
        <f t="shared" si="171"/>
        <v>#N/A</v>
      </c>
      <c r="W427" s="189" t="e">
        <f t="shared" si="171"/>
        <v>#N/A</v>
      </c>
      <c r="X427" s="189" t="e">
        <f t="shared" si="171"/>
        <v>#N/A</v>
      </c>
      <c r="Y427" s="189" t="e">
        <f t="shared" si="171"/>
        <v>#N/A</v>
      </c>
      <c r="Z427" s="189" t="e">
        <f t="shared" si="171"/>
        <v>#N/A</v>
      </c>
      <c r="AA427" s="189" t="e">
        <f t="shared" si="171"/>
        <v>#N/A</v>
      </c>
      <c r="AB427" s="189" t="e">
        <f t="shared" si="171"/>
        <v>#N/A</v>
      </c>
      <c r="AC427" s="189" t="e">
        <f t="shared" si="171"/>
        <v>#N/A</v>
      </c>
      <c r="AD427" s="189" t="e">
        <f t="shared" si="171"/>
        <v>#N/A</v>
      </c>
      <c r="AE427" s="189" t="e">
        <f t="shared" si="171"/>
        <v>#N/A</v>
      </c>
      <c r="AF427" s="189" t="e">
        <f t="shared" si="171"/>
        <v>#N/A</v>
      </c>
      <c r="AG427" s="189" t="e">
        <f t="shared" si="171"/>
        <v>#N/A</v>
      </c>
      <c r="AH427" s="189" t="e">
        <f t="shared" si="171"/>
        <v>#N/A</v>
      </c>
      <c r="AI427" s="189" t="e">
        <f t="shared" si="171"/>
        <v>#N/A</v>
      </c>
      <c r="AJ427" s="189" t="e">
        <f t="shared" si="171"/>
        <v>#N/A</v>
      </c>
      <c r="AK427" s="189" t="e">
        <f t="shared" si="171"/>
        <v>#N/A</v>
      </c>
      <c r="AL427" s="189" t="e">
        <f t="shared" si="171"/>
        <v>#N/A</v>
      </c>
      <c r="AM427" s="189" t="e">
        <f t="shared" si="171"/>
        <v>#N/A</v>
      </c>
      <c r="AN427" s="189" t="e">
        <f t="shared" si="171"/>
        <v>#N/A</v>
      </c>
      <c r="AO427" s="189" t="e">
        <f t="shared" si="171"/>
        <v>#N/A</v>
      </c>
      <c r="AP427" s="189" t="e">
        <f t="shared" si="171"/>
        <v>#N/A</v>
      </c>
    </row>
    <row r="428" spans="1:42" x14ac:dyDescent="0.2">
      <c r="A428" s="33" t="str">
        <f t="shared" si="166"/>
        <v>39-yr SL</v>
      </c>
      <c r="B428" s="236">
        <f>SUM(IF(ISNUMBER(C428:AP428),C428:AP428))</f>
        <v>0</v>
      </c>
      <c r="C428" s="189" t="e">
        <f>C420/100*$Q$387</f>
        <v>#N/A</v>
      </c>
      <c r="D428" s="189" t="e">
        <f t="shared" ref="D428:AP428" si="172">D420/100*$Q$387</f>
        <v>#N/A</v>
      </c>
      <c r="E428" s="189" t="e">
        <f t="shared" si="172"/>
        <v>#N/A</v>
      </c>
      <c r="F428" s="189" t="e">
        <f t="shared" si="172"/>
        <v>#N/A</v>
      </c>
      <c r="G428" s="189" t="e">
        <f t="shared" si="172"/>
        <v>#N/A</v>
      </c>
      <c r="H428" s="189" t="e">
        <f t="shared" si="172"/>
        <v>#N/A</v>
      </c>
      <c r="I428" s="189" t="e">
        <f t="shared" si="172"/>
        <v>#N/A</v>
      </c>
      <c r="J428" s="189" t="e">
        <f t="shared" si="172"/>
        <v>#N/A</v>
      </c>
      <c r="K428" s="189" t="e">
        <f t="shared" si="172"/>
        <v>#N/A</v>
      </c>
      <c r="L428" s="189" t="e">
        <f t="shared" si="172"/>
        <v>#N/A</v>
      </c>
      <c r="M428" s="189" t="e">
        <f t="shared" si="172"/>
        <v>#N/A</v>
      </c>
      <c r="N428" s="189" t="e">
        <f t="shared" si="172"/>
        <v>#N/A</v>
      </c>
      <c r="O428" s="189" t="e">
        <f t="shared" si="172"/>
        <v>#N/A</v>
      </c>
      <c r="P428" s="189" t="e">
        <f t="shared" si="172"/>
        <v>#N/A</v>
      </c>
      <c r="Q428" s="189" t="e">
        <f t="shared" si="172"/>
        <v>#N/A</v>
      </c>
      <c r="R428" s="189" t="e">
        <f t="shared" si="172"/>
        <v>#N/A</v>
      </c>
      <c r="S428" s="189" t="e">
        <f t="shared" si="172"/>
        <v>#N/A</v>
      </c>
      <c r="T428" s="189" t="e">
        <f t="shared" si="172"/>
        <v>#N/A</v>
      </c>
      <c r="U428" s="189" t="e">
        <f t="shared" si="172"/>
        <v>#N/A</v>
      </c>
      <c r="V428" s="189" t="e">
        <f t="shared" si="172"/>
        <v>#N/A</v>
      </c>
      <c r="W428" s="189" t="e">
        <f t="shared" si="172"/>
        <v>#N/A</v>
      </c>
      <c r="X428" s="189" t="e">
        <f t="shared" si="172"/>
        <v>#N/A</v>
      </c>
      <c r="Y428" s="189" t="e">
        <f t="shared" si="172"/>
        <v>#N/A</v>
      </c>
      <c r="Z428" s="189" t="e">
        <f t="shared" si="172"/>
        <v>#N/A</v>
      </c>
      <c r="AA428" s="189" t="e">
        <f t="shared" si="172"/>
        <v>#N/A</v>
      </c>
      <c r="AB428" s="189" t="e">
        <f t="shared" si="172"/>
        <v>#N/A</v>
      </c>
      <c r="AC428" s="189" t="e">
        <f t="shared" si="172"/>
        <v>#N/A</v>
      </c>
      <c r="AD428" s="189" t="e">
        <f t="shared" si="172"/>
        <v>#N/A</v>
      </c>
      <c r="AE428" s="189" t="e">
        <f t="shared" si="172"/>
        <v>#N/A</v>
      </c>
      <c r="AF428" s="189" t="e">
        <f t="shared" si="172"/>
        <v>#N/A</v>
      </c>
      <c r="AG428" s="189" t="e">
        <f t="shared" si="172"/>
        <v>#N/A</v>
      </c>
      <c r="AH428" s="189" t="e">
        <f t="shared" si="172"/>
        <v>#N/A</v>
      </c>
      <c r="AI428" s="189" t="e">
        <f t="shared" si="172"/>
        <v>#N/A</v>
      </c>
      <c r="AJ428" s="189" t="e">
        <f t="shared" si="172"/>
        <v>#N/A</v>
      </c>
      <c r="AK428" s="189" t="e">
        <f t="shared" si="172"/>
        <v>#N/A</v>
      </c>
      <c r="AL428" s="189" t="e">
        <f t="shared" si="172"/>
        <v>#N/A</v>
      </c>
      <c r="AM428" s="189" t="e">
        <f t="shared" si="172"/>
        <v>#N/A</v>
      </c>
      <c r="AN428" s="189" t="e">
        <f t="shared" si="172"/>
        <v>#N/A</v>
      </c>
      <c r="AO428" s="189" t="e">
        <f t="shared" si="172"/>
        <v>#N/A</v>
      </c>
      <c r="AP428" s="189" t="e">
        <f t="shared" si="172"/>
        <v>#N/A</v>
      </c>
    </row>
    <row r="429" spans="1:42" x14ac:dyDescent="0.2">
      <c r="A429" s="33" t="s">
        <v>328</v>
      </c>
      <c r="B429" s="236">
        <f>SUM(IF(ISNUMBER(C429:AP429),C429:AP429))</f>
        <v>0</v>
      </c>
      <c r="C429" s="366">
        <f>IF(C2&lt;=analysis_period,C421/100*$Q$388,0)</f>
        <v>0</v>
      </c>
      <c r="D429" s="366">
        <f>IF(D2&lt;=analysis_period,D421/100*$Q$388,0)</f>
        <v>0</v>
      </c>
      <c r="E429" s="366">
        <f>IF(E2&lt;=analysis_period,E421/100*$Q$388,0)</f>
        <v>0</v>
      </c>
      <c r="F429" s="366">
        <f>IF(F2&lt;=analysis_period,F421/100*$Q$388,0)</f>
        <v>0</v>
      </c>
      <c r="G429" s="366">
        <f>IF(G2&lt;=analysis_period,G421/100*$Q$388,0)</f>
        <v>0</v>
      </c>
      <c r="H429" s="366">
        <f>IF(H2&lt;=analysis_period,H421/100*$Q$388,0)</f>
        <v>0</v>
      </c>
      <c r="I429" s="366">
        <f>IF(I2&lt;=analysis_period,I421/100*$Q$388,0)</f>
        <v>0</v>
      </c>
      <c r="J429" s="366">
        <f>IF(J2&lt;=analysis_period,J421/100*$Q$388,0)</f>
        <v>0</v>
      </c>
      <c r="K429" s="366">
        <f>IF(K2&lt;=analysis_period,K421/100*$Q$388,0)</f>
        <v>0</v>
      </c>
      <c r="L429" s="366">
        <f>IF(L2&lt;=analysis_period,L421/100*$Q$388,0)</f>
        <v>0</v>
      </c>
      <c r="M429" s="366">
        <f>IF(M2&lt;=analysis_period,M421/100*$Q$388,0)</f>
        <v>0</v>
      </c>
      <c r="N429" s="366">
        <f>IF(N2&lt;=analysis_period,N421/100*$Q$388,0)</f>
        <v>0</v>
      </c>
      <c r="O429" s="366">
        <f>IF(O2&lt;=analysis_period,O421/100*$Q$388,0)</f>
        <v>0</v>
      </c>
      <c r="P429" s="366">
        <f>IF(P2&lt;=analysis_period,P421/100*$Q$388,0)</f>
        <v>0</v>
      </c>
      <c r="Q429" s="366">
        <f>IF(Q2&lt;=analysis_period,Q421/100*$Q$388,0)</f>
        <v>0</v>
      </c>
      <c r="R429" s="366">
        <f>IF(R2&lt;=analysis_period,R421/100*$Q$388,0)</f>
        <v>0</v>
      </c>
      <c r="S429" s="366">
        <f>IF(S2&lt;=analysis_period,S421/100*$Q$388,0)</f>
        <v>0</v>
      </c>
      <c r="T429" s="366">
        <f>IF(T2&lt;=analysis_period,T421/100*$Q$388,0)</f>
        <v>0</v>
      </c>
      <c r="U429" s="366">
        <f>IF(U2&lt;=analysis_period,U421/100*$Q$388,0)</f>
        <v>0</v>
      </c>
      <c r="V429" s="366">
        <f>IF(V2&lt;=analysis_period,V421/100*$Q$388,0)</f>
        <v>0</v>
      </c>
      <c r="W429" s="366">
        <f>IF(W2&lt;=analysis_period,W421/100*$Q$388,0)</f>
        <v>0</v>
      </c>
      <c r="X429" s="366">
        <f>IF(X2&lt;=analysis_period,X421/100*$Q$388,0)</f>
        <v>0</v>
      </c>
      <c r="Y429" s="366">
        <f>IF(Y2&lt;=analysis_period,Y421/100*$Q$388,0)</f>
        <v>0</v>
      </c>
      <c r="Z429" s="366">
        <f>IF(Z2&lt;=analysis_period,Z421/100*$Q$388,0)</f>
        <v>0</v>
      </c>
      <c r="AA429" s="366">
        <f>IF(AA2&lt;=analysis_period,AA421/100*$Q$388,0)</f>
        <v>0</v>
      </c>
      <c r="AB429" s="366">
        <f>IF(AB2&lt;=analysis_period,AB421/100*$Q$388,0)</f>
        <v>0</v>
      </c>
      <c r="AC429" s="366">
        <f>IF(AC2&lt;=analysis_period,AC421/100*$Q$388,0)</f>
        <v>0</v>
      </c>
      <c r="AD429" s="366">
        <f>IF(AD2&lt;=analysis_period,AD421/100*$Q$388,0)</f>
        <v>0</v>
      </c>
      <c r="AE429" s="366">
        <f>IF(AE2&lt;=analysis_period,AE421/100*$Q$388,0)</f>
        <v>0</v>
      </c>
      <c r="AF429" s="366">
        <f>IF(AF2&lt;=analysis_period,AF421/100*$Q$388,0)</f>
        <v>0</v>
      </c>
      <c r="AG429" s="366">
        <f>IF(AG2&lt;=analysis_period,AG421/100*$Q$388,0)</f>
        <v>0</v>
      </c>
      <c r="AH429" s="366">
        <f>IF(AH2&lt;=analysis_period,AH421/100*$Q$388,0)</f>
        <v>0</v>
      </c>
      <c r="AI429" s="366">
        <f>IF(AI2&lt;=analysis_period,AI421/100*$Q$388,0)</f>
        <v>0</v>
      </c>
      <c r="AJ429" s="366">
        <f>IF(AJ2&lt;=analysis_period,AJ421/100*$Q$388,0)</f>
        <v>0</v>
      </c>
      <c r="AK429" s="366">
        <f>IF(AK2&lt;=analysis_period,AK421/100*$Q$388,0)</f>
        <v>0</v>
      </c>
      <c r="AL429" s="366">
        <f>IF(AL2&lt;=analysis_period,AL421/100*$Q$388,0)</f>
        <v>0</v>
      </c>
      <c r="AM429" s="366">
        <f>IF(AM2&lt;=analysis_period,AM421/100*$Q$388,0)</f>
        <v>0</v>
      </c>
      <c r="AN429" s="366">
        <f>IF(AN2&lt;=analysis_period,AN421/100*$Q$388,0)</f>
        <v>0</v>
      </c>
      <c r="AO429" s="366">
        <f>IF(AO2&lt;=analysis_period,AO421/100*$Q$388,0)</f>
        <v>0</v>
      </c>
      <c r="AP429" s="366">
        <f>IF(AP2&lt;=analysis_period,AP421/100*$Q$388,0)</f>
        <v>0</v>
      </c>
    </row>
    <row r="430" spans="1:42" x14ac:dyDescent="0.2">
      <c r="A430" s="33" t="s">
        <v>87</v>
      </c>
      <c r="B430" s="236">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7">
        <f t="array" ref="B431">SUM(IF(ISNUMBER(C431:AP431),C431:AP431))</f>
        <v>0</v>
      </c>
      <c r="C431" s="189" t="e">
        <f>SUM(C423:C430)</f>
        <v>#N/A</v>
      </c>
      <c r="D431" s="189" t="e">
        <f t="shared" ref="D431:AP431" si="173">SUM(D423:D430)</f>
        <v>#N/A</v>
      </c>
      <c r="E431" s="189" t="e">
        <f t="shared" si="173"/>
        <v>#N/A</v>
      </c>
      <c r="F431" s="189" t="e">
        <f t="shared" si="173"/>
        <v>#N/A</v>
      </c>
      <c r="G431" s="189" t="e">
        <f t="shared" si="173"/>
        <v>#N/A</v>
      </c>
      <c r="H431" s="189" t="e">
        <f t="shared" si="173"/>
        <v>#N/A</v>
      </c>
      <c r="I431" s="189" t="e">
        <f t="shared" si="173"/>
        <v>#N/A</v>
      </c>
      <c r="J431" s="189" t="e">
        <f t="shared" si="173"/>
        <v>#N/A</v>
      </c>
      <c r="K431" s="189" t="e">
        <f t="shared" si="173"/>
        <v>#N/A</v>
      </c>
      <c r="L431" s="189" t="e">
        <f t="shared" si="173"/>
        <v>#N/A</v>
      </c>
      <c r="M431" s="189" t="e">
        <f t="shared" si="173"/>
        <v>#N/A</v>
      </c>
      <c r="N431" s="189" t="e">
        <f t="shared" si="173"/>
        <v>#N/A</v>
      </c>
      <c r="O431" s="189" t="e">
        <f t="shared" si="173"/>
        <v>#N/A</v>
      </c>
      <c r="P431" s="189" t="e">
        <f t="shared" si="173"/>
        <v>#N/A</v>
      </c>
      <c r="Q431" s="189" t="e">
        <f t="shared" si="173"/>
        <v>#N/A</v>
      </c>
      <c r="R431" s="189" t="e">
        <f t="shared" si="173"/>
        <v>#N/A</v>
      </c>
      <c r="S431" s="189" t="e">
        <f t="shared" si="173"/>
        <v>#N/A</v>
      </c>
      <c r="T431" s="189" t="e">
        <f t="shared" si="173"/>
        <v>#N/A</v>
      </c>
      <c r="U431" s="189" t="e">
        <f t="shared" si="173"/>
        <v>#N/A</v>
      </c>
      <c r="V431" s="189" t="e">
        <f t="shared" si="173"/>
        <v>#N/A</v>
      </c>
      <c r="W431" s="189" t="e">
        <f t="shared" si="173"/>
        <v>#N/A</v>
      </c>
      <c r="X431" s="189" t="e">
        <f t="shared" si="173"/>
        <v>#N/A</v>
      </c>
      <c r="Y431" s="189" t="e">
        <f t="shared" si="173"/>
        <v>#N/A</v>
      </c>
      <c r="Z431" s="189" t="e">
        <f t="shared" si="173"/>
        <v>#N/A</v>
      </c>
      <c r="AA431" s="189" t="e">
        <f t="shared" si="173"/>
        <v>#N/A</v>
      </c>
      <c r="AB431" s="189" t="e">
        <f t="shared" si="173"/>
        <v>#N/A</v>
      </c>
      <c r="AC431" s="189" t="e">
        <f t="shared" si="173"/>
        <v>#N/A</v>
      </c>
      <c r="AD431" s="189" t="e">
        <f t="shared" si="173"/>
        <v>#N/A</v>
      </c>
      <c r="AE431" s="189" t="e">
        <f t="shared" si="173"/>
        <v>#N/A</v>
      </c>
      <c r="AF431" s="189" t="e">
        <f t="shared" si="173"/>
        <v>#N/A</v>
      </c>
      <c r="AG431" s="189" t="e">
        <f t="shared" si="173"/>
        <v>#N/A</v>
      </c>
      <c r="AH431" s="189" t="e">
        <f t="shared" si="173"/>
        <v>#N/A</v>
      </c>
      <c r="AI431" s="189" t="e">
        <f t="shared" si="173"/>
        <v>#N/A</v>
      </c>
      <c r="AJ431" s="189" t="e">
        <f t="shared" si="173"/>
        <v>#N/A</v>
      </c>
      <c r="AK431" s="189" t="e">
        <f t="shared" si="173"/>
        <v>#N/A</v>
      </c>
      <c r="AL431" s="189" t="e">
        <f t="shared" si="173"/>
        <v>#N/A</v>
      </c>
      <c r="AM431" s="189" t="e">
        <f t="shared" si="173"/>
        <v>#N/A</v>
      </c>
      <c r="AN431" s="189" t="e">
        <f t="shared" si="173"/>
        <v>#N/A</v>
      </c>
      <c r="AO431" s="189" t="e">
        <f t="shared" si="173"/>
        <v>#N/A</v>
      </c>
      <c r="AP431" s="189" t="e">
        <f t="shared" si="173"/>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32">
        <f>B2</f>
        <v>0</v>
      </c>
      <c r="C435" s="232" t="str">
        <f>C2</f>
        <v/>
      </c>
      <c r="D435" s="232" t="str">
        <f>D2</f>
        <v/>
      </c>
      <c r="E435" s="232" t="str">
        <f>E2</f>
        <v/>
      </c>
      <c r="F435" s="232" t="str">
        <f>F2</f>
        <v/>
      </c>
      <c r="G435" s="232" t="str">
        <f>G2</f>
        <v/>
      </c>
      <c r="H435" s="232" t="str">
        <f>H2</f>
        <v/>
      </c>
      <c r="I435" s="232" t="str">
        <f>I2</f>
        <v/>
      </c>
      <c r="J435" s="232" t="str">
        <f>J2</f>
        <v/>
      </c>
      <c r="K435" s="232" t="str">
        <f>K2</f>
        <v/>
      </c>
      <c r="L435" s="232" t="str">
        <f>L2</f>
        <v/>
      </c>
      <c r="M435" s="232" t="str">
        <f>M2</f>
        <v/>
      </c>
      <c r="N435" s="232" t="str">
        <f>N2</f>
        <v/>
      </c>
      <c r="O435" s="232" t="str">
        <f>O2</f>
        <v/>
      </c>
      <c r="P435" s="232" t="str">
        <f>P2</f>
        <v/>
      </c>
      <c r="Q435" s="232" t="str">
        <f>Q2</f>
        <v/>
      </c>
      <c r="R435" s="232" t="str">
        <f>R2</f>
        <v/>
      </c>
      <c r="S435" s="232" t="str">
        <f>S2</f>
        <v/>
      </c>
      <c r="T435" s="232" t="str">
        <f>T2</f>
        <v/>
      </c>
      <c r="U435" s="232" t="str">
        <f>U2</f>
        <v/>
      </c>
      <c r="V435" s="232" t="str">
        <f>V2</f>
        <v/>
      </c>
      <c r="W435" s="232" t="str">
        <f>W2</f>
        <v/>
      </c>
      <c r="X435" s="232" t="str">
        <f>X2</f>
        <v/>
      </c>
      <c r="Y435" s="232" t="str">
        <f>Y2</f>
        <v/>
      </c>
      <c r="Z435" s="232" t="str">
        <f>Z2</f>
        <v/>
      </c>
      <c r="AA435" s="232" t="str">
        <f>AA2</f>
        <v/>
      </c>
      <c r="AB435" s="232" t="str">
        <f>AB2</f>
        <v/>
      </c>
      <c r="AC435" s="232" t="str">
        <f>AC2</f>
        <v/>
      </c>
      <c r="AD435" s="232" t="str">
        <f>AD2</f>
        <v/>
      </c>
      <c r="AE435" s="232" t="str">
        <f>AE2</f>
        <v/>
      </c>
      <c r="AF435" s="232" t="str">
        <f>AF2</f>
        <v/>
      </c>
      <c r="AG435" s="232" t="str">
        <f>AG2</f>
        <v/>
      </c>
      <c r="AH435" s="232" t="str">
        <f>AH2</f>
        <v/>
      </c>
      <c r="AI435" s="232" t="str">
        <f>AI2</f>
        <v/>
      </c>
      <c r="AJ435" s="232" t="str">
        <f>AJ2</f>
        <v/>
      </c>
      <c r="AK435" s="232" t="str">
        <f>AK2</f>
        <v/>
      </c>
      <c r="AL435" s="232" t="str">
        <f>AL2</f>
        <v/>
      </c>
      <c r="AM435" s="232" t="str">
        <f>AM2</f>
        <v/>
      </c>
      <c r="AN435" s="232" t="str">
        <f>AN2</f>
        <v/>
      </c>
      <c r="AO435" s="232" t="str">
        <f>AO2</f>
        <v/>
      </c>
      <c r="AP435" s="232" t="str">
        <f>AP2</f>
        <v/>
      </c>
    </row>
    <row r="436" spans="1:42" x14ac:dyDescent="0.2">
      <c r="A436" s="32" t="s">
        <v>78</v>
      </c>
      <c r="B436" s="231">
        <v>0</v>
      </c>
      <c r="C436" s="224" t="e">
        <f t="shared" ref="C436:AP436" si="174">IF($B$434=$A415,C415,0)+IF($B$434=$A416,C416,0)+IF($B$434=$A417,C417,0)+IF($B$434=$A418,C418,0)+IF($B$434=$A419,C419,0)+IF($B$434=$A420,C420,0)</f>
        <v>#N/A</v>
      </c>
      <c r="D436" s="224" t="e">
        <f t="shared" si="174"/>
        <v>#N/A</v>
      </c>
      <c r="E436" s="224" t="e">
        <f t="shared" si="174"/>
        <v>#N/A</v>
      </c>
      <c r="F436" s="224" t="e">
        <f t="shared" si="174"/>
        <v>#N/A</v>
      </c>
      <c r="G436" s="224" t="e">
        <f t="shared" si="174"/>
        <v>#N/A</v>
      </c>
      <c r="H436" s="224" t="e">
        <f t="shared" si="174"/>
        <v>#N/A</v>
      </c>
      <c r="I436" s="224" t="e">
        <f t="shared" si="174"/>
        <v>#N/A</v>
      </c>
      <c r="J436" s="224" t="e">
        <f t="shared" si="174"/>
        <v>#N/A</v>
      </c>
      <c r="K436" s="224" t="e">
        <f t="shared" si="174"/>
        <v>#N/A</v>
      </c>
      <c r="L436" s="224" t="e">
        <f t="shared" si="174"/>
        <v>#N/A</v>
      </c>
      <c r="M436" s="224" t="e">
        <f t="shared" si="174"/>
        <v>#N/A</v>
      </c>
      <c r="N436" s="224" t="e">
        <f t="shared" si="174"/>
        <v>#N/A</v>
      </c>
      <c r="O436" s="224" t="e">
        <f t="shared" si="174"/>
        <v>#N/A</v>
      </c>
      <c r="P436" s="224" t="e">
        <f t="shared" si="174"/>
        <v>#N/A</v>
      </c>
      <c r="Q436" s="224" t="e">
        <f t="shared" si="174"/>
        <v>#N/A</v>
      </c>
      <c r="R436" s="224" t="e">
        <f t="shared" si="174"/>
        <v>#N/A</v>
      </c>
      <c r="S436" s="224" t="e">
        <f t="shared" si="174"/>
        <v>#N/A</v>
      </c>
      <c r="T436" s="224" t="e">
        <f t="shared" si="174"/>
        <v>#N/A</v>
      </c>
      <c r="U436" s="224" t="e">
        <f t="shared" si="174"/>
        <v>#N/A</v>
      </c>
      <c r="V436" s="224" t="e">
        <f t="shared" si="174"/>
        <v>#N/A</v>
      </c>
      <c r="W436" s="224" t="e">
        <f t="shared" si="174"/>
        <v>#N/A</v>
      </c>
      <c r="X436" s="224" t="e">
        <f t="shared" si="174"/>
        <v>#N/A</v>
      </c>
      <c r="Y436" s="224" t="e">
        <f t="shared" si="174"/>
        <v>#N/A</v>
      </c>
      <c r="Z436" s="224" t="e">
        <f t="shared" si="174"/>
        <v>#N/A</v>
      </c>
      <c r="AA436" s="224" t="e">
        <f t="shared" si="174"/>
        <v>#N/A</v>
      </c>
      <c r="AB436" s="224" t="e">
        <f t="shared" si="174"/>
        <v>#N/A</v>
      </c>
      <c r="AC436" s="224" t="e">
        <f t="shared" si="174"/>
        <v>#N/A</v>
      </c>
      <c r="AD436" s="224" t="e">
        <f t="shared" si="174"/>
        <v>#N/A</v>
      </c>
      <c r="AE436" s="224" t="e">
        <f t="shared" si="174"/>
        <v>#N/A</v>
      </c>
      <c r="AF436" s="224" t="e">
        <f t="shared" si="174"/>
        <v>#N/A</v>
      </c>
      <c r="AG436" s="224" t="e">
        <f t="shared" si="174"/>
        <v>#N/A</v>
      </c>
      <c r="AH436" s="224" t="e">
        <f t="shared" si="174"/>
        <v>#N/A</v>
      </c>
      <c r="AI436" s="224" t="e">
        <f t="shared" si="174"/>
        <v>#N/A</v>
      </c>
      <c r="AJ436" s="224" t="e">
        <f t="shared" si="174"/>
        <v>#N/A</v>
      </c>
      <c r="AK436" s="224" t="e">
        <f t="shared" si="174"/>
        <v>#N/A</v>
      </c>
      <c r="AL436" s="224" t="e">
        <f t="shared" si="174"/>
        <v>#N/A</v>
      </c>
      <c r="AM436" s="224" t="e">
        <f t="shared" si="174"/>
        <v>#N/A</v>
      </c>
      <c r="AN436" s="224" t="e">
        <f t="shared" si="174"/>
        <v>#N/A</v>
      </c>
      <c r="AO436" s="224" t="e">
        <f t="shared" si="174"/>
        <v>#N/A</v>
      </c>
      <c r="AP436" s="224" t="e">
        <f t="shared" si="174"/>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75">C304</f>
        <v>0</v>
      </c>
      <c r="D440" s="213">
        <f t="shared" si="175"/>
        <v>0</v>
      </c>
      <c r="E440" s="213">
        <f t="shared" si="175"/>
        <v>0</v>
      </c>
      <c r="F440" s="213">
        <f t="shared" si="175"/>
        <v>0</v>
      </c>
      <c r="G440" s="213">
        <f t="shared" si="175"/>
        <v>0</v>
      </c>
      <c r="H440" s="213">
        <f t="shared" si="175"/>
        <v>0</v>
      </c>
      <c r="I440" s="213">
        <f t="shared" si="175"/>
        <v>0</v>
      </c>
      <c r="J440" s="213">
        <f t="shared" si="175"/>
        <v>0</v>
      </c>
      <c r="K440" s="213">
        <f t="shared" si="175"/>
        <v>0</v>
      </c>
      <c r="L440" s="213">
        <f t="shared" si="175"/>
        <v>0</v>
      </c>
      <c r="M440" s="213">
        <f t="shared" si="175"/>
        <v>0</v>
      </c>
      <c r="N440" s="213">
        <f t="shared" si="175"/>
        <v>0</v>
      </c>
      <c r="O440" s="213">
        <f t="shared" si="175"/>
        <v>0</v>
      </c>
      <c r="P440" s="213">
        <f t="shared" si="175"/>
        <v>0</v>
      </c>
      <c r="Q440" s="213">
        <f t="shared" si="175"/>
        <v>0</v>
      </c>
      <c r="R440" s="213">
        <f t="shared" si="175"/>
        <v>0</v>
      </c>
      <c r="S440" s="213">
        <f t="shared" si="175"/>
        <v>0</v>
      </c>
      <c r="T440" s="213">
        <f t="shared" si="175"/>
        <v>0</v>
      </c>
      <c r="U440" s="213">
        <f t="shared" si="175"/>
        <v>0</v>
      </c>
      <c r="V440" s="213">
        <f t="shared" si="175"/>
        <v>0</v>
      </c>
      <c r="W440" s="213">
        <f t="shared" si="175"/>
        <v>0</v>
      </c>
      <c r="X440" s="213">
        <f t="shared" si="175"/>
        <v>0</v>
      </c>
      <c r="Y440" s="213">
        <f t="shared" si="175"/>
        <v>0</v>
      </c>
      <c r="Z440" s="213">
        <f t="shared" si="175"/>
        <v>0</v>
      </c>
      <c r="AA440" s="213">
        <f t="shared" si="175"/>
        <v>0</v>
      </c>
      <c r="AB440" s="213">
        <f t="shared" si="175"/>
        <v>0</v>
      </c>
      <c r="AC440" s="213">
        <f t="shared" si="175"/>
        <v>0</v>
      </c>
      <c r="AD440" s="213">
        <f t="shared" si="175"/>
        <v>0</v>
      </c>
      <c r="AE440" s="213">
        <f t="shared" si="175"/>
        <v>0</v>
      </c>
      <c r="AF440" s="213">
        <f t="shared" si="175"/>
        <v>0</v>
      </c>
      <c r="AG440" s="213">
        <f t="shared" si="175"/>
        <v>0</v>
      </c>
      <c r="AH440" s="213">
        <f t="shared" si="175"/>
        <v>0</v>
      </c>
      <c r="AI440" s="213">
        <f t="shared" si="175"/>
        <v>0</v>
      </c>
      <c r="AJ440" s="213">
        <f t="shared" si="175"/>
        <v>0</v>
      </c>
      <c r="AK440" s="213">
        <f t="shared" si="175"/>
        <v>0</v>
      </c>
      <c r="AL440" s="213">
        <f t="shared" si="175"/>
        <v>0</v>
      </c>
      <c r="AM440" s="213">
        <f t="shared" si="175"/>
        <v>0</v>
      </c>
      <c r="AN440" s="213">
        <f t="shared" si="175"/>
        <v>0</v>
      </c>
      <c r="AO440" s="213">
        <f t="shared" si="175"/>
        <v>0</v>
      </c>
      <c r="AP440" s="213">
        <f t="shared" si="175"/>
        <v>0</v>
      </c>
    </row>
    <row r="441" spans="1:42" x14ac:dyDescent="0.2">
      <c r="A441" s="16">
        <f>A440+1</f>
        <v>2</v>
      </c>
      <c r="C441" s="213">
        <f t="shared" ref="C441:AP441" si="176">C305</f>
        <v>0</v>
      </c>
      <c r="D441" s="213">
        <f t="shared" si="176"/>
        <v>0</v>
      </c>
      <c r="E441" s="213">
        <f t="shared" si="176"/>
        <v>0</v>
      </c>
      <c r="F441" s="213">
        <f t="shared" si="176"/>
        <v>0</v>
      </c>
      <c r="G441" s="213">
        <f t="shared" si="176"/>
        <v>0</v>
      </c>
      <c r="H441" s="213">
        <f t="shared" si="176"/>
        <v>0</v>
      </c>
      <c r="I441" s="213">
        <f t="shared" si="176"/>
        <v>0</v>
      </c>
      <c r="J441" s="213">
        <f t="shared" si="176"/>
        <v>0</v>
      </c>
      <c r="K441" s="213">
        <f t="shared" si="176"/>
        <v>0</v>
      </c>
      <c r="L441" s="213">
        <f t="shared" si="176"/>
        <v>0</v>
      </c>
      <c r="M441" s="213">
        <f t="shared" si="176"/>
        <v>0</v>
      </c>
      <c r="N441" s="213">
        <f t="shared" si="176"/>
        <v>0</v>
      </c>
      <c r="O441" s="213">
        <f t="shared" si="176"/>
        <v>0</v>
      </c>
      <c r="P441" s="213">
        <f t="shared" si="176"/>
        <v>0</v>
      </c>
      <c r="Q441" s="213">
        <f t="shared" si="176"/>
        <v>0</v>
      </c>
      <c r="R441" s="213">
        <f t="shared" si="176"/>
        <v>0</v>
      </c>
      <c r="S441" s="213">
        <f t="shared" si="176"/>
        <v>0</v>
      </c>
      <c r="T441" s="213">
        <f t="shared" si="176"/>
        <v>0</v>
      </c>
      <c r="U441" s="213">
        <f t="shared" si="176"/>
        <v>0</v>
      </c>
      <c r="V441" s="213">
        <f t="shared" si="176"/>
        <v>0</v>
      </c>
      <c r="W441" s="213">
        <f t="shared" si="176"/>
        <v>0</v>
      </c>
      <c r="X441" s="213">
        <f t="shared" si="176"/>
        <v>0</v>
      </c>
      <c r="Y441" s="213">
        <f t="shared" si="176"/>
        <v>0</v>
      </c>
      <c r="Z441" s="213">
        <f t="shared" si="176"/>
        <v>0</v>
      </c>
      <c r="AA441" s="213">
        <f t="shared" si="176"/>
        <v>0</v>
      </c>
      <c r="AB441" s="213">
        <f t="shared" si="176"/>
        <v>0</v>
      </c>
      <c r="AC441" s="213">
        <f t="shared" si="176"/>
        <v>0</v>
      </c>
      <c r="AD441" s="213">
        <f t="shared" si="176"/>
        <v>0</v>
      </c>
      <c r="AE441" s="213">
        <f t="shared" si="176"/>
        <v>0</v>
      </c>
      <c r="AF441" s="213">
        <f t="shared" si="176"/>
        <v>0</v>
      </c>
      <c r="AG441" s="213">
        <f t="shared" si="176"/>
        <v>0</v>
      </c>
      <c r="AH441" s="213">
        <f t="shared" si="176"/>
        <v>0</v>
      </c>
      <c r="AI441" s="213">
        <f t="shared" si="176"/>
        <v>0</v>
      </c>
      <c r="AJ441" s="213">
        <f t="shared" si="176"/>
        <v>0</v>
      </c>
      <c r="AK441" s="213">
        <f t="shared" si="176"/>
        <v>0</v>
      </c>
      <c r="AL441" s="213">
        <f t="shared" si="176"/>
        <v>0</v>
      </c>
      <c r="AM441" s="213">
        <f t="shared" si="176"/>
        <v>0</v>
      </c>
      <c r="AN441" s="213">
        <f t="shared" si="176"/>
        <v>0</v>
      </c>
      <c r="AO441" s="213">
        <f t="shared" si="176"/>
        <v>0</v>
      </c>
      <c r="AP441" s="213">
        <f t="shared" si="176"/>
        <v>0</v>
      </c>
    </row>
    <row r="442" spans="1:42" x14ac:dyDescent="0.2">
      <c r="A442" s="16">
        <f t="shared" ref="A442:A447" si="177">A441+1</f>
        <v>3</v>
      </c>
      <c r="C442" s="213">
        <f t="shared" ref="C442:AP442" si="178">C306</f>
        <v>0</v>
      </c>
      <c r="D442" s="213">
        <f t="shared" si="178"/>
        <v>0</v>
      </c>
      <c r="E442" s="213">
        <f t="shared" si="178"/>
        <v>0</v>
      </c>
      <c r="F442" s="213">
        <f t="shared" si="178"/>
        <v>0</v>
      </c>
      <c r="G442" s="213">
        <f t="shared" si="178"/>
        <v>0</v>
      </c>
      <c r="H442" s="213">
        <f t="shared" si="178"/>
        <v>0</v>
      </c>
      <c r="I442" s="213">
        <f t="shared" si="178"/>
        <v>0</v>
      </c>
      <c r="J442" s="213">
        <f t="shared" si="178"/>
        <v>0</v>
      </c>
      <c r="K442" s="213">
        <f t="shared" si="178"/>
        <v>0</v>
      </c>
      <c r="L442" s="213">
        <f t="shared" si="178"/>
        <v>0</v>
      </c>
      <c r="M442" s="213">
        <f t="shared" si="178"/>
        <v>0</v>
      </c>
      <c r="N442" s="213">
        <f t="shared" si="178"/>
        <v>0</v>
      </c>
      <c r="O442" s="213">
        <f t="shared" si="178"/>
        <v>0</v>
      </c>
      <c r="P442" s="213">
        <f t="shared" si="178"/>
        <v>0</v>
      </c>
      <c r="Q442" s="213">
        <f t="shared" si="178"/>
        <v>0</v>
      </c>
      <c r="R442" s="213">
        <f t="shared" si="178"/>
        <v>0</v>
      </c>
      <c r="S442" s="213">
        <f t="shared" si="178"/>
        <v>0</v>
      </c>
      <c r="T442" s="213">
        <f t="shared" si="178"/>
        <v>0</v>
      </c>
      <c r="U442" s="213">
        <f t="shared" si="178"/>
        <v>0</v>
      </c>
      <c r="V442" s="213">
        <f t="shared" si="178"/>
        <v>0</v>
      </c>
      <c r="W442" s="213">
        <f t="shared" si="178"/>
        <v>0</v>
      </c>
      <c r="X442" s="213">
        <f t="shared" si="178"/>
        <v>0</v>
      </c>
      <c r="Y442" s="213">
        <f t="shared" si="178"/>
        <v>0</v>
      </c>
      <c r="Z442" s="213">
        <f t="shared" si="178"/>
        <v>0</v>
      </c>
      <c r="AA442" s="213">
        <f t="shared" si="178"/>
        <v>0</v>
      </c>
      <c r="AB442" s="213">
        <f t="shared" si="178"/>
        <v>0</v>
      </c>
      <c r="AC442" s="213">
        <f t="shared" si="178"/>
        <v>0</v>
      </c>
      <c r="AD442" s="213">
        <f t="shared" si="178"/>
        <v>0</v>
      </c>
      <c r="AE442" s="213">
        <f t="shared" si="178"/>
        <v>0</v>
      </c>
      <c r="AF442" s="213">
        <f t="shared" si="178"/>
        <v>0</v>
      </c>
      <c r="AG442" s="213">
        <f t="shared" si="178"/>
        <v>0</v>
      </c>
      <c r="AH442" s="213">
        <f t="shared" si="178"/>
        <v>0</v>
      </c>
      <c r="AI442" s="213">
        <f t="shared" si="178"/>
        <v>0</v>
      </c>
      <c r="AJ442" s="213">
        <f t="shared" si="178"/>
        <v>0</v>
      </c>
      <c r="AK442" s="213">
        <f t="shared" si="178"/>
        <v>0</v>
      </c>
      <c r="AL442" s="213">
        <f t="shared" si="178"/>
        <v>0</v>
      </c>
      <c r="AM442" s="213">
        <f t="shared" si="178"/>
        <v>0</v>
      </c>
      <c r="AN442" s="213">
        <f t="shared" si="178"/>
        <v>0</v>
      </c>
      <c r="AO442" s="213">
        <f t="shared" si="178"/>
        <v>0</v>
      </c>
      <c r="AP442" s="213">
        <f t="shared" si="178"/>
        <v>0</v>
      </c>
    </row>
    <row r="443" spans="1:42" x14ac:dyDescent="0.2">
      <c r="A443" s="16">
        <f t="shared" si="177"/>
        <v>4</v>
      </c>
      <c r="C443" s="213">
        <f t="shared" ref="C443:AP443" si="179">C307</f>
        <v>0</v>
      </c>
      <c r="D443" s="213">
        <f t="shared" si="179"/>
        <v>0</v>
      </c>
      <c r="E443" s="213">
        <f t="shared" si="179"/>
        <v>0</v>
      </c>
      <c r="F443" s="213">
        <f t="shared" si="179"/>
        <v>0</v>
      </c>
      <c r="G443" s="213">
        <f t="shared" si="179"/>
        <v>0</v>
      </c>
      <c r="H443" s="213">
        <f t="shared" si="179"/>
        <v>0</v>
      </c>
      <c r="I443" s="213">
        <f t="shared" si="179"/>
        <v>0</v>
      </c>
      <c r="J443" s="213">
        <f t="shared" si="179"/>
        <v>0</v>
      </c>
      <c r="K443" s="213">
        <f t="shared" si="179"/>
        <v>0</v>
      </c>
      <c r="L443" s="213">
        <f t="shared" si="179"/>
        <v>0</v>
      </c>
      <c r="M443" s="213">
        <f t="shared" si="179"/>
        <v>0</v>
      </c>
      <c r="N443" s="213">
        <f t="shared" si="179"/>
        <v>0</v>
      </c>
      <c r="O443" s="213">
        <f t="shared" si="179"/>
        <v>0</v>
      </c>
      <c r="P443" s="213">
        <f t="shared" si="179"/>
        <v>0</v>
      </c>
      <c r="Q443" s="213">
        <f t="shared" si="179"/>
        <v>0</v>
      </c>
      <c r="R443" s="213">
        <f t="shared" si="179"/>
        <v>0</v>
      </c>
      <c r="S443" s="213">
        <f t="shared" si="179"/>
        <v>0</v>
      </c>
      <c r="T443" s="213">
        <f t="shared" si="179"/>
        <v>0</v>
      </c>
      <c r="U443" s="213">
        <f t="shared" si="179"/>
        <v>0</v>
      </c>
      <c r="V443" s="213">
        <f t="shared" si="179"/>
        <v>0</v>
      </c>
      <c r="W443" s="213">
        <f t="shared" si="179"/>
        <v>0</v>
      </c>
      <c r="X443" s="213">
        <f t="shared" si="179"/>
        <v>0</v>
      </c>
      <c r="Y443" s="213">
        <f t="shared" si="179"/>
        <v>0</v>
      </c>
      <c r="Z443" s="213">
        <f t="shared" si="179"/>
        <v>0</v>
      </c>
      <c r="AA443" s="213">
        <f t="shared" si="179"/>
        <v>0</v>
      </c>
      <c r="AB443" s="213">
        <f t="shared" si="179"/>
        <v>0</v>
      </c>
      <c r="AC443" s="213">
        <f t="shared" si="179"/>
        <v>0</v>
      </c>
      <c r="AD443" s="213">
        <f t="shared" si="179"/>
        <v>0</v>
      </c>
      <c r="AE443" s="213">
        <f t="shared" si="179"/>
        <v>0</v>
      </c>
      <c r="AF443" s="213">
        <f t="shared" si="179"/>
        <v>0</v>
      </c>
      <c r="AG443" s="213">
        <f t="shared" si="179"/>
        <v>0</v>
      </c>
      <c r="AH443" s="213">
        <f t="shared" si="179"/>
        <v>0</v>
      </c>
      <c r="AI443" s="213">
        <f t="shared" si="179"/>
        <v>0</v>
      </c>
      <c r="AJ443" s="213">
        <f t="shared" si="179"/>
        <v>0</v>
      </c>
      <c r="AK443" s="213">
        <f t="shared" si="179"/>
        <v>0</v>
      </c>
      <c r="AL443" s="213">
        <f t="shared" si="179"/>
        <v>0</v>
      </c>
      <c r="AM443" s="213">
        <f t="shared" si="179"/>
        <v>0</v>
      </c>
      <c r="AN443" s="213">
        <f t="shared" si="179"/>
        <v>0</v>
      </c>
      <c r="AO443" s="213">
        <f t="shared" si="179"/>
        <v>0</v>
      </c>
      <c r="AP443" s="213">
        <f t="shared" si="179"/>
        <v>0</v>
      </c>
    </row>
    <row r="444" spans="1:42" x14ac:dyDescent="0.2">
      <c r="A444" s="16">
        <f t="shared" si="177"/>
        <v>5</v>
      </c>
      <c r="C444" s="213">
        <f t="shared" ref="C444:AP444" si="180">C308</f>
        <v>0</v>
      </c>
      <c r="D444" s="213">
        <f t="shared" si="180"/>
        <v>0</v>
      </c>
      <c r="E444" s="213">
        <f t="shared" si="180"/>
        <v>0</v>
      </c>
      <c r="F444" s="213">
        <f t="shared" si="180"/>
        <v>0</v>
      </c>
      <c r="G444" s="213">
        <f t="shared" si="180"/>
        <v>0</v>
      </c>
      <c r="H444" s="213">
        <f t="shared" si="180"/>
        <v>0</v>
      </c>
      <c r="I444" s="213">
        <f t="shared" si="180"/>
        <v>0</v>
      </c>
      <c r="J444" s="213">
        <f t="shared" si="180"/>
        <v>0</v>
      </c>
      <c r="K444" s="213">
        <f t="shared" si="180"/>
        <v>0</v>
      </c>
      <c r="L444" s="213">
        <f t="shared" si="180"/>
        <v>0</v>
      </c>
      <c r="M444" s="213">
        <f t="shared" si="180"/>
        <v>0</v>
      </c>
      <c r="N444" s="213">
        <f t="shared" si="180"/>
        <v>0</v>
      </c>
      <c r="O444" s="213">
        <f t="shared" si="180"/>
        <v>0</v>
      </c>
      <c r="P444" s="213">
        <f t="shared" si="180"/>
        <v>0</v>
      </c>
      <c r="Q444" s="213">
        <f t="shared" si="180"/>
        <v>0</v>
      </c>
      <c r="R444" s="213">
        <f t="shared" si="180"/>
        <v>0</v>
      </c>
      <c r="S444" s="213">
        <f t="shared" si="180"/>
        <v>0</v>
      </c>
      <c r="T444" s="213">
        <f t="shared" si="180"/>
        <v>0</v>
      </c>
      <c r="U444" s="213">
        <f t="shared" si="180"/>
        <v>0</v>
      </c>
      <c r="V444" s="213">
        <f t="shared" si="180"/>
        <v>0</v>
      </c>
      <c r="W444" s="213">
        <f t="shared" si="180"/>
        <v>0</v>
      </c>
      <c r="X444" s="213">
        <f t="shared" si="180"/>
        <v>0</v>
      </c>
      <c r="Y444" s="213">
        <f t="shared" si="180"/>
        <v>0</v>
      </c>
      <c r="Z444" s="213">
        <f t="shared" si="180"/>
        <v>0</v>
      </c>
      <c r="AA444" s="213">
        <f t="shared" si="180"/>
        <v>0</v>
      </c>
      <c r="AB444" s="213">
        <f t="shared" si="180"/>
        <v>0</v>
      </c>
      <c r="AC444" s="213">
        <f t="shared" si="180"/>
        <v>0</v>
      </c>
      <c r="AD444" s="213">
        <f t="shared" si="180"/>
        <v>0</v>
      </c>
      <c r="AE444" s="213">
        <f t="shared" si="180"/>
        <v>0</v>
      </c>
      <c r="AF444" s="213">
        <f t="shared" si="180"/>
        <v>0</v>
      </c>
      <c r="AG444" s="213">
        <f t="shared" si="180"/>
        <v>0</v>
      </c>
      <c r="AH444" s="213">
        <f t="shared" si="180"/>
        <v>0</v>
      </c>
      <c r="AI444" s="213">
        <f t="shared" si="180"/>
        <v>0</v>
      </c>
      <c r="AJ444" s="213">
        <f t="shared" si="180"/>
        <v>0</v>
      </c>
      <c r="AK444" s="213">
        <f t="shared" si="180"/>
        <v>0</v>
      </c>
      <c r="AL444" s="213">
        <f t="shared" si="180"/>
        <v>0</v>
      </c>
      <c r="AM444" s="213">
        <f t="shared" si="180"/>
        <v>0</v>
      </c>
      <c r="AN444" s="213">
        <f t="shared" si="180"/>
        <v>0</v>
      </c>
      <c r="AO444" s="213">
        <f t="shared" si="180"/>
        <v>0</v>
      </c>
      <c r="AP444" s="213">
        <f t="shared" si="180"/>
        <v>0</v>
      </c>
    </row>
    <row r="445" spans="1:42" x14ac:dyDescent="0.2">
      <c r="A445" s="16">
        <f t="shared" si="177"/>
        <v>6</v>
      </c>
      <c r="C445" s="213">
        <f t="shared" ref="C445:AP445" si="181">C309</f>
        <v>0</v>
      </c>
      <c r="D445" s="213">
        <f t="shared" si="181"/>
        <v>0</v>
      </c>
      <c r="E445" s="213">
        <f t="shared" si="181"/>
        <v>0</v>
      </c>
      <c r="F445" s="213">
        <f t="shared" si="181"/>
        <v>0</v>
      </c>
      <c r="G445" s="213">
        <f t="shared" si="181"/>
        <v>0</v>
      </c>
      <c r="H445" s="213">
        <f t="shared" si="181"/>
        <v>0</v>
      </c>
      <c r="I445" s="213">
        <f t="shared" si="181"/>
        <v>0</v>
      </c>
      <c r="J445" s="213">
        <f t="shared" si="181"/>
        <v>0</v>
      </c>
      <c r="K445" s="213">
        <f t="shared" si="181"/>
        <v>0</v>
      </c>
      <c r="L445" s="213">
        <f t="shared" si="181"/>
        <v>0</v>
      </c>
      <c r="M445" s="213">
        <f t="shared" si="181"/>
        <v>0</v>
      </c>
      <c r="N445" s="213">
        <f t="shared" si="181"/>
        <v>0</v>
      </c>
      <c r="O445" s="213">
        <f t="shared" si="181"/>
        <v>0</v>
      </c>
      <c r="P445" s="213">
        <f t="shared" si="181"/>
        <v>0</v>
      </c>
      <c r="Q445" s="213">
        <f t="shared" si="181"/>
        <v>0</v>
      </c>
      <c r="R445" s="213">
        <f t="shared" si="181"/>
        <v>0</v>
      </c>
      <c r="S445" s="213">
        <f t="shared" si="181"/>
        <v>0</v>
      </c>
      <c r="T445" s="213">
        <f t="shared" si="181"/>
        <v>0</v>
      </c>
      <c r="U445" s="213">
        <f t="shared" si="181"/>
        <v>0</v>
      </c>
      <c r="V445" s="213">
        <f t="shared" si="181"/>
        <v>0</v>
      </c>
      <c r="W445" s="213">
        <f t="shared" si="181"/>
        <v>0</v>
      </c>
      <c r="X445" s="213">
        <f t="shared" si="181"/>
        <v>0</v>
      </c>
      <c r="Y445" s="213">
        <f t="shared" si="181"/>
        <v>0</v>
      </c>
      <c r="Z445" s="213">
        <f t="shared" si="181"/>
        <v>0</v>
      </c>
      <c r="AA445" s="213">
        <f t="shared" si="181"/>
        <v>0</v>
      </c>
      <c r="AB445" s="213">
        <f t="shared" si="181"/>
        <v>0</v>
      </c>
      <c r="AC445" s="213">
        <f t="shared" si="181"/>
        <v>0</v>
      </c>
      <c r="AD445" s="213">
        <f t="shared" si="181"/>
        <v>0</v>
      </c>
      <c r="AE445" s="213">
        <f t="shared" si="181"/>
        <v>0</v>
      </c>
      <c r="AF445" s="213">
        <f t="shared" si="181"/>
        <v>0</v>
      </c>
      <c r="AG445" s="213">
        <f t="shared" si="181"/>
        <v>0</v>
      </c>
      <c r="AH445" s="213">
        <f t="shared" si="181"/>
        <v>0</v>
      </c>
      <c r="AI445" s="213">
        <f t="shared" si="181"/>
        <v>0</v>
      </c>
      <c r="AJ445" s="213">
        <f t="shared" si="181"/>
        <v>0</v>
      </c>
      <c r="AK445" s="213">
        <f t="shared" si="181"/>
        <v>0</v>
      </c>
      <c r="AL445" s="213">
        <f t="shared" si="181"/>
        <v>0</v>
      </c>
      <c r="AM445" s="213">
        <f t="shared" si="181"/>
        <v>0</v>
      </c>
      <c r="AN445" s="213">
        <f t="shared" si="181"/>
        <v>0</v>
      </c>
      <c r="AO445" s="213">
        <f t="shared" si="181"/>
        <v>0</v>
      </c>
      <c r="AP445" s="213">
        <f t="shared" si="181"/>
        <v>0</v>
      </c>
    </row>
    <row r="446" spans="1:42" x14ac:dyDescent="0.2">
      <c r="A446" s="16">
        <f t="shared" si="177"/>
        <v>7</v>
      </c>
      <c r="C446" s="213">
        <f t="shared" ref="C446:AP446" si="182">C310</f>
        <v>0</v>
      </c>
      <c r="D446" s="213">
        <f t="shared" si="182"/>
        <v>0</v>
      </c>
      <c r="E446" s="213">
        <f t="shared" si="182"/>
        <v>0</v>
      </c>
      <c r="F446" s="213">
        <f t="shared" si="182"/>
        <v>0</v>
      </c>
      <c r="G446" s="213">
        <f t="shared" si="182"/>
        <v>0</v>
      </c>
      <c r="H446" s="213">
        <f t="shared" si="182"/>
        <v>0</v>
      </c>
      <c r="I446" s="213">
        <f t="shared" si="182"/>
        <v>0</v>
      </c>
      <c r="J446" s="213">
        <f t="shared" si="182"/>
        <v>0</v>
      </c>
      <c r="K446" s="213">
        <f t="shared" si="182"/>
        <v>0</v>
      </c>
      <c r="L446" s="213">
        <f t="shared" si="182"/>
        <v>0</v>
      </c>
      <c r="M446" s="213">
        <f t="shared" si="182"/>
        <v>0</v>
      </c>
      <c r="N446" s="213">
        <f t="shared" si="182"/>
        <v>0</v>
      </c>
      <c r="O446" s="213">
        <f t="shared" si="182"/>
        <v>0</v>
      </c>
      <c r="P446" s="213">
        <f t="shared" si="182"/>
        <v>0</v>
      </c>
      <c r="Q446" s="213">
        <f t="shared" si="182"/>
        <v>0</v>
      </c>
      <c r="R446" s="213">
        <f t="shared" si="182"/>
        <v>0</v>
      </c>
      <c r="S446" s="213">
        <f t="shared" si="182"/>
        <v>0</v>
      </c>
      <c r="T446" s="213">
        <f t="shared" si="182"/>
        <v>0</v>
      </c>
      <c r="U446" s="213">
        <f t="shared" si="182"/>
        <v>0</v>
      </c>
      <c r="V446" s="213">
        <f t="shared" si="182"/>
        <v>0</v>
      </c>
      <c r="W446" s="213">
        <f t="shared" si="182"/>
        <v>0</v>
      </c>
      <c r="X446" s="213">
        <f t="shared" si="182"/>
        <v>0</v>
      </c>
      <c r="Y446" s="213">
        <f t="shared" si="182"/>
        <v>0</v>
      </c>
      <c r="Z446" s="213">
        <f t="shared" si="182"/>
        <v>0</v>
      </c>
      <c r="AA446" s="213">
        <f t="shared" si="182"/>
        <v>0</v>
      </c>
      <c r="AB446" s="213">
        <f t="shared" si="182"/>
        <v>0</v>
      </c>
      <c r="AC446" s="213">
        <f t="shared" si="182"/>
        <v>0</v>
      </c>
      <c r="AD446" s="213">
        <f t="shared" si="182"/>
        <v>0</v>
      </c>
      <c r="AE446" s="213">
        <f t="shared" si="182"/>
        <v>0</v>
      </c>
      <c r="AF446" s="213">
        <f t="shared" si="182"/>
        <v>0</v>
      </c>
      <c r="AG446" s="213">
        <f t="shared" si="182"/>
        <v>0</v>
      </c>
      <c r="AH446" s="213">
        <f t="shared" si="182"/>
        <v>0</v>
      </c>
      <c r="AI446" s="213">
        <f t="shared" si="182"/>
        <v>0</v>
      </c>
      <c r="AJ446" s="213">
        <f t="shared" si="182"/>
        <v>0</v>
      </c>
      <c r="AK446" s="213">
        <f t="shared" si="182"/>
        <v>0</v>
      </c>
      <c r="AL446" s="213">
        <f t="shared" si="182"/>
        <v>0</v>
      </c>
      <c r="AM446" s="213">
        <f t="shared" si="182"/>
        <v>0</v>
      </c>
      <c r="AN446" s="213">
        <f t="shared" si="182"/>
        <v>0</v>
      </c>
      <c r="AO446" s="213">
        <f t="shared" si="182"/>
        <v>0</v>
      </c>
      <c r="AP446" s="213">
        <f t="shared" si="182"/>
        <v>0</v>
      </c>
    </row>
    <row r="447" spans="1:42" x14ac:dyDescent="0.2">
      <c r="A447" s="16">
        <f t="shared" si="177"/>
        <v>8</v>
      </c>
      <c r="C447" s="213">
        <f t="shared" ref="C447:AP447" si="183">C311</f>
        <v>0</v>
      </c>
      <c r="D447" s="213">
        <f t="shared" si="183"/>
        <v>0</v>
      </c>
      <c r="E447" s="213">
        <f t="shared" si="183"/>
        <v>0</v>
      </c>
      <c r="F447" s="213">
        <f t="shared" si="183"/>
        <v>0</v>
      </c>
      <c r="G447" s="213">
        <f t="shared" si="183"/>
        <v>0</v>
      </c>
      <c r="H447" s="213">
        <f t="shared" si="183"/>
        <v>0</v>
      </c>
      <c r="I447" s="213">
        <f t="shared" si="183"/>
        <v>0</v>
      </c>
      <c r="J447" s="213">
        <f t="shared" si="183"/>
        <v>0</v>
      </c>
      <c r="K447" s="213">
        <f t="shared" si="183"/>
        <v>0</v>
      </c>
      <c r="L447" s="213">
        <f t="shared" si="183"/>
        <v>0</v>
      </c>
      <c r="M447" s="213">
        <f t="shared" si="183"/>
        <v>0</v>
      </c>
      <c r="N447" s="213">
        <f t="shared" si="183"/>
        <v>0</v>
      </c>
      <c r="O447" s="213">
        <f t="shared" si="183"/>
        <v>0</v>
      </c>
      <c r="P447" s="213">
        <f t="shared" si="183"/>
        <v>0</v>
      </c>
      <c r="Q447" s="213">
        <f t="shared" si="183"/>
        <v>0</v>
      </c>
      <c r="R447" s="213">
        <f t="shared" si="183"/>
        <v>0</v>
      </c>
      <c r="S447" s="213">
        <f t="shared" si="183"/>
        <v>0</v>
      </c>
      <c r="T447" s="213">
        <f t="shared" si="183"/>
        <v>0</v>
      </c>
      <c r="U447" s="213">
        <f t="shared" si="183"/>
        <v>0</v>
      </c>
      <c r="V447" s="213">
        <f t="shared" si="183"/>
        <v>0</v>
      </c>
      <c r="W447" s="213">
        <f t="shared" si="183"/>
        <v>0</v>
      </c>
      <c r="X447" s="213">
        <f t="shared" si="183"/>
        <v>0</v>
      </c>
      <c r="Y447" s="213">
        <f t="shared" si="183"/>
        <v>0</v>
      </c>
      <c r="Z447" s="213">
        <f t="shared" si="183"/>
        <v>0</v>
      </c>
      <c r="AA447" s="213">
        <f t="shared" si="183"/>
        <v>0</v>
      </c>
      <c r="AB447" s="213">
        <f t="shared" si="183"/>
        <v>0</v>
      </c>
      <c r="AC447" s="213">
        <f t="shared" si="183"/>
        <v>0</v>
      </c>
      <c r="AD447" s="213">
        <f t="shared" si="183"/>
        <v>0</v>
      </c>
      <c r="AE447" s="213">
        <f t="shared" si="183"/>
        <v>0</v>
      </c>
      <c r="AF447" s="213">
        <f t="shared" si="183"/>
        <v>0</v>
      </c>
      <c r="AG447" s="213">
        <f t="shared" si="183"/>
        <v>0</v>
      </c>
      <c r="AH447" s="213">
        <f t="shared" si="183"/>
        <v>0</v>
      </c>
      <c r="AI447" s="213">
        <f t="shared" si="183"/>
        <v>0</v>
      </c>
      <c r="AJ447" s="213">
        <f t="shared" si="183"/>
        <v>0</v>
      </c>
      <c r="AK447" s="213">
        <f t="shared" si="183"/>
        <v>0</v>
      </c>
      <c r="AL447" s="213">
        <f t="shared" si="183"/>
        <v>0</v>
      </c>
      <c r="AM447" s="213">
        <f t="shared" si="183"/>
        <v>0</v>
      </c>
      <c r="AN447" s="213">
        <f t="shared" si="183"/>
        <v>0</v>
      </c>
      <c r="AO447" s="213">
        <f t="shared" si="183"/>
        <v>0</v>
      </c>
      <c r="AP447" s="213">
        <f t="shared" si="183"/>
        <v>0</v>
      </c>
    </row>
    <row r="448" spans="1:42" x14ac:dyDescent="0.2">
      <c r="A448" s="16">
        <f>A447+1</f>
        <v>9</v>
      </c>
      <c r="C448" s="213">
        <f t="shared" ref="C448:AP448" si="184">C312</f>
        <v>0</v>
      </c>
      <c r="D448" s="213">
        <f t="shared" si="184"/>
        <v>0</v>
      </c>
      <c r="E448" s="213">
        <f t="shared" si="184"/>
        <v>0</v>
      </c>
      <c r="F448" s="213">
        <f t="shared" si="184"/>
        <v>0</v>
      </c>
      <c r="G448" s="213">
        <f t="shared" si="184"/>
        <v>0</v>
      </c>
      <c r="H448" s="213">
        <f t="shared" si="184"/>
        <v>0</v>
      </c>
      <c r="I448" s="213">
        <f t="shared" si="184"/>
        <v>0</v>
      </c>
      <c r="J448" s="213">
        <f t="shared" si="184"/>
        <v>0</v>
      </c>
      <c r="K448" s="213">
        <f t="shared" si="184"/>
        <v>0</v>
      </c>
      <c r="L448" s="213">
        <f t="shared" si="184"/>
        <v>0</v>
      </c>
      <c r="M448" s="213">
        <f t="shared" si="184"/>
        <v>0</v>
      </c>
      <c r="N448" s="213">
        <f t="shared" si="184"/>
        <v>0</v>
      </c>
      <c r="O448" s="213">
        <f t="shared" si="184"/>
        <v>0</v>
      </c>
      <c r="P448" s="213">
        <f t="shared" si="184"/>
        <v>0</v>
      </c>
      <c r="Q448" s="213">
        <f t="shared" si="184"/>
        <v>0</v>
      </c>
      <c r="R448" s="213">
        <f t="shared" si="184"/>
        <v>0</v>
      </c>
      <c r="S448" s="213">
        <f t="shared" si="184"/>
        <v>0</v>
      </c>
      <c r="T448" s="213">
        <f t="shared" si="184"/>
        <v>0</v>
      </c>
      <c r="U448" s="213">
        <f t="shared" si="184"/>
        <v>0</v>
      </c>
      <c r="V448" s="213">
        <f t="shared" si="184"/>
        <v>0</v>
      </c>
      <c r="W448" s="213">
        <f t="shared" si="184"/>
        <v>0</v>
      </c>
      <c r="X448" s="213">
        <f t="shared" si="184"/>
        <v>0</v>
      </c>
      <c r="Y448" s="213">
        <f t="shared" si="184"/>
        <v>0</v>
      </c>
      <c r="Z448" s="213">
        <f t="shared" si="184"/>
        <v>0</v>
      </c>
      <c r="AA448" s="213">
        <f t="shared" si="184"/>
        <v>0</v>
      </c>
      <c r="AB448" s="213">
        <f t="shared" si="184"/>
        <v>0</v>
      </c>
      <c r="AC448" s="213">
        <f t="shared" si="184"/>
        <v>0</v>
      </c>
      <c r="AD448" s="213">
        <f t="shared" si="184"/>
        <v>0</v>
      </c>
      <c r="AE448" s="213">
        <f t="shared" si="184"/>
        <v>0</v>
      </c>
      <c r="AF448" s="213">
        <f t="shared" si="184"/>
        <v>0</v>
      </c>
      <c r="AG448" s="213">
        <f t="shared" si="184"/>
        <v>0</v>
      </c>
      <c r="AH448" s="213">
        <f t="shared" si="184"/>
        <v>0</v>
      </c>
      <c r="AI448" s="213">
        <f t="shared" si="184"/>
        <v>0</v>
      </c>
      <c r="AJ448" s="213">
        <f t="shared" si="184"/>
        <v>0</v>
      </c>
      <c r="AK448" s="213">
        <f t="shared" si="184"/>
        <v>0</v>
      </c>
      <c r="AL448" s="213">
        <f t="shared" si="184"/>
        <v>0</v>
      </c>
      <c r="AM448" s="213">
        <f t="shared" si="184"/>
        <v>0</v>
      </c>
      <c r="AN448" s="213">
        <f t="shared" si="184"/>
        <v>0</v>
      </c>
      <c r="AO448" s="213">
        <f t="shared" si="184"/>
        <v>0</v>
      </c>
      <c r="AP448" s="213">
        <f t="shared" si="184"/>
        <v>0</v>
      </c>
    </row>
    <row r="449" spans="1:42" x14ac:dyDescent="0.2">
      <c r="A449" s="16">
        <f t="shared" ref="A449" si="185">A448+1</f>
        <v>10</v>
      </c>
      <c r="C449" s="213">
        <f t="shared" ref="C449:AP449" si="186">C313</f>
        <v>0</v>
      </c>
      <c r="D449" s="213">
        <f t="shared" si="186"/>
        <v>0</v>
      </c>
      <c r="E449" s="213">
        <f t="shared" si="186"/>
        <v>0</v>
      </c>
      <c r="F449" s="213">
        <f t="shared" si="186"/>
        <v>0</v>
      </c>
      <c r="G449" s="213">
        <f t="shared" si="186"/>
        <v>0</v>
      </c>
      <c r="H449" s="213">
        <f t="shared" si="186"/>
        <v>0</v>
      </c>
      <c r="I449" s="213">
        <f t="shared" si="186"/>
        <v>0</v>
      </c>
      <c r="J449" s="213">
        <f t="shared" si="186"/>
        <v>0</v>
      </c>
      <c r="K449" s="213">
        <f t="shared" si="186"/>
        <v>0</v>
      </c>
      <c r="L449" s="213">
        <f t="shared" si="186"/>
        <v>0</v>
      </c>
      <c r="M449" s="213">
        <f t="shared" si="186"/>
        <v>0</v>
      </c>
      <c r="N449" s="213">
        <f t="shared" si="186"/>
        <v>0</v>
      </c>
      <c r="O449" s="213">
        <f t="shared" si="186"/>
        <v>0</v>
      </c>
      <c r="P449" s="213">
        <f t="shared" si="186"/>
        <v>0</v>
      </c>
      <c r="Q449" s="213">
        <f t="shared" si="186"/>
        <v>0</v>
      </c>
      <c r="R449" s="213">
        <f t="shared" si="186"/>
        <v>0</v>
      </c>
      <c r="S449" s="213">
        <f t="shared" si="186"/>
        <v>0</v>
      </c>
      <c r="T449" s="213">
        <f t="shared" si="186"/>
        <v>0</v>
      </c>
      <c r="U449" s="213">
        <f t="shared" si="186"/>
        <v>0</v>
      </c>
      <c r="V449" s="213">
        <f t="shared" si="186"/>
        <v>0</v>
      </c>
      <c r="W449" s="213">
        <f t="shared" si="186"/>
        <v>0</v>
      </c>
      <c r="X449" s="213">
        <f t="shared" si="186"/>
        <v>0</v>
      </c>
      <c r="Y449" s="213">
        <f t="shared" si="186"/>
        <v>0</v>
      </c>
      <c r="Z449" s="213">
        <f t="shared" si="186"/>
        <v>0</v>
      </c>
      <c r="AA449" s="213">
        <f t="shared" si="186"/>
        <v>0</v>
      </c>
      <c r="AB449" s="213">
        <f t="shared" si="186"/>
        <v>0</v>
      </c>
      <c r="AC449" s="213">
        <f t="shared" si="186"/>
        <v>0</v>
      </c>
      <c r="AD449" s="213">
        <f t="shared" si="186"/>
        <v>0</v>
      </c>
      <c r="AE449" s="213">
        <f t="shared" si="186"/>
        <v>0</v>
      </c>
      <c r="AF449" s="213">
        <f t="shared" si="186"/>
        <v>0</v>
      </c>
      <c r="AG449" s="213">
        <f t="shared" si="186"/>
        <v>0</v>
      </c>
      <c r="AH449" s="213">
        <f t="shared" si="186"/>
        <v>0</v>
      </c>
      <c r="AI449" s="213">
        <f t="shared" si="186"/>
        <v>0</v>
      </c>
      <c r="AJ449" s="213">
        <f t="shared" si="186"/>
        <v>0</v>
      </c>
      <c r="AK449" s="213">
        <f t="shared" si="186"/>
        <v>0</v>
      </c>
      <c r="AL449" s="213">
        <f t="shared" si="186"/>
        <v>0</v>
      </c>
      <c r="AM449" s="213">
        <f t="shared" si="186"/>
        <v>0</v>
      </c>
      <c r="AN449" s="213">
        <f t="shared" si="186"/>
        <v>0</v>
      </c>
      <c r="AO449" s="213">
        <f t="shared" si="186"/>
        <v>0</v>
      </c>
      <c r="AP449" s="213">
        <f t="shared" si="186"/>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3">
        <f t="shared" ref="B452:B461" si="187">SUM(C452:AP452)</f>
        <v>0</v>
      </c>
      <c r="C452" s="235">
        <f t="shared" ref="C452:AP452" si="188">LOOKUP(C440,$B$435:$AP$435,$B$436:$AP$436)*$B625/100</f>
        <v>0</v>
      </c>
      <c r="D452" s="235">
        <f t="shared" si="188"/>
        <v>0</v>
      </c>
      <c r="E452" s="235">
        <f t="shared" si="188"/>
        <v>0</v>
      </c>
      <c r="F452" s="235">
        <f t="shared" si="188"/>
        <v>0</v>
      </c>
      <c r="G452" s="235">
        <f t="shared" si="188"/>
        <v>0</v>
      </c>
      <c r="H452" s="235">
        <f t="shared" si="188"/>
        <v>0</v>
      </c>
      <c r="I452" s="235">
        <f t="shared" si="188"/>
        <v>0</v>
      </c>
      <c r="J452" s="235">
        <f t="shared" si="188"/>
        <v>0</v>
      </c>
      <c r="K452" s="235">
        <f t="shared" si="188"/>
        <v>0</v>
      </c>
      <c r="L452" s="235">
        <f t="shared" si="188"/>
        <v>0</v>
      </c>
      <c r="M452" s="235">
        <f t="shared" si="188"/>
        <v>0</v>
      </c>
      <c r="N452" s="235">
        <f t="shared" si="188"/>
        <v>0</v>
      </c>
      <c r="O452" s="235">
        <f t="shared" si="188"/>
        <v>0</v>
      </c>
      <c r="P452" s="235">
        <f t="shared" si="188"/>
        <v>0</v>
      </c>
      <c r="Q452" s="235">
        <f t="shared" si="188"/>
        <v>0</v>
      </c>
      <c r="R452" s="235">
        <f t="shared" si="188"/>
        <v>0</v>
      </c>
      <c r="S452" s="235">
        <f t="shared" si="188"/>
        <v>0</v>
      </c>
      <c r="T452" s="235">
        <f t="shared" si="188"/>
        <v>0</v>
      </c>
      <c r="U452" s="235">
        <f t="shared" si="188"/>
        <v>0</v>
      </c>
      <c r="V452" s="235">
        <f t="shared" si="188"/>
        <v>0</v>
      </c>
      <c r="W452" s="235">
        <f t="shared" si="188"/>
        <v>0</v>
      </c>
      <c r="X452" s="235">
        <f t="shared" si="188"/>
        <v>0</v>
      </c>
      <c r="Y452" s="235">
        <f t="shared" si="188"/>
        <v>0</v>
      </c>
      <c r="Z452" s="235">
        <f t="shared" si="188"/>
        <v>0</v>
      </c>
      <c r="AA452" s="235">
        <f t="shared" si="188"/>
        <v>0</v>
      </c>
      <c r="AB452" s="235">
        <f t="shared" si="188"/>
        <v>0</v>
      </c>
      <c r="AC452" s="235">
        <f t="shared" si="188"/>
        <v>0</v>
      </c>
      <c r="AD452" s="235">
        <f t="shared" si="188"/>
        <v>0</v>
      </c>
      <c r="AE452" s="235">
        <f t="shared" si="188"/>
        <v>0</v>
      </c>
      <c r="AF452" s="235">
        <f t="shared" si="188"/>
        <v>0</v>
      </c>
      <c r="AG452" s="235">
        <f t="shared" si="188"/>
        <v>0</v>
      </c>
      <c r="AH452" s="235">
        <f t="shared" si="188"/>
        <v>0</v>
      </c>
      <c r="AI452" s="235">
        <f t="shared" si="188"/>
        <v>0</v>
      </c>
      <c r="AJ452" s="235">
        <f t="shared" si="188"/>
        <v>0</v>
      </c>
      <c r="AK452" s="235">
        <f t="shared" si="188"/>
        <v>0</v>
      </c>
      <c r="AL452" s="235">
        <f t="shared" si="188"/>
        <v>0</v>
      </c>
      <c r="AM452" s="235">
        <f t="shared" si="188"/>
        <v>0</v>
      </c>
      <c r="AN452" s="235">
        <f t="shared" si="188"/>
        <v>0</v>
      </c>
      <c r="AO452" s="235">
        <f t="shared" si="188"/>
        <v>0</v>
      </c>
      <c r="AP452" s="235">
        <f t="shared" si="188"/>
        <v>0</v>
      </c>
    </row>
    <row r="453" spans="1:42" x14ac:dyDescent="0.2">
      <c r="A453" s="16">
        <f>A452+1</f>
        <v>2</v>
      </c>
      <c r="B453" s="233">
        <f t="shared" si="187"/>
        <v>0</v>
      </c>
      <c r="C453" s="235">
        <f t="shared" ref="C453:AP453" si="189">LOOKUP(C441,$B$435:$AP$435,$B$436:$AP$436)*$B626/100</f>
        <v>0</v>
      </c>
      <c r="D453" s="235">
        <f t="shared" si="189"/>
        <v>0</v>
      </c>
      <c r="E453" s="235">
        <f t="shared" si="189"/>
        <v>0</v>
      </c>
      <c r="F453" s="235">
        <f t="shared" si="189"/>
        <v>0</v>
      </c>
      <c r="G453" s="235">
        <f t="shared" si="189"/>
        <v>0</v>
      </c>
      <c r="H453" s="235">
        <f t="shared" si="189"/>
        <v>0</v>
      </c>
      <c r="I453" s="235">
        <f t="shared" si="189"/>
        <v>0</v>
      </c>
      <c r="J453" s="235">
        <f t="shared" si="189"/>
        <v>0</v>
      </c>
      <c r="K453" s="235">
        <f t="shared" si="189"/>
        <v>0</v>
      </c>
      <c r="L453" s="235">
        <f t="shared" si="189"/>
        <v>0</v>
      </c>
      <c r="M453" s="235">
        <f t="shared" si="189"/>
        <v>0</v>
      </c>
      <c r="N453" s="235">
        <f t="shared" si="189"/>
        <v>0</v>
      </c>
      <c r="O453" s="235">
        <f t="shared" si="189"/>
        <v>0</v>
      </c>
      <c r="P453" s="235">
        <f t="shared" si="189"/>
        <v>0</v>
      </c>
      <c r="Q453" s="235">
        <f t="shared" si="189"/>
        <v>0</v>
      </c>
      <c r="R453" s="235">
        <f t="shared" si="189"/>
        <v>0</v>
      </c>
      <c r="S453" s="235">
        <f t="shared" si="189"/>
        <v>0</v>
      </c>
      <c r="T453" s="235">
        <f t="shared" si="189"/>
        <v>0</v>
      </c>
      <c r="U453" s="235">
        <f t="shared" si="189"/>
        <v>0</v>
      </c>
      <c r="V453" s="235">
        <f t="shared" si="189"/>
        <v>0</v>
      </c>
      <c r="W453" s="235">
        <f t="shared" si="189"/>
        <v>0</v>
      </c>
      <c r="X453" s="235">
        <f t="shared" si="189"/>
        <v>0</v>
      </c>
      <c r="Y453" s="235">
        <f t="shared" si="189"/>
        <v>0</v>
      </c>
      <c r="Z453" s="235">
        <f t="shared" si="189"/>
        <v>0</v>
      </c>
      <c r="AA453" s="235">
        <f t="shared" si="189"/>
        <v>0</v>
      </c>
      <c r="AB453" s="235">
        <f t="shared" si="189"/>
        <v>0</v>
      </c>
      <c r="AC453" s="235">
        <f t="shared" si="189"/>
        <v>0</v>
      </c>
      <c r="AD453" s="235">
        <f t="shared" si="189"/>
        <v>0</v>
      </c>
      <c r="AE453" s="235">
        <f t="shared" si="189"/>
        <v>0</v>
      </c>
      <c r="AF453" s="235">
        <f t="shared" si="189"/>
        <v>0</v>
      </c>
      <c r="AG453" s="235">
        <f t="shared" si="189"/>
        <v>0</v>
      </c>
      <c r="AH453" s="235">
        <f t="shared" si="189"/>
        <v>0</v>
      </c>
      <c r="AI453" s="235">
        <f t="shared" si="189"/>
        <v>0</v>
      </c>
      <c r="AJ453" s="235">
        <f t="shared" si="189"/>
        <v>0</v>
      </c>
      <c r="AK453" s="235">
        <f t="shared" si="189"/>
        <v>0</v>
      </c>
      <c r="AL453" s="235">
        <f t="shared" si="189"/>
        <v>0</v>
      </c>
      <c r="AM453" s="235">
        <f t="shared" si="189"/>
        <v>0</v>
      </c>
      <c r="AN453" s="235">
        <f t="shared" si="189"/>
        <v>0</v>
      </c>
      <c r="AO453" s="235">
        <f t="shared" si="189"/>
        <v>0</v>
      </c>
      <c r="AP453" s="235">
        <f t="shared" si="189"/>
        <v>0</v>
      </c>
    </row>
    <row r="454" spans="1:42" x14ac:dyDescent="0.2">
      <c r="A454" s="16">
        <f t="shared" ref="A454:A459" si="190">A453+1</f>
        <v>3</v>
      </c>
      <c r="B454" s="233">
        <f t="shared" si="187"/>
        <v>0</v>
      </c>
      <c r="C454" s="235">
        <f t="shared" ref="C454:AP454" si="191">LOOKUP(C442,$B$435:$AP$435,$B$436:$AP$436)*$B627/100</f>
        <v>0</v>
      </c>
      <c r="D454" s="235">
        <f t="shared" si="191"/>
        <v>0</v>
      </c>
      <c r="E454" s="235">
        <f t="shared" si="191"/>
        <v>0</v>
      </c>
      <c r="F454" s="235">
        <f t="shared" si="191"/>
        <v>0</v>
      </c>
      <c r="G454" s="235">
        <f t="shared" si="191"/>
        <v>0</v>
      </c>
      <c r="H454" s="235">
        <f t="shared" si="191"/>
        <v>0</v>
      </c>
      <c r="I454" s="235">
        <f t="shared" si="191"/>
        <v>0</v>
      </c>
      <c r="J454" s="235">
        <f t="shared" si="191"/>
        <v>0</v>
      </c>
      <c r="K454" s="235">
        <f t="shared" si="191"/>
        <v>0</v>
      </c>
      <c r="L454" s="235">
        <f t="shared" si="191"/>
        <v>0</v>
      </c>
      <c r="M454" s="235">
        <f t="shared" si="191"/>
        <v>0</v>
      </c>
      <c r="N454" s="235">
        <f t="shared" si="191"/>
        <v>0</v>
      </c>
      <c r="O454" s="235">
        <f t="shared" si="191"/>
        <v>0</v>
      </c>
      <c r="P454" s="235">
        <f t="shared" si="191"/>
        <v>0</v>
      </c>
      <c r="Q454" s="235">
        <f t="shared" si="191"/>
        <v>0</v>
      </c>
      <c r="R454" s="235">
        <f t="shared" si="191"/>
        <v>0</v>
      </c>
      <c r="S454" s="235">
        <f t="shared" si="191"/>
        <v>0</v>
      </c>
      <c r="T454" s="235">
        <f t="shared" si="191"/>
        <v>0</v>
      </c>
      <c r="U454" s="235">
        <f t="shared" si="191"/>
        <v>0</v>
      </c>
      <c r="V454" s="235">
        <f t="shared" si="191"/>
        <v>0</v>
      </c>
      <c r="W454" s="235">
        <f t="shared" si="191"/>
        <v>0</v>
      </c>
      <c r="X454" s="235">
        <f t="shared" si="191"/>
        <v>0</v>
      </c>
      <c r="Y454" s="235">
        <f t="shared" si="191"/>
        <v>0</v>
      </c>
      <c r="Z454" s="235">
        <f t="shared" si="191"/>
        <v>0</v>
      </c>
      <c r="AA454" s="235">
        <f t="shared" si="191"/>
        <v>0</v>
      </c>
      <c r="AB454" s="235">
        <f t="shared" si="191"/>
        <v>0</v>
      </c>
      <c r="AC454" s="235">
        <f t="shared" si="191"/>
        <v>0</v>
      </c>
      <c r="AD454" s="235">
        <f t="shared" si="191"/>
        <v>0</v>
      </c>
      <c r="AE454" s="235">
        <f t="shared" si="191"/>
        <v>0</v>
      </c>
      <c r="AF454" s="235">
        <f t="shared" si="191"/>
        <v>0</v>
      </c>
      <c r="AG454" s="235">
        <f t="shared" si="191"/>
        <v>0</v>
      </c>
      <c r="AH454" s="235">
        <f t="shared" si="191"/>
        <v>0</v>
      </c>
      <c r="AI454" s="235">
        <f t="shared" si="191"/>
        <v>0</v>
      </c>
      <c r="AJ454" s="235">
        <f t="shared" si="191"/>
        <v>0</v>
      </c>
      <c r="AK454" s="235">
        <f t="shared" si="191"/>
        <v>0</v>
      </c>
      <c r="AL454" s="235">
        <f t="shared" si="191"/>
        <v>0</v>
      </c>
      <c r="AM454" s="235">
        <f t="shared" si="191"/>
        <v>0</v>
      </c>
      <c r="AN454" s="235">
        <f t="shared" si="191"/>
        <v>0</v>
      </c>
      <c r="AO454" s="235">
        <f t="shared" si="191"/>
        <v>0</v>
      </c>
      <c r="AP454" s="235">
        <f t="shared" si="191"/>
        <v>0</v>
      </c>
    </row>
    <row r="455" spans="1:42" x14ac:dyDescent="0.2">
      <c r="A455" s="16">
        <f t="shared" si="190"/>
        <v>4</v>
      </c>
      <c r="B455" s="233">
        <f t="shared" si="187"/>
        <v>0</v>
      </c>
      <c r="C455" s="235">
        <f t="shared" ref="C455:AP455" si="192">LOOKUP(C443,$B$435:$AP$435,$B$436:$AP$436)*$B628/100</f>
        <v>0</v>
      </c>
      <c r="D455" s="235">
        <f t="shared" si="192"/>
        <v>0</v>
      </c>
      <c r="E455" s="235">
        <f t="shared" si="192"/>
        <v>0</v>
      </c>
      <c r="F455" s="235">
        <f t="shared" si="192"/>
        <v>0</v>
      </c>
      <c r="G455" s="235">
        <f t="shared" si="192"/>
        <v>0</v>
      </c>
      <c r="H455" s="235">
        <f t="shared" si="192"/>
        <v>0</v>
      </c>
      <c r="I455" s="235">
        <f t="shared" si="192"/>
        <v>0</v>
      </c>
      <c r="J455" s="235">
        <f t="shared" si="192"/>
        <v>0</v>
      </c>
      <c r="K455" s="235">
        <f t="shared" si="192"/>
        <v>0</v>
      </c>
      <c r="L455" s="235">
        <f t="shared" si="192"/>
        <v>0</v>
      </c>
      <c r="M455" s="235">
        <f t="shared" si="192"/>
        <v>0</v>
      </c>
      <c r="N455" s="235">
        <f t="shared" si="192"/>
        <v>0</v>
      </c>
      <c r="O455" s="235">
        <f t="shared" si="192"/>
        <v>0</v>
      </c>
      <c r="P455" s="235">
        <f t="shared" si="192"/>
        <v>0</v>
      </c>
      <c r="Q455" s="235">
        <f t="shared" si="192"/>
        <v>0</v>
      </c>
      <c r="R455" s="235">
        <f t="shared" si="192"/>
        <v>0</v>
      </c>
      <c r="S455" s="235">
        <f t="shared" si="192"/>
        <v>0</v>
      </c>
      <c r="T455" s="235">
        <f t="shared" si="192"/>
        <v>0</v>
      </c>
      <c r="U455" s="235">
        <f t="shared" si="192"/>
        <v>0</v>
      </c>
      <c r="V455" s="235">
        <f t="shared" si="192"/>
        <v>0</v>
      </c>
      <c r="W455" s="235">
        <f t="shared" si="192"/>
        <v>0</v>
      </c>
      <c r="X455" s="235">
        <f t="shared" si="192"/>
        <v>0</v>
      </c>
      <c r="Y455" s="235">
        <f t="shared" si="192"/>
        <v>0</v>
      </c>
      <c r="Z455" s="235">
        <f t="shared" si="192"/>
        <v>0</v>
      </c>
      <c r="AA455" s="235">
        <f t="shared" si="192"/>
        <v>0</v>
      </c>
      <c r="AB455" s="235">
        <f t="shared" si="192"/>
        <v>0</v>
      </c>
      <c r="AC455" s="235">
        <f t="shared" si="192"/>
        <v>0</v>
      </c>
      <c r="AD455" s="235">
        <f t="shared" si="192"/>
        <v>0</v>
      </c>
      <c r="AE455" s="235">
        <f t="shared" si="192"/>
        <v>0</v>
      </c>
      <c r="AF455" s="235">
        <f t="shared" si="192"/>
        <v>0</v>
      </c>
      <c r="AG455" s="235">
        <f t="shared" si="192"/>
        <v>0</v>
      </c>
      <c r="AH455" s="235">
        <f t="shared" si="192"/>
        <v>0</v>
      </c>
      <c r="AI455" s="235">
        <f t="shared" si="192"/>
        <v>0</v>
      </c>
      <c r="AJ455" s="235">
        <f t="shared" si="192"/>
        <v>0</v>
      </c>
      <c r="AK455" s="235">
        <f t="shared" si="192"/>
        <v>0</v>
      </c>
      <c r="AL455" s="235">
        <f t="shared" si="192"/>
        <v>0</v>
      </c>
      <c r="AM455" s="235">
        <f t="shared" si="192"/>
        <v>0</v>
      </c>
      <c r="AN455" s="235">
        <f t="shared" si="192"/>
        <v>0</v>
      </c>
      <c r="AO455" s="235">
        <f t="shared" si="192"/>
        <v>0</v>
      </c>
      <c r="AP455" s="235">
        <f t="shared" si="192"/>
        <v>0</v>
      </c>
    </row>
    <row r="456" spans="1:42" x14ac:dyDescent="0.2">
      <c r="A456" s="16">
        <f t="shared" si="190"/>
        <v>5</v>
      </c>
      <c r="B456" s="233">
        <f t="shared" si="187"/>
        <v>0</v>
      </c>
      <c r="C456" s="235">
        <f t="shared" ref="C456:AP456" si="193">LOOKUP(C444,$B$435:$AP$435,$B$436:$AP$436)*$B629/100</f>
        <v>0</v>
      </c>
      <c r="D456" s="235">
        <f t="shared" si="193"/>
        <v>0</v>
      </c>
      <c r="E456" s="235">
        <f t="shared" si="193"/>
        <v>0</v>
      </c>
      <c r="F456" s="235">
        <f t="shared" si="193"/>
        <v>0</v>
      </c>
      <c r="G456" s="235">
        <f t="shared" si="193"/>
        <v>0</v>
      </c>
      <c r="H456" s="235">
        <f t="shared" si="193"/>
        <v>0</v>
      </c>
      <c r="I456" s="235">
        <f t="shared" si="193"/>
        <v>0</v>
      </c>
      <c r="J456" s="235">
        <f t="shared" si="193"/>
        <v>0</v>
      </c>
      <c r="K456" s="235">
        <f t="shared" si="193"/>
        <v>0</v>
      </c>
      <c r="L456" s="235">
        <f t="shared" si="193"/>
        <v>0</v>
      </c>
      <c r="M456" s="235">
        <f t="shared" si="193"/>
        <v>0</v>
      </c>
      <c r="N456" s="235">
        <f t="shared" si="193"/>
        <v>0</v>
      </c>
      <c r="O456" s="235">
        <f t="shared" si="193"/>
        <v>0</v>
      </c>
      <c r="P456" s="235">
        <f t="shared" si="193"/>
        <v>0</v>
      </c>
      <c r="Q456" s="235">
        <f t="shared" si="193"/>
        <v>0</v>
      </c>
      <c r="R456" s="235">
        <f t="shared" si="193"/>
        <v>0</v>
      </c>
      <c r="S456" s="235">
        <f t="shared" si="193"/>
        <v>0</v>
      </c>
      <c r="T456" s="235">
        <f t="shared" si="193"/>
        <v>0</v>
      </c>
      <c r="U456" s="235">
        <f t="shared" si="193"/>
        <v>0</v>
      </c>
      <c r="V456" s="235">
        <f t="shared" si="193"/>
        <v>0</v>
      </c>
      <c r="W456" s="235">
        <f t="shared" si="193"/>
        <v>0</v>
      </c>
      <c r="X456" s="235">
        <f t="shared" si="193"/>
        <v>0</v>
      </c>
      <c r="Y456" s="235">
        <f t="shared" si="193"/>
        <v>0</v>
      </c>
      <c r="Z456" s="235">
        <f t="shared" si="193"/>
        <v>0</v>
      </c>
      <c r="AA456" s="235">
        <f t="shared" si="193"/>
        <v>0</v>
      </c>
      <c r="AB456" s="235">
        <f t="shared" si="193"/>
        <v>0</v>
      </c>
      <c r="AC456" s="235">
        <f t="shared" si="193"/>
        <v>0</v>
      </c>
      <c r="AD456" s="235">
        <f t="shared" si="193"/>
        <v>0</v>
      </c>
      <c r="AE456" s="235">
        <f t="shared" si="193"/>
        <v>0</v>
      </c>
      <c r="AF456" s="235">
        <f t="shared" si="193"/>
        <v>0</v>
      </c>
      <c r="AG456" s="235">
        <f t="shared" si="193"/>
        <v>0</v>
      </c>
      <c r="AH456" s="235">
        <f t="shared" si="193"/>
        <v>0</v>
      </c>
      <c r="AI456" s="235">
        <f t="shared" si="193"/>
        <v>0</v>
      </c>
      <c r="AJ456" s="235">
        <f t="shared" si="193"/>
        <v>0</v>
      </c>
      <c r="AK456" s="235">
        <f t="shared" si="193"/>
        <v>0</v>
      </c>
      <c r="AL456" s="235">
        <f t="shared" si="193"/>
        <v>0</v>
      </c>
      <c r="AM456" s="235">
        <f t="shared" si="193"/>
        <v>0</v>
      </c>
      <c r="AN456" s="235">
        <f t="shared" si="193"/>
        <v>0</v>
      </c>
      <c r="AO456" s="235">
        <f t="shared" si="193"/>
        <v>0</v>
      </c>
      <c r="AP456" s="235">
        <f t="shared" si="193"/>
        <v>0</v>
      </c>
    </row>
    <row r="457" spans="1:42" x14ac:dyDescent="0.2">
      <c r="A457" s="16">
        <f t="shared" si="190"/>
        <v>6</v>
      </c>
      <c r="B457" s="233">
        <f t="shared" si="187"/>
        <v>0</v>
      </c>
      <c r="C457" s="235">
        <f t="shared" ref="C457:AP457" si="194">LOOKUP(C445,$B$435:$AP$435,$B$436:$AP$436)*$B630/100</f>
        <v>0</v>
      </c>
      <c r="D457" s="235">
        <f t="shared" si="194"/>
        <v>0</v>
      </c>
      <c r="E457" s="235">
        <f t="shared" si="194"/>
        <v>0</v>
      </c>
      <c r="F457" s="235">
        <f t="shared" si="194"/>
        <v>0</v>
      </c>
      <c r="G457" s="235">
        <f t="shared" si="194"/>
        <v>0</v>
      </c>
      <c r="H457" s="235">
        <f t="shared" si="194"/>
        <v>0</v>
      </c>
      <c r="I457" s="235">
        <f t="shared" si="194"/>
        <v>0</v>
      </c>
      <c r="J457" s="235">
        <f t="shared" si="194"/>
        <v>0</v>
      </c>
      <c r="K457" s="235">
        <f t="shared" si="194"/>
        <v>0</v>
      </c>
      <c r="L457" s="235">
        <f t="shared" si="194"/>
        <v>0</v>
      </c>
      <c r="M457" s="235">
        <f t="shared" si="194"/>
        <v>0</v>
      </c>
      <c r="N457" s="235">
        <f t="shared" si="194"/>
        <v>0</v>
      </c>
      <c r="O457" s="235">
        <f t="shared" si="194"/>
        <v>0</v>
      </c>
      <c r="P457" s="235">
        <f t="shared" si="194"/>
        <v>0</v>
      </c>
      <c r="Q457" s="235">
        <f t="shared" si="194"/>
        <v>0</v>
      </c>
      <c r="R457" s="235">
        <f t="shared" si="194"/>
        <v>0</v>
      </c>
      <c r="S457" s="235">
        <f t="shared" si="194"/>
        <v>0</v>
      </c>
      <c r="T457" s="235">
        <f t="shared" si="194"/>
        <v>0</v>
      </c>
      <c r="U457" s="235">
        <f t="shared" si="194"/>
        <v>0</v>
      </c>
      <c r="V457" s="235">
        <f t="shared" si="194"/>
        <v>0</v>
      </c>
      <c r="W457" s="235">
        <f t="shared" si="194"/>
        <v>0</v>
      </c>
      <c r="X457" s="235">
        <f t="shared" si="194"/>
        <v>0</v>
      </c>
      <c r="Y457" s="235">
        <f t="shared" si="194"/>
        <v>0</v>
      </c>
      <c r="Z457" s="235">
        <f t="shared" si="194"/>
        <v>0</v>
      </c>
      <c r="AA457" s="235">
        <f t="shared" si="194"/>
        <v>0</v>
      </c>
      <c r="AB457" s="235">
        <f t="shared" si="194"/>
        <v>0</v>
      </c>
      <c r="AC457" s="235">
        <f t="shared" si="194"/>
        <v>0</v>
      </c>
      <c r="AD457" s="235">
        <f t="shared" si="194"/>
        <v>0</v>
      </c>
      <c r="AE457" s="235">
        <f t="shared" si="194"/>
        <v>0</v>
      </c>
      <c r="AF457" s="235">
        <f t="shared" si="194"/>
        <v>0</v>
      </c>
      <c r="AG457" s="235">
        <f t="shared" si="194"/>
        <v>0</v>
      </c>
      <c r="AH457" s="235">
        <f t="shared" si="194"/>
        <v>0</v>
      </c>
      <c r="AI457" s="235">
        <f t="shared" si="194"/>
        <v>0</v>
      </c>
      <c r="AJ457" s="235">
        <f t="shared" si="194"/>
        <v>0</v>
      </c>
      <c r="AK457" s="235">
        <f t="shared" si="194"/>
        <v>0</v>
      </c>
      <c r="AL457" s="235">
        <f t="shared" si="194"/>
        <v>0</v>
      </c>
      <c r="AM457" s="235">
        <f t="shared" si="194"/>
        <v>0</v>
      </c>
      <c r="AN457" s="235">
        <f t="shared" si="194"/>
        <v>0</v>
      </c>
      <c r="AO457" s="235">
        <f t="shared" si="194"/>
        <v>0</v>
      </c>
      <c r="AP457" s="235">
        <f t="shared" si="194"/>
        <v>0</v>
      </c>
    </row>
    <row r="458" spans="1:42" x14ac:dyDescent="0.2">
      <c r="A458" s="16">
        <f t="shared" si="190"/>
        <v>7</v>
      </c>
      <c r="B458" s="233">
        <f t="shared" si="187"/>
        <v>0</v>
      </c>
      <c r="C458" s="235">
        <f t="shared" ref="C458:AP458" si="195">LOOKUP(C446,$B$435:$AP$435,$B$436:$AP$436)*$B631/100</f>
        <v>0</v>
      </c>
      <c r="D458" s="235">
        <f t="shared" si="195"/>
        <v>0</v>
      </c>
      <c r="E458" s="235">
        <f t="shared" si="195"/>
        <v>0</v>
      </c>
      <c r="F458" s="235">
        <f t="shared" si="195"/>
        <v>0</v>
      </c>
      <c r="G458" s="235">
        <f t="shared" si="195"/>
        <v>0</v>
      </c>
      <c r="H458" s="235">
        <f t="shared" si="195"/>
        <v>0</v>
      </c>
      <c r="I458" s="235">
        <f t="shared" si="195"/>
        <v>0</v>
      </c>
      <c r="J458" s="235">
        <f t="shared" si="195"/>
        <v>0</v>
      </c>
      <c r="K458" s="235">
        <f t="shared" si="195"/>
        <v>0</v>
      </c>
      <c r="L458" s="235">
        <f t="shared" si="195"/>
        <v>0</v>
      </c>
      <c r="M458" s="235">
        <f t="shared" si="195"/>
        <v>0</v>
      </c>
      <c r="N458" s="235">
        <f t="shared" si="195"/>
        <v>0</v>
      </c>
      <c r="O458" s="235">
        <f t="shared" si="195"/>
        <v>0</v>
      </c>
      <c r="P458" s="235">
        <f t="shared" si="195"/>
        <v>0</v>
      </c>
      <c r="Q458" s="235">
        <f t="shared" si="195"/>
        <v>0</v>
      </c>
      <c r="R458" s="235">
        <f t="shared" si="195"/>
        <v>0</v>
      </c>
      <c r="S458" s="235">
        <f t="shared" si="195"/>
        <v>0</v>
      </c>
      <c r="T458" s="235">
        <f t="shared" si="195"/>
        <v>0</v>
      </c>
      <c r="U458" s="235">
        <f t="shared" si="195"/>
        <v>0</v>
      </c>
      <c r="V458" s="235">
        <f t="shared" si="195"/>
        <v>0</v>
      </c>
      <c r="W458" s="235">
        <f t="shared" si="195"/>
        <v>0</v>
      </c>
      <c r="X458" s="235">
        <f t="shared" si="195"/>
        <v>0</v>
      </c>
      <c r="Y458" s="235">
        <f t="shared" si="195"/>
        <v>0</v>
      </c>
      <c r="Z458" s="235">
        <f t="shared" si="195"/>
        <v>0</v>
      </c>
      <c r="AA458" s="235">
        <f t="shared" si="195"/>
        <v>0</v>
      </c>
      <c r="AB458" s="235">
        <f t="shared" si="195"/>
        <v>0</v>
      </c>
      <c r="AC458" s="235">
        <f t="shared" si="195"/>
        <v>0</v>
      </c>
      <c r="AD458" s="235">
        <f t="shared" si="195"/>
        <v>0</v>
      </c>
      <c r="AE458" s="235">
        <f t="shared" si="195"/>
        <v>0</v>
      </c>
      <c r="AF458" s="235">
        <f t="shared" si="195"/>
        <v>0</v>
      </c>
      <c r="AG458" s="235">
        <f t="shared" si="195"/>
        <v>0</v>
      </c>
      <c r="AH458" s="235">
        <f t="shared" si="195"/>
        <v>0</v>
      </c>
      <c r="AI458" s="235">
        <f t="shared" si="195"/>
        <v>0</v>
      </c>
      <c r="AJ458" s="235">
        <f t="shared" si="195"/>
        <v>0</v>
      </c>
      <c r="AK458" s="235">
        <f t="shared" si="195"/>
        <v>0</v>
      </c>
      <c r="AL458" s="235">
        <f t="shared" si="195"/>
        <v>0</v>
      </c>
      <c r="AM458" s="235">
        <f t="shared" si="195"/>
        <v>0</v>
      </c>
      <c r="AN458" s="235">
        <f t="shared" si="195"/>
        <v>0</v>
      </c>
      <c r="AO458" s="235">
        <f t="shared" si="195"/>
        <v>0</v>
      </c>
      <c r="AP458" s="235">
        <f t="shared" si="195"/>
        <v>0</v>
      </c>
    </row>
    <row r="459" spans="1:42" x14ac:dyDescent="0.2">
      <c r="A459" s="16">
        <f t="shared" si="190"/>
        <v>8</v>
      </c>
      <c r="B459" s="233">
        <f t="shared" si="187"/>
        <v>0</v>
      </c>
      <c r="C459" s="235">
        <f t="shared" ref="C459:AP459" si="196">LOOKUP(C447,$B$435:$AP$435,$B$436:$AP$436)*$B632/100</f>
        <v>0</v>
      </c>
      <c r="D459" s="235">
        <f t="shared" si="196"/>
        <v>0</v>
      </c>
      <c r="E459" s="235">
        <f t="shared" si="196"/>
        <v>0</v>
      </c>
      <c r="F459" s="235">
        <f t="shared" si="196"/>
        <v>0</v>
      </c>
      <c r="G459" s="235">
        <f t="shared" si="196"/>
        <v>0</v>
      </c>
      <c r="H459" s="235">
        <f t="shared" si="196"/>
        <v>0</v>
      </c>
      <c r="I459" s="235">
        <f t="shared" si="196"/>
        <v>0</v>
      </c>
      <c r="J459" s="235">
        <f t="shared" si="196"/>
        <v>0</v>
      </c>
      <c r="K459" s="235">
        <f t="shared" si="196"/>
        <v>0</v>
      </c>
      <c r="L459" s="235">
        <f t="shared" si="196"/>
        <v>0</v>
      </c>
      <c r="M459" s="235">
        <f t="shared" si="196"/>
        <v>0</v>
      </c>
      <c r="N459" s="235">
        <f t="shared" si="196"/>
        <v>0</v>
      </c>
      <c r="O459" s="235">
        <f t="shared" si="196"/>
        <v>0</v>
      </c>
      <c r="P459" s="235">
        <f t="shared" si="196"/>
        <v>0</v>
      </c>
      <c r="Q459" s="235">
        <f t="shared" si="196"/>
        <v>0</v>
      </c>
      <c r="R459" s="235">
        <f t="shared" si="196"/>
        <v>0</v>
      </c>
      <c r="S459" s="235">
        <f t="shared" si="196"/>
        <v>0</v>
      </c>
      <c r="T459" s="235">
        <f t="shared" si="196"/>
        <v>0</v>
      </c>
      <c r="U459" s="235">
        <f t="shared" si="196"/>
        <v>0</v>
      </c>
      <c r="V459" s="235">
        <f t="shared" si="196"/>
        <v>0</v>
      </c>
      <c r="W459" s="235">
        <f t="shared" si="196"/>
        <v>0</v>
      </c>
      <c r="X459" s="235">
        <f t="shared" si="196"/>
        <v>0</v>
      </c>
      <c r="Y459" s="235">
        <f t="shared" si="196"/>
        <v>0</v>
      </c>
      <c r="Z459" s="235">
        <f t="shared" si="196"/>
        <v>0</v>
      </c>
      <c r="AA459" s="235">
        <f t="shared" si="196"/>
        <v>0</v>
      </c>
      <c r="AB459" s="235">
        <f t="shared" si="196"/>
        <v>0</v>
      </c>
      <c r="AC459" s="235">
        <f t="shared" si="196"/>
        <v>0</v>
      </c>
      <c r="AD459" s="235">
        <f t="shared" si="196"/>
        <v>0</v>
      </c>
      <c r="AE459" s="235">
        <f t="shared" si="196"/>
        <v>0</v>
      </c>
      <c r="AF459" s="235">
        <f t="shared" si="196"/>
        <v>0</v>
      </c>
      <c r="AG459" s="235">
        <f t="shared" si="196"/>
        <v>0</v>
      </c>
      <c r="AH459" s="235">
        <f t="shared" si="196"/>
        <v>0</v>
      </c>
      <c r="AI459" s="235">
        <f t="shared" si="196"/>
        <v>0</v>
      </c>
      <c r="AJ459" s="235">
        <f t="shared" si="196"/>
        <v>0</v>
      </c>
      <c r="AK459" s="235">
        <f t="shared" si="196"/>
        <v>0</v>
      </c>
      <c r="AL459" s="235">
        <f t="shared" si="196"/>
        <v>0</v>
      </c>
      <c r="AM459" s="235">
        <f t="shared" si="196"/>
        <v>0</v>
      </c>
      <c r="AN459" s="235">
        <f t="shared" si="196"/>
        <v>0</v>
      </c>
      <c r="AO459" s="235">
        <f t="shared" si="196"/>
        <v>0</v>
      </c>
      <c r="AP459" s="235">
        <f t="shared" si="196"/>
        <v>0</v>
      </c>
    </row>
    <row r="460" spans="1:42" x14ac:dyDescent="0.2">
      <c r="A460" s="16">
        <f>A459+1</f>
        <v>9</v>
      </c>
      <c r="B460" s="233">
        <f t="shared" si="187"/>
        <v>0</v>
      </c>
      <c r="C460" s="235">
        <f t="shared" ref="C460:AP460" si="197">LOOKUP(C448,$B$435:$AP$435,$B$436:$AP$436)*$B633/100</f>
        <v>0</v>
      </c>
      <c r="D460" s="235">
        <f t="shared" si="197"/>
        <v>0</v>
      </c>
      <c r="E460" s="235">
        <f t="shared" si="197"/>
        <v>0</v>
      </c>
      <c r="F460" s="235">
        <f t="shared" si="197"/>
        <v>0</v>
      </c>
      <c r="G460" s="235">
        <f t="shared" si="197"/>
        <v>0</v>
      </c>
      <c r="H460" s="235">
        <f t="shared" si="197"/>
        <v>0</v>
      </c>
      <c r="I460" s="235">
        <f t="shared" si="197"/>
        <v>0</v>
      </c>
      <c r="J460" s="235">
        <f t="shared" si="197"/>
        <v>0</v>
      </c>
      <c r="K460" s="235">
        <f t="shared" si="197"/>
        <v>0</v>
      </c>
      <c r="L460" s="235">
        <f t="shared" si="197"/>
        <v>0</v>
      </c>
      <c r="M460" s="235">
        <f t="shared" si="197"/>
        <v>0</v>
      </c>
      <c r="N460" s="235">
        <f t="shared" si="197"/>
        <v>0</v>
      </c>
      <c r="O460" s="235">
        <f t="shared" si="197"/>
        <v>0</v>
      </c>
      <c r="P460" s="235">
        <f t="shared" si="197"/>
        <v>0</v>
      </c>
      <c r="Q460" s="235">
        <f t="shared" si="197"/>
        <v>0</v>
      </c>
      <c r="R460" s="235">
        <f t="shared" si="197"/>
        <v>0</v>
      </c>
      <c r="S460" s="235">
        <f t="shared" si="197"/>
        <v>0</v>
      </c>
      <c r="T460" s="235">
        <f t="shared" si="197"/>
        <v>0</v>
      </c>
      <c r="U460" s="235">
        <f t="shared" si="197"/>
        <v>0</v>
      </c>
      <c r="V460" s="235">
        <f t="shared" si="197"/>
        <v>0</v>
      </c>
      <c r="W460" s="235">
        <f t="shared" si="197"/>
        <v>0</v>
      </c>
      <c r="X460" s="235">
        <f t="shared" si="197"/>
        <v>0</v>
      </c>
      <c r="Y460" s="235">
        <f t="shared" si="197"/>
        <v>0</v>
      </c>
      <c r="Z460" s="235">
        <f t="shared" si="197"/>
        <v>0</v>
      </c>
      <c r="AA460" s="235">
        <f t="shared" si="197"/>
        <v>0</v>
      </c>
      <c r="AB460" s="235">
        <f t="shared" si="197"/>
        <v>0</v>
      </c>
      <c r="AC460" s="235">
        <f t="shared" si="197"/>
        <v>0</v>
      </c>
      <c r="AD460" s="235">
        <f t="shared" si="197"/>
        <v>0</v>
      </c>
      <c r="AE460" s="235">
        <f t="shared" si="197"/>
        <v>0</v>
      </c>
      <c r="AF460" s="235">
        <f t="shared" si="197"/>
        <v>0</v>
      </c>
      <c r="AG460" s="235">
        <f t="shared" si="197"/>
        <v>0</v>
      </c>
      <c r="AH460" s="235">
        <f t="shared" si="197"/>
        <v>0</v>
      </c>
      <c r="AI460" s="235">
        <f t="shared" si="197"/>
        <v>0</v>
      </c>
      <c r="AJ460" s="235">
        <f t="shared" si="197"/>
        <v>0</v>
      </c>
      <c r="AK460" s="235">
        <f t="shared" si="197"/>
        <v>0</v>
      </c>
      <c r="AL460" s="235">
        <f t="shared" si="197"/>
        <v>0</v>
      </c>
      <c r="AM460" s="235">
        <f t="shared" si="197"/>
        <v>0</v>
      </c>
      <c r="AN460" s="235">
        <f t="shared" si="197"/>
        <v>0</v>
      </c>
      <c r="AO460" s="235">
        <f t="shared" si="197"/>
        <v>0</v>
      </c>
      <c r="AP460" s="235">
        <f t="shared" si="197"/>
        <v>0</v>
      </c>
    </row>
    <row r="461" spans="1:42" x14ac:dyDescent="0.2">
      <c r="A461" s="16">
        <f t="shared" ref="A461" si="198">A460+1</f>
        <v>10</v>
      </c>
      <c r="B461" s="233">
        <f t="shared" si="187"/>
        <v>0</v>
      </c>
      <c r="C461" s="235">
        <f t="shared" ref="C461:AP461" si="199">LOOKUP(C449,$B$435:$AP$435,$B$436:$AP$436)*$B634/100</f>
        <v>0</v>
      </c>
      <c r="D461" s="235">
        <f t="shared" si="199"/>
        <v>0</v>
      </c>
      <c r="E461" s="235">
        <f t="shared" si="199"/>
        <v>0</v>
      </c>
      <c r="F461" s="235">
        <f t="shared" si="199"/>
        <v>0</v>
      </c>
      <c r="G461" s="235">
        <f t="shared" si="199"/>
        <v>0</v>
      </c>
      <c r="H461" s="235">
        <f t="shared" si="199"/>
        <v>0</v>
      </c>
      <c r="I461" s="235">
        <f t="shared" si="199"/>
        <v>0</v>
      </c>
      <c r="J461" s="235">
        <f t="shared" si="199"/>
        <v>0</v>
      </c>
      <c r="K461" s="235">
        <f t="shared" si="199"/>
        <v>0</v>
      </c>
      <c r="L461" s="235">
        <f t="shared" si="199"/>
        <v>0</v>
      </c>
      <c r="M461" s="235">
        <f t="shared" si="199"/>
        <v>0</v>
      </c>
      <c r="N461" s="235">
        <f t="shared" si="199"/>
        <v>0</v>
      </c>
      <c r="O461" s="235">
        <f t="shared" si="199"/>
        <v>0</v>
      </c>
      <c r="P461" s="235">
        <f t="shared" si="199"/>
        <v>0</v>
      </c>
      <c r="Q461" s="235">
        <f t="shared" si="199"/>
        <v>0</v>
      </c>
      <c r="R461" s="235">
        <f t="shared" si="199"/>
        <v>0</v>
      </c>
      <c r="S461" s="235">
        <f t="shared" si="199"/>
        <v>0</v>
      </c>
      <c r="T461" s="235">
        <f t="shared" si="199"/>
        <v>0</v>
      </c>
      <c r="U461" s="235">
        <f t="shared" si="199"/>
        <v>0</v>
      </c>
      <c r="V461" s="235">
        <f t="shared" si="199"/>
        <v>0</v>
      </c>
      <c r="W461" s="235">
        <f t="shared" si="199"/>
        <v>0</v>
      </c>
      <c r="X461" s="235">
        <f t="shared" si="199"/>
        <v>0</v>
      </c>
      <c r="Y461" s="235">
        <f t="shared" si="199"/>
        <v>0</v>
      </c>
      <c r="Z461" s="235">
        <f t="shared" si="199"/>
        <v>0</v>
      </c>
      <c r="AA461" s="235">
        <f t="shared" si="199"/>
        <v>0</v>
      </c>
      <c r="AB461" s="235">
        <f t="shared" si="199"/>
        <v>0</v>
      </c>
      <c r="AC461" s="235">
        <f t="shared" si="199"/>
        <v>0</v>
      </c>
      <c r="AD461" s="235">
        <f t="shared" si="199"/>
        <v>0</v>
      </c>
      <c r="AE461" s="235">
        <f t="shared" si="199"/>
        <v>0</v>
      </c>
      <c r="AF461" s="235">
        <f t="shared" si="199"/>
        <v>0</v>
      </c>
      <c r="AG461" s="235">
        <f t="shared" si="199"/>
        <v>0</v>
      </c>
      <c r="AH461" s="235">
        <f t="shared" si="199"/>
        <v>0</v>
      </c>
      <c r="AI461" s="235">
        <f t="shared" si="199"/>
        <v>0</v>
      </c>
      <c r="AJ461" s="235">
        <f t="shared" si="199"/>
        <v>0</v>
      </c>
      <c r="AK461" s="235">
        <f t="shared" si="199"/>
        <v>0</v>
      </c>
      <c r="AL461" s="235">
        <f t="shared" si="199"/>
        <v>0</v>
      </c>
      <c r="AM461" s="235">
        <f t="shared" si="199"/>
        <v>0</v>
      </c>
      <c r="AN461" s="235">
        <f t="shared" si="199"/>
        <v>0</v>
      </c>
      <c r="AO461" s="235">
        <f t="shared" si="199"/>
        <v>0</v>
      </c>
      <c r="AP461" s="235">
        <f t="shared" si="199"/>
        <v>0</v>
      </c>
    </row>
    <row r="462" spans="1:42" s="16" customFormat="1" x14ac:dyDescent="0.2">
      <c r="A462" s="39" t="s">
        <v>13</v>
      </c>
      <c r="B462" s="19"/>
      <c r="C462" s="214">
        <f>SUM(C452:C461)</f>
        <v>0</v>
      </c>
      <c r="D462" s="214">
        <f t="shared" ref="D462:AP462" si="200">SUM(D452:D461)</f>
        <v>0</v>
      </c>
      <c r="E462" s="214">
        <f t="shared" si="200"/>
        <v>0</v>
      </c>
      <c r="F462" s="214">
        <f t="shared" si="200"/>
        <v>0</v>
      </c>
      <c r="G462" s="214">
        <f t="shared" si="200"/>
        <v>0</v>
      </c>
      <c r="H462" s="214">
        <f t="shared" si="200"/>
        <v>0</v>
      </c>
      <c r="I462" s="214">
        <f t="shared" si="200"/>
        <v>0</v>
      </c>
      <c r="J462" s="214">
        <f t="shared" si="200"/>
        <v>0</v>
      </c>
      <c r="K462" s="214">
        <f t="shared" si="200"/>
        <v>0</v>
      </c>
      <c r="L462" s="214">
        <f t="shared" si="200"/>
        <v>0</v>
      </c>
      <c r="M462" s="214">
        <f t="shared" si="200"/>
        <v>0</v>
      </c>
      <c r="N462" s="214">
        <f t="shared" si="200"/>
        <v>0</v>
      </c>
      <c r="O462" s="214">
        <f t="shared" si="200"/>
        <v>0</v>
      </c>
      <c r="P462" s="214">
        <f t="shared" si="200"/>
        <v>0</v>
      </c>
      <c r="Q462" s="214">
        <f t="shared" si="200"/>
        <v>0</v>
      </c>
      <c r="R462" s="214">
        <f t="shared" si="200"/>
        <v>0</v>
      </c>
      <c r="S462" s="214">
        <f t="shared" si="200"/>
        <v>0</v>
      </c>
      <c r="T462" s="214">
        <f t="shared" si="200"/>
        <v>0</v>
      </c>
      <c r="U462" s="214">
        <f t="shared" si="200"/>
        <v>0</v>
      </c>
      <c r="V462" s="214">
        <f t="shared" si="200"/>
        <v>0</v>
      </c>
      <c r="W462" s="214">
        <f t="shared" si="200"/>
        <v>0</v>
      </c>
      <c r="X462" s="214">
        <f t="shared" si="200"/>
        <v>0</v>
      </c>
      <c r="Y462" s="214">
        <f t="shared" si="200"/>
        <v>0</v>
      </c>
      <c r="Z462" s="214">
        <f t="shared" si="200"/>
        <v>0</v>
      </c>
      <c r="AA462" s="214">
        <f t="shared" si="200"/>
        <v>0</v>
      </c>
      <c r="AB462" s="214">
        <f t="shared" si="200"/>
        <v>0</v>
      </c>
      <c r="AC462" s="214">
        <f t="shared" si="200"/>
        <v>0</v>
      </c>
      <c r="AD462" s="214">
        <f t="shared" si="200"/>
        <v>0</v>
      </c>
      <c r="AE462" s="214">
        <f t="shared" si="200"/>
        <v>0</v>
      </c>
      <c r="AF462" s="214">
        <f t="shared" si="200"/>
        <v>0</v>
      </c>
      <c r="AG462" s="214">
        <f t="shared" si="200"/>
        <v>0</v>
      </c>
      <c r="AH462" s="214">
        <f t="shared" si="200"/>
        <v>0</v>
      </c>
      <c r="AI462" s="214">
        <f t="shared" si="200"/>
        <v>0</v>
      </c>
      <c r="AJ462" s="214">
        <f t="shared" si="200"/>
        <v>0</v>
      </c>
      <c r="AK462" s="214">
        <f t="shared" si="200"/>
        <v>0</v>
      </c>
      <c r="AL462" s="214">
        <f t="shared" si="200"/>
        <v>0</v>
      </c>
      <c r="AM462" s="214">
        <f t="shared" si="200"/>
        <v>0</v>
      </c>
      <c r="AN462" s="214">
        <f t="shared" si="200"/>
        <v>0</v>
      </c>
      <c r="AO462" s="214">
        <f t="shared" si="200"/>
        <v>0</v>
      </c>
      <c r="AP462" s="214">
        <f t="shared" si="200"/>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1">C329</f>
        <v>0</v>
      </c>
      <c r="D466" s="213">
        <f t="shared" si="201"/>
        <v>0</v>
      </c>
      <c r="E466" s="213">
        <f t="shared" si="201"/>
        <v>0</v>
      </c>
      <c r="F466" s="213">
        <f t="shared" si="201"/>
        <v>0</v>
      </c>
      <c r="G466" s="213">
        <f t="shared" si="201"/>
        <v>0</v>
      </c>
      <c r="H466" s="213">
        <f t="shared" si="201"/>
        <v>0</v>
      </c>
      <c r="I466" s="213">
        <f t="shared" si="201"/>
        <v>0</v>
      </c>
      <c r="J466" s="213">
        <f t="shared" si="201"/>
        <v>0</v>
      </c>
      <c r="K466" s="213">
        <f t="shared" si="201"/>
        <v>0</v>
      </c>
      <c r="L466" s="213">
        <f t="shared" si="201"/>
        <v>0</v>
      </c>
      <c r="M466" s="213">
        <f t="shared" si="201"/>
        <v>0</v>
      </c>
      <c r="N466" s="213">
        <f t="shared" si="201"/>
        <v>0</v>
      </c>
      <c r="O466" s="213">
        <f t="shared" si="201"/>
        <v>0</v>
      </c>
      <c r="P466" s="213">
        <f t="shared" si="201"/>
        <v>0</v>
      </c>
      <c r="Q466" s="213">
        <f t="shared" si="201"/>
        <v>0</v>
      </c>
      <c r="R466" s="213">
        <f t="shared" si="201"/>
        <v>0</v>
      </c>
      <c r="S466" s="213">
        <f t="shared" si="201"/>
        <v>0</v>
      </c>
      <c r="T466" s="213">
        <f t="shared" si="201"/>
        <v>0</v>
      </c>
      <c r="U466" s="213">
        <f t="shared" si="201"/>
        <v>0</v>
      </c>
      <c r="V466" s="213">
        <f t="shared" si="201"/>
        <v>0</v>
      </c>
      <c r="W466" s="213">
        <f t="shared" si="201"/>
        <v>0</v>
      </c>
      <c r="X466" s="213">
        <f t="shared" si="201"/>
        <v>0</v>
      </c>
      <c r="Y466" s="213">
        <f t="shared" si="201"/>
        <v>0</v>
      </c>
      <c r="Z466" s="213">
        <f t="shared" si="201"/>
        <v>0</v>
      </c>
      <c r="AA466" s="213">
        <f t="shared" si="201"/>
        <v>0</v>
      </c>
      <c r="AB466" s="213">
        <f t="shared" si="201"/>
        <v>0</v>
      </c>
      <c r="AC466" s="213">
        <f t="shared" si="201"/>
        <v>0</v>
      </c>
      <c r="AD466" s="213">
        <f t="shared" si="201"/>
        <v>0</v>
      </c>
      <c r="AE466" s="213">
        <f t="shared" si="201"/>
        <v>0</v>
      </c>
      <c r="AF466" s="213">
        <f t="shared" si="201"/>
        <v>0</v>
      </c>
      <c r="AG466" s="213">
        <f t="shared" si="201"/>
        <v>0</v>
      </c>
      <c r="AH466" s="213">
        <f t="shared" si="201"/>
        <v>0</v>
      </c>
      <c r="AI466" s="213">
        <f t="shared" si="201"/>
        <v>0</v>
      </c>
      <c r="AJ466" s="213">
        <f t="shared" si="201"/>
        <v>0</v>
      </c>
      <c r="AK466" s="213">
        <f t="shared" si="201"/>
        <v>0</v>
      </c>
      <c r="AL466" s="213">
        <f t="shared" si="201"/>
        <v>0</v>
      </c>
      <c r="AM466" s="213">
        <f t="shared" si="201"/>
        <v>0</v>
      </c>
      <c r="AN466" s="213">
        <f t="shared" si="201"/>
        <v>0</v>
      </c>
      <c r="AO466" s="213">
        <f t="shared" si="201"/>
        <v>0</v>
      </c>
      <c r="AP466" s="213">
        <f t="shared" si="201"/>
        <v>0</v>
      </c>
    </row>
    <row r="467" spans="1:42" x14ac:dyDescent="0.2">
      <c r="A467" s="16">
        <f>A466+1</f>
        <v>2</v>
      </c>
      <c r="C467" s="214">
        <f t="shared" ref="C467:AP467" si="202">C330</f>
        <v>0</v>
      </c>
      <c r="D467" s="213">
        <f t="shared" si="202"/>
        <v>0</v>
      </c>
      <c r="E467" s="213">
        <f t="shared" si="202"/>
        <v>0</v>
      </c>
      <c r="F467" s="213">
        <f t="shared" si="202"/>
        <v>0</v>
      </c>
      <c r="G467" s="213">
        <f t="shared" si="202"/>
        <v>0</v>
      </c>
      <c r="H467" s="213">
        <f t="shared" si="202"/>
        <v>0</v>
      </c>
      <c r="I467" s="213">
        <f t="shared" si="202"/>
        <v>0</v>
      </c>
      <c r="J467" s="213">
        <f t="shared" si="202"/>
        <v>0</v>
      </c>
      <c r="K467" s="213">
        <f t="shared" si="202"/>
        <v>0</v>
      </c>
      <c r="L467" s="213">
        <f t="shared" si="202"/>
        <v>0</v>
      </c>
      <c r="M467" s="213">
        <f t="shared" si="202"/>
        <v>0</v>
      </c>
      <c r="N467" s="213">
        <f t="shared" si="202"/>
        <v>0</v>
      </c>
      <c r="O467" s="213">
        <f t="shared" si="202"/>
        <v>0</v>
      </c>
      <c r="P467" s="213">
        <f t="shared" si="202"/>
        <v>0</v>
      </c>
      <c r="Q467" s="213">
        <f t="shared" si="202"/>
        <v>0</v>
      </c>
      <c r="R467" s="213">
        <f t="shared" si="202"/>
        <v>0</v>
      </c>
      <c r="S467" s="213">
        <f t="shared" si="202"/>
        <v>0</v>
      </c>
      <c r="T467" s="213">
        <f t="shared" si="202"/>
        <v>0</v>
      </c>
      <c r="U467" s="213">
        <f t="shared" si="202"/>
        <v>0</v>
      </c>
      <c r="V467" s="213">
        <f t="shared" si="202"/>
        <v>0</v>
      </c>
      <c r="W467" s="213">
        <f t="shared" si="202"/>
        <v>0</v>
      </c>
      <c r="X467" s="213">
        <f t="shared" si="202"/>
        <v>0</v>
      </c>
      <c r="Y467" s="213">
        <f t="shared" si="202"/>
        <v>0</v>
      </c>
      <c r="Z467" s="213">
        <f t="shared" si="202"/>
        <v>0</v>
      </c>
      <c r="AA467" s="213">
        <f t="shared" si="202"/>
        <v>0</v>
      </c>
      <c r="AB467" s="213">
        <f t="shared" si="202"/>
        <v>0</v>
      </c>
      <c r="AC467" s="213">
        <f t="shared" si="202"/>
        <v>0</v>
      </c>
      <c r="AD467" s="213">
        <f t="shared" si="202"/>
        <v>0</v>
      </c>
      <c r="AE467" s="213">
        <f t="shared" si="202"/>
        <v>0</v>
      </c>
      <c r="AF467" s="213">
        <f t="shared" si="202"/>
        <v>0</v>
      </c>
      <c r="AG467" s="213">
        <f t="shared" si="202"/>
        <v>0</v>
      </c>
      <c r="AH467" s="213">
        <f t="shared" si="202"/>
        <v>0</v>
      </c>
      <c r="AI467" s="213">
        <f t="shared" si="202"/>
        <v>0</v>
      </c>
      <c r="AJ467" s="213">
        <f t="shared" si="202"/>
        <v>0</v>
      </c>
      <c r="AK467" s="213">
        <f t="shared" si="202"/>
        <v>0</v>
      </c>
      <c r="AL467" s="213">
        <f t="shared" si="202"/>
        <v>0</v>
      </c>
      <c r="AM467" s="213">
        <f t="shared" si="202"/>
        <v>0</v>
      </c>
      <c r="AN467" s="213">
        <f t="shared" si="202"/>
        <v>0</v>
      </c>
      <c r="AO467" s="213">
        <f t="shared" si="202"/>
        <v>0</v>
      </c>
      <c r="AP467" s="213">
        <f t="shared" si="202"/>
        <v>0</v>
      </c>
    </row>
    <row r="468" spans="1:42" x14ac:dyDescent="0.2">
      <c r="A468" s="16">
        <f t="shared" ref="A468:A473" si="203">A467+1</f>
        <v>3</v>
      </c>
      <c r="C468" s="214">
        <f t="shared" ref="C468:AP468" si="204">C331</f>
        <v>0</v>
      </c>
      <c r="D468" s="213">
        <f t="shared" si="204"/>
        <v>0</v>
      </c>
      <c r="E468" s="213">
        <f t="shared" si="204"/>
        <v>0</v>
      </c>
      <c r="F468" s="213">
        <f t="shared" si="204"/>
        <v>0</v>
      </c>
      <c r="G468" s="213">
        <f t="shared" si="204"/>
        <v>0</v>
      </c>
      <c r="H468" s="213">
        <f t="shared" si="204"/>
        <v>0</v>
      </c>
      <c r="I468" s="213">
        <f t="shared" si="204"/>
        <v>0</v>
      </c>
      <c r="J468" s="213">
        <f t="shared" si="204"/>
        <v>0</v>
      </c>
      <c r="K468" s="213">
        <f t="shared" si="204"/>
        <v>0</v>
      </c>
      <c r="L468" s="213">
        <f t="shared" si="204"/>
        <v>0</v>
      </c>
      <c r="M468" s="213">
        <f t="shared" si="204"/>
        <v>0</v>
      </c>
      <c r="N468" s="213">
        <f t="shared" si="204"/>
        <v>0</v>
      </c>
      <c r="O468" s="213">
        <f t="shared" si="204"/>
        <v>0</v>
      </c>
      <c r="P468" s="213">
        <f t="shared" si="204"/>
        <v>0</v>
      </c>
      <c r="Q468" s="213">
        <f t="shared" si="204"/>
        <v>0</v>
      </c>
      <c r="R468" s="213">
        <f t="shared" si="204"/>
        <v>0</v>
      </c>
      <c r="S468" s="213">
        <f t="shared" si="204"/>
        <v>0</v>
      </c>
      <c r="T468" s="213">
        <f t="shared" si="204"/>
        <v>0</v>
      </c>
      <c r="U468" s="213">
        <f t="shared" si="204"/>
        <v>0</v>
      </c>
      <c r="V468" s="213">
        <f t="shared" si="204"/>
        <v>0</v>
      </c>
      <c r="W468" s="213">
        <f t="shared" si="204"/>
        <v>0</v>
      </c>
      <c r="X468" s="213">
        <f t="shared" si="204"/>
        <v>0</v>
      </c>
      <c r="Y468" s="213">
        <f t="shared" si="204"/>
        <v>0</v>
      </c>
      <c r="Z468" s="213">
        <f t="shared" si="204"/>
        <v>0</v>
      </c>
      <c r="AA468" s="213">
        <f t="shared" si="204"/>
        <v>0</v>
      </c>
      <c r="AB468" s="213">
        <f t="shared" si="204"/>
        <v>0</v>
      </c>
      <c r="AC468" s="213">
        <f t="shared" si="204"/>
        <v>0</v>
      </c>
      <c r="AD468" s="213">
        <f t="shared" si="204"/>
        <v>0</v>
      </c>
      <c r="AE468" s="213">
        <f t="shared" si="204"/>
        <v>0</v>
      </c>
      <c r="AF468" s="213">
        <f t="shared" si="204"/>
        <v>0</v>
      </c>
      <c r="AG468" s="213">
        <f t="shared" si="204"/>
        <v>0</v>
      </c>
      <c r="AH468" s="213">
        <f t="shared" si="204"/>
        <v>0</v>
      </c>
      <c r="AI468" s="213">
        <f t="shared" si="204"/>
        <v>0</v>
      </c>
      <c r="AJ468" s="213">
        <f t="shared" si="204"/>
        <v>0</v>
      </c>
      <c r="AK468" s="213">
        <f t="shared" si="204"/>
        <v>0</v>
      </c>
      <c r="AL468" s="213">
        <f t="shared" si="204"/>
        <v>0</v>
      </c>
      <c r="AM468" s="213">
        <f t="shared" si="204"/>
        <v>0</v>
      </c>
      <c r="AN468" s="213">
        <f t="shared" si="204"/>
        <v>0</v>
      </c>
      <c r="AO468" s="213">
        <f t="shared" si="204"/>
        <v>0</v>
      </c>
      <c r="AP468" s="213">
        <f t="shared" si="204"/>
        <v>0</v>
      </c>
    </row>
    <row r="469" spans="1:42" x14ac:dyDescent="0.2">
      <c r="A469" s="16">
        <f t="shared" si="203"/>
        <v>4</v>
      </c>
      <c r="C469" s="214">
        <f t="shared" ref="C469:AP469" si="205">C332</f>
        <v>0</v>
      </c>
      <c r="D469" s="213">
        <f t="shared" si="205"/>
        <v>0</v>
      </c>
      <c r="E469" s="213">
        <f t="shared" si="205"/>
        <v>0</v>
      </c>
      <c r="F469" s="213">
        <f t="shared" si="205"/>
        <v>0</v>
      </c>
      <c r="G469" s="213">
        <f t="shared" si="205"/>
        <v>0</v>
      </c>
      <c r="H469" s="213">
        <f t="shared" si="205"/>
        <v>0</v>
      </c>
      <c r="I469" s="213">
        <f t="shared" si="205"/>
        <v>0</v>
      </c>
      <c r="J469" s="213">
        <f t="shared" si="205"/>
        <v>0</v>
      </c>
      <c r="K469" s="213">
        <f t="shared" si="205"/>
        <v>0</v>
      </c>
      <c r="L469" s="213">
        <f t="shared" si="205"/>
        <v>0</v>
      </c>
      <c r="M469" s="213">
        <f t="shared" si="205"/>
        <v>0</v>
      </c>
      <c r="N469" s="213">
        <f t="shared" si="205"/>
        <v>0</v>
      </c>
      <c r="O469" s="213">
        <f t="shared" si="205"/>
        <v>0</v>
      </c>
      <c r="P469" s="213">
        <f t="shared" si="205"/>
        <v>0</v>
      </c>
      <c r="Q469" s="213">
        <f t="shared" si="205"/>
        <v>0</v>
      </c>
      <c r="R469" s="213">
        <f t="shared" si="205"/>
        <v>0</v>
      </c>
      <c r="S469" s="213">
        <f t="shared" si="205"/>
        <v>0</v>
      </c>
      <c r="T469" s="213">
        <f t="shared" si="205"/>
        <v>0</v>
      </c>
      <c r="U469" s="213">
        <f t="shared" si="205"/>
        <v>0</v>
      </c>
      <c r="V469" s="213">
        <f t="shared" si="205"/>
        <v>0</v>
      </c>
      <c r="W469" s="213">
        <f t="shared" si="205"/>
        <v>0</v>
      </c>
      <c r="X469" s="213">
        <f t="shared" si="205"/>
        <v>0</v>
      </c>
      <c r="Y469" s="213">
        <f t="shared" si="205"/>
        <v>0</v>
      </c>
      <c r="Z469" s="213">
        <f t="shared" si="205"/>
        <v>0</v>
      </c>
      <c r="AA469" s="213">
        <f t="shared" si="205"/>
        <v>0</v>
      </c>
      <c r="AB469" s="213">
        <f t="shared" si="205"/>
        <v>0</v>
      </c>
      <c r="AC469" s="213">
        <f t="shared" si="205"/>
        <v>0</v>
      </c>
      <c r="AD469" s="213">
        <f t="shared" si="205"/>
        <v>0</v>
      </c>
      <c r="AE469" s="213">
        <f t="shared" si="205"/>
        <v>0</v>
      </c>
      <c r="AF469" s="213">
        <f t="shared" si="205"/>
        <v>0</v>
      </c>
      <c r="AG469" s="213">
        <f t="shared" si="205"/>
        <v>0</v>
      </c>
      <c r="AH469" s="213">
        <f t="shared" si="205"/>
        <v>0</v>
      </c>
      <c r="AI469" s="213">
        <f t="shared" si="205"/>
        <v>0</v>
      </c>
      <c r="AJ469" s="213">
        <f t="shared" si="205"/>
        <v>0</v>
      </c>
      <c r="AK469" s="213">
        <f t="shared" si="205"/>
        <v>0</v>
      </c>
      <c r="AL469" s="213">
        <f t="shared" si="205"/>
        <v>0</v>
      </c>
      <c r="AM469" s="213">
        <f t="shared" si="205"/>
        <v>0</v>
      </c>
      <c r="AN469" s="213">
        <f t="shared" si="205"/>
        <v>0</v>
      </c>
      <c r="AO469" s="213">
        <f t="shared" si="205"/>
        <v>0</v>
      </c>
      <c r="AP469" s="213">
        <f t="shared" si="205"/>
        <v>0</v>
      </c>
    </row>
    <row r="470" spans="1:42" x14ac:dyDescent="0.2">
      <c r="A470" s="16">
        <f t="shared" si="203"/>
        <v>5</v>
      </c>
      <c r="C470" s="214">
        <f t="shared" ref="C470:AP470" si="206">C333</f>
        <v>0</v>
      </c>
      <c r="D470" s="213">
        <f t="shared" si="206"/>
        <v>0</v>
      </c>
      <c r="E470" s="213">
        <f t="shared" si="206"/>
        <v>0</v>
      </c>
      <c r="F470" s="213">
        <f t="shared" si="206"/>
        <v>0</v>
      </c>
      <c r="G470" s="213">
        <f t="shared" si="206"/>
        <v>0</v>
      </c>
      <c r="H470" s="213">
        <f t="shared" si="206"/>
        <v>0</v>
      </c>
      <c r="I470" s="213">
        <f t="shared" si="206"/>
        <v>0</v>
      </c>
      <c r="J470" s="213">
        <f t="shared" si="206"/>
        <v>0</v>
      </c>
      <c r="K470" s="213">
        <f t="shared" si="206"/>
        <v>0</v>
      </c>
      <c r="L470" s="213">
        <f t="shared" si="206"/>
        <v>0</v>
      </c>
      <c r="M470" s="213">
        <f t="shared" si="206"/>
        <v>0</v>
      </c>
      <c r="N470" s="213">
        <f t="shared" si="206"/>
        <v>0</v>
      </c>
      <c r="O470" s="213">
        <f t="shared" si="206"/>
        <v>0</v>
      </c>
      <c r="P470" s="213">
        <f t="shared" si="206"/>
        <v>0</v>
      </c>
      <c r="Q470" s="213">
        <f t="shared" si="206"/>
        <v>0</v>
      </c>
      <c r="R470" s="213">
        <f t="shared" si="206"/>
        <v>0</v>
      </c>
      <c r="S470" s="213">
        <f t="shared" si="206"/>
        <v>0</v>
      </c>
      <c r="T470" s="213">
        <f t="shared" si="206"/>
        <v>0</v>
      </c>
      <c r="U470" s="213">
        <f t="shared" si="206"/>
        <v>0</v>
      </c>
      <c r="V470" s="213">
        <f t="shared" si="206"/>
        <v>0</v>
      </c>
      <c r="W470" s="213">
        <f t="shared" si="206"/>
        <v>0</v>
      </c>
      <c r="X470" s="213">
        <f t="shared" si="206"/>
        <v>0</v>
      </c>
      <c r="Y470" s="213">
        <f t="shared" si="206"/>
        <v>0</v>
      </c>
      <c r="Z470" s="213">
        <f t="shared" si="206"/>
        <v>0</v>
      </c>
      <c r="AA470" s="213">
        <f t="shared" si="206"/>
        <v>0</v>
      </c>
      <c r="AB470" s="213">
        <f t="shared" si="206"/>
        <v>0</v>
      </c>
      <c r="AC470" s="213">
        <f t="shared" si="206"/>
        <v>0</v>
      </c>
      <c r="AD470" s="213">
        <f t="shared" si="206"/>
        <v>0</v>
      </c>
      <c r="AE470" s="213">
        <f t="shared" si="206"/>
        <v>0</v>
      </c>
      <c r="AF470" s="213">
        <f t="shared" si="206"/>
        <v>0</v>
      </c>
      <c r="AG470" s="213">
        <f t="shared" si="206"/>
        <v>0</v>
      </c>
      <c r="AH470" s="213">
        <f t="shared" si="206"/>
        <v>0</v>
      </c>
      <c r="AI470" s="213">
        <f t="shared" si="206"/>
        <v>0</v>
      </c>
      <c r="AJ470" s="213">
        <f t="shared" si="206"/>
        <v>0</v>
      </c>
      <c r="AK470" s="213">
        <f t="shared" si="206"/>
        <v>0</v>
      </c>
      <c r="AL470" s="213">
        <f t="shared" si="206"/>
        <v>0</v>
      </c>
      <c r="AM470" s="213">
        <f t="shared" si="206"/>
        <v>0</v>
      </c>
      <c r="AN470" s="213">
        <f t="shared" si="206"/>
        <v>0</v>
      </c>
      <c r="AO470" s="213">
        <f t="shared" si="206"/>
        <v>0</v>
      </c>
      <c r="AP470" s="213">
        <f t="shared" si="206"/>
        <v>0</v>
      </c>
    </row>
    <row r="471" spans="1:42" x14ac:dyDescent="0.2">
      <c r="A471" s="16">
        <f t="shared" si="203"/>
        <v>6</v>
      </c>
      <c r="C471" s="214">
        <f t="shared" ref="C471:AP471" si="207">C334</f>
        <v>0</v>
      </c>
      <c r="D471" s="213">
        <f t="shared" si="207"/>
        <v>0</v>
      </c>
      <c r="E471" s="213">
        <f t="shared" si="207"/>
        <v>0</v>
      </c>
      <c r="F471" s="213">
        <f t="shared" si="207"/>
        <v>0</v>
      </c>
      <c r="G471" s="213">
        <f t="shared" si="207"/>
        <v>0</v>
      </c>
      <c r="H471" s="213">
        <f t="shared" si="207"/>
        <v>0</v>
      </c>
      <c r="I471" s="213">
        <f t="shared" si="207"/>
        <v>0</v>
      </c>
      <c r="J471" s="213">
        <f t="shared" si="207"/>
        <v>0</v>
      </c>
      <c r="K471" s="213">
        <f t="shared" si="207"/>
        <v>0</v>
      </c>
      <c r="L471" s="213">
        <f t="shared" si="207"/>
        <v>0</v>
      </c>
      <c r="M471" s="213">
        <f t="shared" si="207"/>
        <v>0</v>
      </c>
      <c r="N471" s="213">
        <f t="shared" si="207"/>
        <v>0</v>
      </c>
      <c r="O471" s="213">
        <f t="shared" si="207"/>
        <v>0</v>
      </c>
      <c r="P471" s="213">
        <f t="shared" si="207"/>
        <v>0</v>
      </c>
      <c r="Q471" s="213">
        <f t="shared" si="207"/>
        <v>0</v>
      </c>
      <c r="R471" s="213">
        <f t="shared" si="207"/>
        <v>0</v>
      </c>
      <c r="S471" s="213">
        <f t="shared" si="207"/>
        <v>0</v>
      </c>
      <c r="T471" s="213">
        <f t="shared" si="207"/>
        <v>0</v>
      </c>
      <c r="U471" s="213">
        <f t="shared" si="207"/>
        <v>0</v>
      </c>
      <c r="V471" s="213">
        <f t="shared" si="207"/>
        <v>0</v>
      </c>
      <c r="W471" s="213">
        <f t="shared" si="207"/>
        <v>0</v>
      </c>
      <c r="X471" s="213">
        <f t="shared" si="207"/>
        <v>0</v>
      </c>
      <c r="Y471" s="213">
        <f t="shared" si="207"/>
        <v>0</v>
      </c>
      <c r="Z471" s="213">
        <f t="shared" si="207"/>
        <v>0</v>
      </c>
      <c r="AA471" s="213">
        <f t="shared" si="207"/>
        <v>0</v>
      </c>
      <c r="AB471" s="213">
        <f t="shared" si="207"/>
        <v>0</v>
      </c>
      <c r="AC471" s="213">
        <f t="shared" si="207"/>
        <v>0</v>
      </c>
      <c r="AD471" s="213">
        <f t="shared" si="207"/>
        <v>0</v>
      </c>
      <c r="AE471" s="213">
        <f t="shared" si="207"/>
        <v>0</v>
      </c>
      <c r="AF471" s="213">
        <f t="shared" si="207"/>
        <v>0</v>
      </c>
      <c r="AG471" s="213">
        <f t="shared" si="207"/>
        <v>0</v>
      </c>
      <c r="AH471" s="213">
        <f t="shared" si="207"/>
        <v>0</v>
      </c>
      <c r="AI471" s="213">
        <f t="shared" si="207"/>
        <v>0</v>
      </c>
      <c r="AJ471" s="213">
        <f t="shared" si="207"/>
        <v>0</v>
      </c>
      <c r="AK471" s="213">
        <f t="shared" si="207"/>
        <v>0</v>
      </c>
      <c r="AL471" s="213">
        <f t="shared" si="207"/>
        <v>0</v>
      </c>
      <c r="AM471" s="213">
        <f t="shared" si="207"/>
        <v>0</v>
      </c>
      <c r="AN471" s="213">
        <f t="shared" si="207"/>
        <v>0</v>
      </c>
      <c r="AO471" s="213">
        <f t="shared" si="207"/>
        <v>0</v>
      </c>
      <c r="AP471" s="213">
        <f t="shared" si="207"/>
        <v>0</v>
      </c>
    </row>
    <row r="472" spans="1:42" x14ac:dyDescent="0.2">
      <c r="A472" s="16">
        <f t="shared" si="203"/>
        <v>7</v>
      </c>
      <c r="C472" s="214">
        <f t="shared" ref="C472:AP472" si="208">C335</f>
        <v>0</v>
      </c>
      <c r="D472" s="213">
        <f t="shared" si="208"/>
        <v>0</v>
      </c>
      <c r="E472" s="213">
        <f t="shared" si="208"/>
        <v>0</v>
      </c>
      <c r="F472" s="213">
        <f t="shared" si="208"/>
        <v>0</v>
      </c>
      <c r="G472" s="213">
        <f t="shared" si="208"/>
        <v>0</v>
      </c>
      <c r="H472" s="213">
        <f t="shared" si="208"/>
        <v>0</v>
      </c>
      <c r="I472" s="213">
        <f t="shared" si="208"/>
        <v>0</v>
      </c>
      <c r="J472" s="213">
        <f t="shared" si="208"/>
        <v>0</v>
      </c>
      <c r="K472" s="213">
        <f t="shared" si="208"/>
        <v>0</v>
      </c>
      <c r="L472" s="213">
        <f t="shared" si="208"/>
        <v>0</v>
      </c>
      <c r="M472" s="213">
        <f t="shared" si="208"/>
        <v>0</v>
      </c>
      <c r="N472" s="213">
        <f t="shared" si="208"/>
        <v>0</v>
      </c>
      <c r="O472" s="213">
        <f t="shared" si="208"/>
        <v>0</v>
      </c>
      <c r="P472" s="213">
        <f t="shared" si="208"/>
        <v>0</v>
      </c>
      <c r="Q472" s="213">
        <f t="shared" si="208"/>
        <v>0</v>
      </c>
      <c r="R472" s="213">
        <f t="shared" si="208"/>
        <v>0</v>
      </c>
      <c r="S472" s="213">
        <f t="shared" si="208"/>
        <v>0</v>
      </c>
      <c r="T472" s="213">
        <f t="shared" si="208"/>
        <v>0</v>
      </c>
      <c r="U472" s="213">
        <f t="shared" si="208"/>
        <v>0</v>
      </c>
      <c r="V472" s="213">
        <f t="shared" si="208"/>
        <v>0</v>
      </c>
      <c r="W472" s="213">
        <f t="shared" si="208"/>
        <v>0</v>
      </c>
      <c r="X472" s="213">
        <f t="shared" si="208"/>
        <v>0</v>
      </c>
      <c r="Y472" s="213">
        <f t="shared" si="208"/>
        <v>0</v>
      </c>
      <c r="Z472" s="213">
        <f t="shared" si="208"/>
        <v>0</v>
      </c>
      <c r="AA472" s="213">
        <f t="shared" si="208"/>
        <v>0</v>
      </c>
      <c r="AB472" s="213">
        <f t="shared" si="208"/>
        <v>0</v>
      </c>
      <c r="AC472" s="213">
        <f t="shared" si="208"/>
        <v>0</v>
      </c>
      <c r="AD472" s="213">
        <f t="shared" si="208"/>
        <v>0</v>
      </c>
      <c r="AE472" s="213">
        <f t="shared" si="208"/>
        <v>0</v>
      </c>
      <c r="AF472" s="213">
        <f t="shared" si="208"/>
        <v>0</v>
      </c>
      <c r="AG472" s="213">
        <f t="shared" si="208"/>
        <v>0</v>
      </c>
      <c r="AH472" s="213">
        <f t="shared" si="208"/>
        <v>0</v>
      </c>
      <c r="AI472" s="213">
        <f t="shared" si="208"/>
        <v>0</v>
      </c>
      <c r="AJ472" s="213">
        <f t="shared" si="208"/>
        <v>0</v>
      </c>
      <c r="AK472" s="213">
        <f t="shared" si="208"/>
        <v>0</v>
      </c>
      <c r="AL472" s="213">
        <f t="shared" si="208"/>
        <v>0</v>
      </c>
      <c r="AM472" s="213">
        <f t="shared" si="208"/>
        <v>0</v>
      </c>
      <c r="AN472" s="213">
        <f t="shared" si="208"/>
        <v>0</v>
      </c>
      <c r="AO472" s="213">
        <f t="shared" si="208"/>
        <v>0</v>
      </c>
      <c r="AP472" s="213">
        <f t="shared" si="208"/>
        <v>0</v>
      </c>
    </row>
    <row r="473" spans="1:42" x14ac:dyDescent="0.2">
      <c r="A473" s="16">
        <f t="shared" si="203"/>
        <v>8</v>
      </c>
      <c r="C473" s="214">
        <f t="shared" ref="C473:AP473" si="209">C336</f>
        <v>0</v>
      </c>
      <c r="D473" s="213">
        <f t="shared" si="209"/>
        <v>0</v>
      </c>
      <c r="E473" s="213">
        <f t="shared" si="209"/>
        <v>0</v>
      </c>
      <c r="F473" s="213">
        <f t="shared" si="209"/>
        <v>0</v>
      </c>
      <c r="G473" s="213">
        <f t="shared" si="209"/>
        <v>0</v>
      </c>
      <c r="H473" s="213">
        <f t="shared" si="209"/>
        <v>0</v>
      </c>
      <c r="I473" s="213">
        <f t="shared" si="209"/>
        <v>0</v>
      </c>
      <c r="J473" s="213">
        <f t="shared" si="209"/>
        <v>0</v>
      </c>
      <c r="K473" s="213">
        <f t="shared" si="209"/>
        <v>0</v>
      </c>
      <c r="L473" s="213">
        <f t="shared" si="209"/>
        <v>0</v>
      </c>
      <c r="M473" s="213">
        <f t="shared" si="209"/>
        <v>0</v>
      </c>
      <c r="N473" s="213">
        <f t="shared" si="209"/>
        <v>0</v>
      </c>
      <c r="O473" s="213">
        <f t="shared" si="209"/>
        <v>0</v>
      </c>
      <c r="P473" s="213">
        <f t="shared" si="209"/>
        <v>0</v>
      </c>
      <c r="Q473" s="213">
        <f t="shared" si="209"/>
        <v>0</v>
      </c>
      <c r="R473" s="213">
        <f t="shared" si="209"/>
        <v>0</v>
      </c>
      <c r="S473" s="213">
        <f t="shared" si="209"/>
        <v>0</v>
      </c>
      <c r="T473" s="213">
        <f t="shared" si="209"/>
        <v>0</v>
      </c>
      <c r="U473" s="213">
        <f t="shared" si="209"/>
        <v>0</v>
      </c>
      <c r="V473" s="213">
        <f t="shared" si="209"/>
        <v>0</v>
      </c>
      <c r="W473" s="213">
        <f t="shared" si="209"/>
        <v>0</v>
      </c>
      <c r="X473" s="213">
        <f t="shared" si="209"/>
        <v>0</v>
      </c>
      <c r="Y473" s="213">
        <f t="shared" si="209"/>
        <v>0</v>
      </c>
      <c r="Z473" s="213">
        <f t="shared" si="209"/>
        <v>0</v>
      </c>
      <c r="AA473" s="213">
        <f t="shared" si="209"/>
        <v>0</v>
      </c>
      <c r="AB473" s="213">
        <f t="shared" si="209"/>
        <v>0</v>
      </c>
      <c r="AC473" s="213">
        <f t="shared" si="209"/>
        <v>0</v>
      </c>
      <c r="AD473" s="213">
        <f t="shared" si="209"/>
        <v>0</v>
      </c>
      <c r="AE473" s="213">
        <f t="shared" si="209"/>
        <v>0</v>
      </c>
      <c r="AF473" s="213">
        <f t="shared" si="209"/>
        <v>0</v>
      </c>
      <c r="AG473" s="213">
        <f t="shared" si="209"/>
        <v>0</v>
      </c>
      <c r="AH473" s="213">
        <f t="shared" si="209"/>
        <v>0</v>
      </c>
      <c r="AI473" s="213">
        <f t="shared" si="209"/>
        <v>0</v>
      </c>
      <c r="AJ473" s="213">
        <f t="shared" si="209"/>
        <v>0</v>
      </c>
      <c r="AK473" s="213">
        <f t="shared" si="209"/>
        <v>0</v>
      </c>
      <c r="AL473" s="213">
        <f t="shared" si="209"/>
        <v>0</v>
      </c>
      <c r="AM473" s="213">
        <f t="shared" si="209"/>
        <v>0</v>
      </c>
      <c r="AN473" s="213">
        <f t="shared" si="209"/>
        <v>0</v>
      </c>
      <c r="AO473" s="213">
        <f t="shared" si="209"/>
        <v>0</v>
      </c>
      <c r="AP473" s="213">
        <f t="shared" si="209"/>
        <v>0</v>
      </c>
    </row>
    <row r="474" spans="1:42" x14ac:dyDescent="0.2">
      <c r="A474" s="16">
        <f>A473+1</f>
        <v>9</v>
      </c>
      <c r="C474" s="214">
        <f t="shared" ref="C474:AP474" si="210">C337</f>
        <v>0</v>
      </c>
      <c r="D474" s="213">
        <f t="shared" si="210"/>
        <v>0</v>
      </c>
      <c r="E474" s="213">
        <f t="shared" si="210"/>
        <v>0</v>
      </c>
      <c r="F474" s="213">
        <f t="shared" si="210"/>
        <v>0</v>
      </c>
      <c r="G474" s="213">
        <f t="shared" si="210"/>
        <v>0</v>
      </c>
      <c r="H474" s="213">
        <f t="shared" si="210"/>
        <v>0</v>
      </c>
      <c r="I474" s="213">
        <f t="shared" si="210"/>
        <v>0</v>
      </c>
      <c r="J474" s="213">
        <f t="shared" si="210"/>
        <v>0</v>
      </c>
      <c r="K474" s="213">
        <f t="shared" si="210"/>
        <v>0</v>
      </c>
      <c r="L474" s="213">
        <f t="shared" si="210"/>
        <v>0</v>
      </c>
      <c r="M474" s="213">
        <f t="shared" si="210"/>
        <v>0</v>
      </c>
      <c r="N474" s="213">
        <f t="shared" si="210"/>
        <v>0</v>
      </c>
      <c r="O474" s="213">
        <f t="shared" si="210"/>
        <v>0</v>
      </c>
      <c r="P474" s="213">
        <f t="shared" si="210"/>
        <v>0</v>
      </c>
      <c r="Q474" s="213">
        <f t="shared" si="210"/>
        <v>0</v>
      </c>
      <c r="R474" s="213">
        <f t="shared" si="210"/>
        <v>0</v>
      </c>
      <c r="S474" s="213">
        <f t="shared" si="210"/>
        <v>0</v>
      </c>
      <c r="T474" s="213">
        <f t="shared" si="210"/>
        <v>0</v>
      </c>
      <c r="U474" s="213">
        <f t="shared" si="210"/>
        <v>0</v>
      </c>
      <c r="V474" s="213">
        <f t="shared" si="210"/>
        <v>0</v>
      </c>
      <c r="W474" s="213">
        <f t="shared" si="210"/>
        <v>0</v>
      </c>
      <c r="X474" s="213">
        <f t="shared" si="210"/>
        <v>0</v>
      </c>
      <c r="Y474" s="213">
        <f t="shared" si="210"/>
        <v>0</v>
      </c>
      <c r="Z474" s="213">
        <f t="shared" si="210"/>
        <v>0</v>
      </c>
      <c r="AA474" s="213">
        <f t="shared" si="210"/>
        <v>0</v>
      </c>
      <c r="AB474" s="213">
        <f t="shared" si="210"/>
        <v>0</v>
      </c>
      <c r="AC474" s="213">
        <f t="shared" si="210"/>
        <v>0</v>
      </c>
      <c r="AD474" s="213">
        <f t="shared" si="210"/>
        <v>0</v>
      </c>
      <c r="AE474" s="213">
        <f t="shared" si="210"/>
        <v>0</v>
      </c>
      <c r="AF474" s="213">
        <f t="shared" si="210"/>
        <v>0</v>
      </c>
      <c r="AG474" s="213">
        <f t="shared" si="210"/>
        <v>0</v>
      </c>
      <c r="AH474" s="213">
        <f t="shared" si="210"/>
        <v>0</v>
      </c>
      <c r="AI474" s="213">
        <f t="shared" si="210"/>
        <v>0</v>
      </c>
      <c r="AJ474" s="213">
        <f t="shared" si="210"/>
        <v>0</v>
      </c>
      <c r="AK474" s="213">
        <f t="shared" si="210"/>
        <v>0</v>
      </c>
      <c r="AL474" s="213">
        <f t="shared" si="210"/>
        <v>0</v>
      </c>
      <c r="AM474" s="213">
        <f t="shared" si="210"/>
        <v>0</v>
      </c>
      <c r="AN474" s="213">
        <f t="shared" si="210"/>
        <v>0</v>
      </c>
      <c r="AO474" s="213">
        <f t="shared" si="210"/>
        <v>0</v>
      </c>
      <c r="AP474" s="213">
        <f t="shared" si="210"/>
        <v>0</v>
      </c>
    </row>
    <row r="475" spans="1:42" x14ac:dyDescent="0.2">
      <c r="A475" s="16">
        <f t="shared" ref="A475" si="211">A474+1</f>
        <v>10</v>
      </c>
      <c r="C475" s="214">
        <f t="shared" ref="C475:AP475" si="212">C338</f>
        <v>0</v>
      </c>
      <c r="D475" s="213">
        <f t="shared" si="212"/>
        <v>0</v>
      </c>
      <c r="E475" s="213">
        <f t="shared" si="212"/>
        <v>0</v>
      </c>
      <c r="F475" s="213">
        <f t="shared" si="212"/>
        <v>0</v>
      </c>
      <c r="G475" s="213">
        <f t="shared" si="212"/>
        <v>0</v>
      </c>
      <c r="H475" s="213">
        <f t="shared" si="212"/>
        <v>0</v>
      </c>
      <c r="I475" s="213">
        <f t="shared" si="212"/>
        <v>0</v>
      </c>
      <c r="J475" s="213">
        <f t="shared" si="212"/>
        <v>0</v>
      </c>
      <c r="K475" s="213">
        <f t="shared" si="212"/>
        <v>0</v>
      </c>
      <c r="L475" s="213">
        <f t="shared" si="212"/>
        <v>0</v>
      </c>
      <c r="M475" s="213">
        <f t="shared" si="212"/>
        <v>0</v>
      </c>
      <c r="N475" s="213">
        <f t="shared" si="212"/>
        <v>0</v>
      </c>
      <c r="O475" s="213">
        <f t="shared" si="212"/>
        <v>0</v>
      </c>
      <c r="P475" s="213">
        <f t="shared" si="212"/>
        <v>0</v>
      </c>
      <c r="Q475" s="213">
        <f t="shared" si="212"/>
        <v>0</v>
      </c>
      <c r="R475" s="213">
        <f t="shared" si="212"/>
        <v>0</v>
      </c>
      <c r="S475" s="213">
        <f t="shared" si="212"/>
        <v>0</v>
      </c>
      <c r="T475" s="213">
        <f t="shared" si="212"/>
        <v>0</v>
      </c>
      <c r="U475" s="213">
        <f t="shared" si="212"/>
        <v>0</v>
      </c>
      <c r="V475" s="213">
        <f t="shared" si="212"/>
        <v>0</v>
      </c>
      <c r="W475" s="213">
        <f t="shared" si="212"/>
        <v>0</v>
      </c>
      <c r="X475" s="213">
        <f t="shared" si="212"/>
        <v>0</v>
      </c>
      <c r="Y475" s="213">
        <f t="shared" si="212"/>
        <v>0</v>
      </c>
      <c r="Z475" s="213">
        <f t="shared" si="212"/>
        <v>0</v>
      </c>
      <c r="AA475" s="213">
        <f t="shared" si="212"/>
        <v>0</v>
      </c>
      <c r="AB475" s="213">
        <f t="shared" si="212"/>
        <v>0</v>
      </c>
      <c r="AC475" s="213">
        <f t="shared" si="212"/>
        <v>0</v>
      </c>
      <c r="AD475" s="213">
        <f t="shared" si="212"/>
        <v>0</v>
      </c>
      <c r="AE475" s="213">
        <f t="shared" si="212"/>
        <v>0</v>
      </c>
      <c r="AF475" s="213">
        <f t="shared" si="212"/>
        <v>0</v>
      </c>
      <c r="AG475" s="213">
        <f t="shared" si="212"/>
        <v>0</v>
      </c>
      <c r="AH475" s="213">
        <f t="shared" si="212"/>
        <v>0</v>
      </c>
      <c r="AI475" s="213">
        <f t="shared" si="212"/>
        <v>0</v>
      </c>
      <c r="AJ475" s="213">
        <f t="shared" si="212"/>
        <v>0</v>
      </c>
      <c r="AK475" s="213">
        <f t="shared" si="212"/>
        <v>0</v>
      </c>
      <c r="AL475" s="213">
        <f t="shared" si="212"/>
        <v>0</v>
      </c>
      <c r="AM475" s="213">
        <f t="shared" si="212"/>
        <v>0</v>
      </c>
      <c r="AN475" s="213">
        <f t="shared" si="212"/>
        <v>0</v>
      </c>
      <c r="AO475" s="213">
        <f t="shared" si="212"/>
        <v>0</v>
      </c>
      <c r="AP475" s="213">
        <f t="shared" si="212"/>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13">SUM(C478:AP478)</f>
        <v>0</v>
      </c>
      <c r="C478" s="214">
        <f t="shared" ref="C478:AP478" si="214">LOOKUP(C466,$B$435:$AP$435,$B$436:$AP$436)*$B657/100</f>
        <v>0</v>
      </c>
      <c r="D478" s="214">
        <f t="shared" si="214"/>
        <v>0</v>
      </c>
      <c r="E478" s="214">
        <f t="shared" si="214"/>
        <v>0</v>
      </c>
      <c r="F478" s="214">
        <f t="shared" si="214"/>
        <v>0</v>
      </c>
      <c r="G478" s="214">
        <f t="shared" si="214"/>
        <v>0</v>
      </c>
      <c r="H478" s="214">
        <f t="shared" si="214"/>
        <v>0</v>
      </c>
      <c r="I478" s="214">
        <f t="shared" si="214"/>
        <v>0</v>
      </c>
      <c r="J478" s="214">
        <f t="shared" si="214"/>
        <v>0</v>
      </c>
      <c r="K478" s="214">
        <f t="shared" si="214"/>
        <v>0</v>
      </c>
      <c r="L478" s="214">
        <f t="shared" si="214"/>
        <v>0</v>
      </c>
      <c r="M478" s="214">
        <f t="shared" si="214"/>
        <v>0</v>
      </c>
      <c r="N478" s="214">
        <f t="shared" si="214"/>
        <v>0</v>
      </c>
      <c r="O478" s="214">
        <f t="shared" si="214"/>
        <v>0</v>
      </c>
      <c r="P478" s="214">
        <f t="shared" si="214"/>
        <v>0</v>
      </c>
      <c r="Q478" s="214">
        <f t="shared" si="214"/>
        <v>0</v>
      </c>
      <c r="R478" s="214">
        <f t="shared" si="214"/>
        <v>0</v>
      </c>
      <c r="S478" s="214">
        <f t="shared" si="214"/>
        <v>0</v>
      </c>
      <c r="T478" s="214">
        <f t="shared" si="214"/>
        <v>0</v>
      </c>
      <c r="U478" s="214">
        <f t="shared" si="214"/>
        <v>0</v>
      </c>
      <c r="V478" s="214">
        <f t="shared" si="214"/>
        <v>0</v>
      </c>
      <c r="W478" s="214">
        <f t="shared" si="214"/>
        <v>0</v>
      </c>
      <c r="X478" s="214">
        <f t="shared" si="214"/>
        <v>0</v>
      </c>
      <c r="Y478" s="214">
        <f t="shared" si="214"/>
        <v>0</v>
      </c>
      <c r="Z478" s="214">
        <f t="shared" si="214"/>
        <v>0</v>
      </c>
      <c r="AA478" s="214">
        <f t="shared" si="214"/>
        <v>0</v>
      </c>
      <c r="AB478" s="214">
        <f t="shared" si="214"/>
        <v>0</v>
      </c>
      <c r="AC478" s="214">
        <f t="shared" si="214"/>
        <v>0</v>
      </c>
      <c r="AD478" s="214">
        <f t="shared" si="214"/>
        <v>0</v>
      </c>
      <c r="AE478" s="214">
        <f t="shared" si="214"/>
        <v>0</v>
      </c>
      <c r="AF478" s="214">
        <f t="shared" si="214"/>
        <v>0</v>
      </c>
      <c r="AG478" s="214">
        <f t="shared" si="214"/>
        <v>0</v>
      </c>
      <c r="AH478" s="214">
        <f t="shared" si="214"/>
        <v>0</v>
      </c>
      <c r="AI478" s="214">
        <f t="shared" si="214"/>
        <v>0</v>
      </c>
      <c r="AJ478" s="214">
        <f t="shared" si="214"/>
        <v>0</v>
      </c>
      <c r="AK478" s="214">
        <f t="shared" si="214"/>
        <v>0</v>
      </c>
      <c r="AL478" s="214">
        <f t="shared" si="214"/>
        <v>0</v>
      </c>
      <c r="AM478" s="214">
        <f t="shared" si="214"/>
        <v>0</v>
      </c>
      <c r="AN478" s="214">
        <f t="shared" si="214"/>
        <v>0</v>
      </c>
      <c r="AO478" s="214">
        <f t="shared" si="214"/>
        <v>0</v>
      </c>
      <c r="AP478" s="214">
        <f t="shared" si="214"/>
        <v>0</v>
      </c>
    </row>
    <row r="479" spans="1:42" x14ac:dyDescent="0.2">
      <c r="A479" s="16">
        <f>A478+1</f>
        <v>2</v>
      </c>
      <c r="B479" s="196">
        <f t="shared" si="213"/>
        <v>0</v>
      </c>
      <c r="C479" s="214">
        <f t="shared" ref="C479:AP479" si="215">LOOKUP(C467,$B$435:$AP$435,$B$436:$AP$436)*$B658/100</f>
        <v>0</v>
      </c>
      <c r="D479" s="214">
        <f t="shared" si="215"/>
        <v>0</v>
      </c>
      <c r="E479" s="214">
        <f t="shared" si="215"/>
        <v>0</v>
      </c>
      <c r="F479" s="214">
        <f t="shared" si="215"/>
        <v>0</v>
      </c>
      <c r="G479" s="214">
        <f t="shared" si="215"/>
        <v>0</v>
      </c>
      <c r="H479" s="214">
        <f t="shared" si="215"/>
        <v>0</v>
      </c>
      <c r="I479" s="214">
        <f t="shared" si="215"/>
        <v>0</v>
      </c>
      <c r="J479" s="214">
        <f t="shared" si="215"/>
        <v>0</v>
      </c>
      <c r="K479" s="214">
        <f t="shared" si="215"/>
        <v>0</v>
      </c>
      <c r="L479" s="214">
        <f t="shared" si="215"/>
        <v>0</v>
      </c>
      <c r="M479" s="214">
        <f t="shared" si="215"/>
        <v>0</v>
      </c>
      <c r="N479" s="214">
        <f t="shared" si="215"/>
        <v>0</v>
      </c>
      <c r="O479" s="214">
        <f t="shared" si="215"/>
        <v>0</v>
      </c>
      <c r="P479" s="214">
        <f t="shared" si="215"/>
        <v>0</v>
      </c>
      <c r="Q479" s="214">
        <f t="shared" si="215"/>
        <v>0</v>
      </c>
      <c r="R479" s="214">
        <f t="shared" si="215"/>
        <v>0</v>
      </c>
      <c r="S479" s="214">
        <f t="shared" si="215"/>
        <v>0</v>
      </c>
      <c r="T479" s="214">
        <f t="shared" si="215"/>
        <v>0</v>
      </c>
      <c r="U479" s="214">
        <f t="shared" si="215"/>
        <v>0</v>
      </c>
      <c r="V479" s="214">
        <f t="shared" si="215"/>
        <v>0</v>
      </c>
      <c r="W479" s="214">
        <f t="shared" si="215"/>
        <v>0</v>
      </c>
      <c r="X479" s="214">
        <f t="shared" si="215"/>
        <v>0</v>
      </c>
      <c r="Y479" s="214">
        <f t="shared" si="215"/>
        <v>0</v>
      </c>
      <c r="Z479" s="214">
        <f t="shared" si="215"/>
        <v>0</v>
      </c>
      <c r="AA479" s="214">
        <f t="shared" si="215"/>
        <v>0</v>
      </c>
      <c r="AB479" s="214">
        <f t="shared" si="215"/>
        <v>0</v>
      </c>
      <c r="AC479" s="214">
        <f t="shared" si="215"/>
        <v>0</v>
      </c>
      <c r="AD479" s="214">
        <f t="shared" si="215"/>
        <v>0</v>
      </c>
      <c r="AE479" s="214">
        <f t="shared" si="215"/>
        <v>0</v>
      </c>
      <c r="AF479" s="214">
        <f t="shared" si="215"/>
        <v>0</v>
      </c>
      <c r="AG479" s="214">
        <f t="shared" si="215"/>
        <v>0</v>
      </c>
      <c r="AH479" s="214">
        <f t="shared" si="215"/>
        <v>0</v>
      </c>
      <c r="AI479" s="214">
        <f t="shared" si="215"/>
        <v>0</v>
      </c>
      <c r="AJ479" s="214">
        <f t="shared" si="215"/>
        <v>0</v>
      </c>
      <c r="AK479" s="214">
        <f t="shared" si="215"/>
        <v>0</v>
      </c>
      <c r="AL479" s="214">
        <f t="shared" si="215"/>
        <v>0</v>
      </c>
      <c r="AM479" s="214">
        <f t="shared" si="215"/>
        <v>0</v>
      </c>
      <c r="AN479" s="214">
        <f t="shared" si="215"/>
        <v>0</v>
      </c>
      <c r="AO479" s="214">
        <f t="shared" si="215"/>
        <v>0</v>
      </c>
      <c r="AP479" s="214">
        <f t="shared" si="215"/>
        <v>0</v>
      </c>
    </row>
    <row r="480" spans="1:42" x14ac:dyDescent="0.2">
      <c r="A480" s="16">
        <f t="shared" ref="A480:A485" si="216">A479+1</f>
        <v>3</v>
      </c>
      <c r="B480" s="196">
        <f t="shared" si="213"/>
        <v>0</v>
      </c>
      <c r="C480" s="214">
        <f t="shared" ref="C480:AP480" si="217">LOOKUP(C468,$B$435:$AP$435,$B$436:$AP$436)*$B659/100</f>
        <v>0</v>
      </c>
      <c r="D480" s="214">
        <f t="shared" si="217"/>
        <v>0</v>
      </c>
      <c r="E480" s="214">
        <f t="shared" si="217"/>
        <v>0</v>
      </c>
      <c r="F480" s="214">
        <f t="shared" si="217"/>
        <v>0</v>
      </c>
      <c r="G480" s="214">
        <f t="shared" si="217"/>
        <v>0</v>
      </c>
      <c r="H480" s="214">
        <f t="shared" si="217"/>
        <v>0</v>
      </c>
      <c r="I480" s="214">
        <f t="shared" si="217"/>
        <v>0</v>
      </c>
      <c r="J480" s="214">
        <f t="shared" si="217"/>
        <v>0</v>
      </c>
      <c r="K480" s="214">
        <f t="shared" si="217"/>
        <v>0</v>
      </c>
      <c r="L480" s="214">
        <f t="shared" si="217"/>
        <v>0</v>
      </c>
      <c r="M480" s="214">
        <f t="shared" si="217"/>
        <v>0</v>
      </c>
      <c r="N480" s="214">
        <f t="shared" si="217"/>
        <v>0</v>
      </c>
      <c r="O480" s="214">
        <f t="shared" si="217"/>
        <v>0</v>
      </c>
      <c r="P480" s="214">
        <f t="shared" si="217"/>
        <v>0</v>
      </c>
      <c r="Q480" s="214">
        <f t="shared" si="217"/>
        <v>0</v>
      </c>
      <c r="R480" s="214">
        <f t="shared" si="217"/>
        <v>0</v>
      </c>
      <c r="S480" s="214">
        <f t="shared" si="217"/>
        <v>0</v>
      </c>
      <c r="T480" s="214">
        <f t="shared" si="217"/>
        <v>0</v>
      </c>
      <c r="U480" s="214">
        <f t="shared" si="217"/>
        <v>0</v>
      </c>
      <c r="V480" s="214">
        <f t="shared" si="217"/>
        <v>0</v>
      </c>
      <c r="W480" s="214">
        <f t="shared" si="217"/>
        <v>0</v>
      </c>
      <c r="X480" s="214">
        <f t="shared" si="217"/>
        <v>0</v>
      </c>
      <c r="Y480" s="214">
        <f t="shared" si="217"/>
        <v>0</v>
      </c>
      <c r="Z480" s="214">
        <f t="shared" si="217"/>
        <v>0</v>
      </c>
      <c r="AA480" s="214">
        <f t="shared" si="217"/>
        <v>0</v>
      </c>
      <c r="AB480" s="214">
        <f t="shared" si="217"/>
        <v>0</v>
      </c>
      <c r="AC480" s="214">
        <f t="shared" si="217"/>
        <v>0</v>
      </c>
      <c r="AD480" s="214">
        <f t="shared" si="217"/>
        <v>0</v>
      </c>
      <c r="AE480" s="214">
        <f t="shared" si="217"/>
        <v>0</v>
      </c>
      <c r="AF480" s="214">
        <f t="shared" si="217"/>
        <v>0</v>
      </c>
      <c r="AG480" s="214">
        <f t="shared" si="217"/>
        <v>0</v>
      </c>
      <c r="AH480" s="214">
        <f t="shared" si="217"/>
        <v>0</v>
      </c>
      <c r="AI480" s="214">
        <f t="shared" si="217"/>
        <v>0</v>
      </c>
      <c r="AJ480" s="214">
        <f t="shared" si="217"/>
        <v>0</v>
      </c>
      <c r="AK480" s="214">
        <f t="shared" si="217"/>
        <v>0</v>
      </c>
      <c r="AL480" s="214">
        <f t="shared" si="217"/>
        <v>0</v>
      </c>
      <c r="AM480" s="214">
        <f t="shared" si="217"/>
        <v>0</v>
      </c>
      <c r="AN480" s="214">
        <f t="shared" si="217"/>
        <v>0</v>
      </c>
      <c r="AO480" s="214">
        <f t="shared" si="217"/>
        <v>0</v>
      </c>
      <c r="AP480" s="214">
        <f t="shared" si="217"/>
        <v>0</v>
      </c>
    </row>
    <row r="481" spans="1:42" x14ac:dyDescent="0.2">
      <c r="A481" s="16">
        <f t="shared" si="216"/>
        <v>4</v>
      </c>
      <c r="B481" s="196">
        <f t="shared" si="213"/>
        <v>0</v>
      </c>
      <c r="C481" s="214">
        <f t="shared" ref="C481:AP481" si="218">LOOKUP(C469,$B$435:$AP$435,$B$436:$AP$436)*$B660/100</f>
        <v>0</v>
      </c>
      <c r="D481" s="214">
        <f t="shared" si="218"/>
        <v>0</v>
      </c>
      <c r="E481" s="214">
        <f t="shared" si="218"/>
        <v>0</v>
      </c>
      <c r="F481" s="214">
        <f t="shared" si="218"/>
        <v>0</v>
      </c>
      <c r="G481" s="214">
        <f t="shared" si="218"/>
        <v>0</v>
      </c>
      <c r="H481" s="214">
        <f t="shared" si="218"/>
        <v>0</v>
      </c>
      <c r="I481" s="214">
        <f t="shared" si="218"/>
        <v>0</v>
      </c>
      <c r="J481" s="214">
        <f t="shared" si="218"/>
        <v>0</v>
      </c>
      <c r="K481" s="214">
        <f t="shared" si="218"/>
        <v>0</v>
      </c>
      <c r="L481" s="214">
        <f t="shared" si="218"/>
        <v>0</v>
      </c>
      <c r="M481" s="214">
        <f t="shared" si="218"/>
        <v>0</v>
      </c>
      <c r="N481" s="214">
        <f t="shared" si="218"/>
        <v>0</v>
      </c>
      <c r="O481" s="214">
        <f t="shared" si="218"/>
        <v>0</v>
      </c>
      <c r="P481" s="214">
        <f t="shared" si="218"/>
        <v>0</v>
      </c>
      <c r="Q481" s="214">
        <f t="shared" si="218"/>
        <v>0</v>
      </c>
      <c r="R481" s="214">
        <f t="shared" si="218"/>
        <v>0</v>
      </c>
      <c r="S481" s="214">
        <f t="shared" si="218"/>
        <v>0</v>
      </c>
      <c r="T481" s="214">
        <f t="shared" si="218"/>
        <v>0</v>
      </c>
      <c r="U481" s="214">
        <f t="shared" si="218"/>
        <v>0</v>
      </c>
      <c r="V481" s="214">
        <f t="shared" si="218"/>
        <v>0</v>
      </c>
      <c r="W481" s="214">
        <f t="shared" si="218"/>
        <v>0</v>
      </c>
      <c r="X481" s="214">
        <f t="shared" si="218"/>
        <v>0</v>
      </c>
      <c r="Y481" s="214">
        <f t="shared" si="218"/>
        <v>0</v>
      </c>
      <c r="Z481" s="214">
        <f t="shared" si="218"/>
        <v>0</v>
      </c>
      <c r="AA481" s="214">
        <f t="shared" si="218"/>
        <v>0</v>
      </c>
      <c r="AB481" s="214">
        <f t="shared" si="218"/>
        <v>0</v>
      </c>
      <c r="AC481" s="214">
        <f t="shared" si="218"/>
        <v>0</v>
      </c>
      <c r="AD481" s="214">
        <f t="shared" si="218"/>
        <v>0</v>
      </c>
      <c r="AE481" s="214">
        <f t="shared" si="218"/>
        <v>0</v>
      </c>
      <c r="AF481" s="214">
        <f t="shared" si="218"/>
        <v>0</v>
      </c>
      <c r="AG481" s="214">
        <f t="shared" si="218"/>
        <v>0</v>
      </c>
      <c r="AH481" s="214">
        <f t="shared" si="218"/>
        <v>0</v>
      </c>
      <c r="AI481" s="214">
        <f t="shared" si="218"/>
        <v>0</v>
      </c>
      <c r="AJ481" s="214">
        <f t="shared" si="218"/>
        <v>0</v>
      </c>
      <c r="AK481" s="214">
        <f t="shared" si="218"/>
        <v>0</v>
      </c>
      <c r="AL481" s="214">
        <f t="shared" si="218"/>
        <v>0</v>
      </c>
      <c r="AM481" s="214">
        <f t="shared" si="218"/>
        <v>0</v>
      </c>
      <c r="AN481" s="214">
        <f t="shared" si="218"/>
        <v>0</v>
      </c>
      <c r="AO481" s="214">
        <f t="shared" si="218"/>
        <v>0</v>
      </c>
      <c r="AP481" s="214">
        <f t="shared" si="218"/>
        <v>0</v>
      </c>
    </row>
    <row r="482" spans="1:42" x14ac:dyDescent="0.2">
      <c r="A482" s="16">
        <f t="shared" si="216"/>
        <v>5</v>
      </c>
      <c r="B482" s="196">
        <f t="shared" si="213"/>
        <v>0</v>
      </c>
      <c r="C482" s="214">
        <f t="shared" ref="C482:AP482" si="219">LOOKUP(C470,$B$435:$AP$435,$B$436:$AP$436)*$B661/100</f>
        <v>0</v>
      </c>
      <c r="D482" s="214">
        <f t="shared" si="219"/>
        <v>0</v>
      </c>
      <c r="E482" s="214">
        <f t="shared" si="219"/>
        <v>0</v>
      </c>
      <c r="F482" s="214">
        <f t="shared" si="219"/>
        <v>0</v>
      </c>
      <c r="G482" s="214">
        <f t="shared" si="219"/>
        <v>0</v>
      </c>
      <c r="H482" s="214">
        <f t="shared" si="219"/>
        <v>0</v>
      </c>
      <c r="I482" s="214">
        <f t="shared" si="219"/>
        <v>0</v>
      </c>
      <c r="J482" s="214">
        <f t="shared" si="219"/>
        <v>0</v>
      </c>
      <c r="K482" s="214">
        <f t="shared" si="219"/>
        <v>0</v>
      </c>
      <c r="L482" s="214">
        <f t="shared" si="219"/>
        <v>0</v>
      </c>
      <c r="M482" s="214">
        <f t="shared" si="219"/>
        <v>0</v>
      </c>
      <c r="N482" s="214">
        <f t="shared" si="219"/>
        <v>0</v>
      </c>
      <c r="O482" s="214">
        <f t="shared" si="219"/>
        <v>0</v>
      </c>
      <c r="P482" s="214">
        <f t="shared" si="219"/>
        <v>0</v>
      </c>
      <c r="Q482" s="214">
        <f t="shared" si="219"/>
        <v>0</v>
      </c>
      <c r="R482" s="214">
        <f t="shared" si="219"/>
        <v>0</v>
      </c>
      <c r="S482" s="214">
        <f t="shared" si="219"/>
        <v>0</v>
      </c>
      <c r="T482" s="214">
        <f t="shared" si="219"/>
        <v>0</v>
      </c>
      <c r="U482" s="214">
        <f t="shared" si="219"/>
        <v>0</v>
      </c>
      <c r="V482" s="214">
        <f t="shared" si="219"/>
        <v>0</v>
      </c>
      <c r="W482" s="214">
        <f t="shared" si="219"/>
        <v>0</v>
      </c>
      <c r="X482" s="214">
        <f t="shared" si="219"/>
        <v>0</v>
      </c>
      <c r="Y482" s="214">
        <f t="shared" si="219"/>
        <v>0</v>
      </c>
      <c r="Z482" s="214">
        <f t="shared" si="219"/>
        <v>0</v>
      </c>
      <c r="AA482" s="214">
        <f t="shared" si="219"/>
        <v>0</v>
      </c>
      <c r="AB482" s="214">
        <f t="shared" si="219"/>
        <v>0</v>
      </c>
      <c r="AC482" s="214">
        <f t="shared" si="219"/>
        <v>0</v>
      </c>
      <c r="AD482" s="214">
        <f t="shared" si="219"/>
        <v>0</v>
      </c>
      <c r="AE482" s="214">
        <f t="shared" si="219"/>
        <v>0</v>
      </c>
      <c r="AF482" s="214">
        <f t="shared" si="219"/>
        <v>0</v>
      </c>
      <c r="AG482" s="214">
        <f t="shared" si="219"/>
        <v>0</v>
      </c>
      <c r="AH482" s="214">
        <f t="shared" si="219"/>
        <v>0</v>
      </c>
      <c r="AI482" s="214">
        <f t="shared" si="219"/>
        <v>0</v>
      </c>
      <c r="AJ482" s="214">
        <f t="shared" si="219"/>
        <v>0</v>
      </c>
      <c r="AK482" s="214">
        <f t="shared" si="219"/>
        <v>0</v>
      </c>
      <c r="AL482" s="214">
        <f t="shared" si="219"/>
        <v>0</v>
      </c>
      <c r="AM482" s="214">
        <f t="shared" si="219"/>
        <v>0</v>
      </c>
      <c r="AN482" s="214">
        <f t="shared" si="219"/>
        <v>0</v>
      </c>
      <c r="AO482" s="214">
        <f t="shared" si="219"/>
        <v>0</v>
      </c>
      <c r="AP482" s="214">
        <f t="shared" si="219"/>
        <v>0</v>
      </c>
    </row>
    <row r="483" spans="1:42" x14ac:dyDescent="0.2">
      <c r="A483" s="16">
        <f t="shared" si="216"/>
        <v>6</v>
      </c>
      <c r="B483" s="196">
        <f t="shared" si="213"/>
        <v>0</v>
      </c>
      <c r="C483" s="214">
        <f t="shared" ref="C483:AP483" si="220">LOOKUP(C471,$B$435:$AP$435,$B$436:$AP$436)*$B662/100</f>
        <v>0</v>
      </c>
      <c r="D483" s="214">
        <f t="shared" si="220"/>
        <v>0</v>
      </c>
      <c r="E483" s="214">
        <f t="shared" si="220"/>
        <v>0</v>
      </c>
      <c r="F483" s="214">
        <f t="shared" si="220"/>
        <v>0</v>
      </c>
      <c r="G483" s="214">
        <f t="shared" si="220"/>
        <v>0</v>
      </c>
      <c r="H483" s="214">
        <f t="shared" si="220"/>
        <v>0</v>
      </c>
      <c r="I483" s="214">
        <f t="shared" si="220"/>
        <v>0</v>
      </c>
      <c r="J483" s="214">
        <f t="shared" si="220"/>
        <v>0</v>
      </c>
      <c r="K483" s="214">
        <f t="shared" si="220"/>
        <v>0</v>
      </c>
      <c r="L483" s="214">
        <f t="shared" si="220"/>
        <v>0</v>
      </c>
      <c r="M483" s="214">
        <f t="shared" si="220"/>
        <v>0</v>
      </c>
      <c r="N483" s="214">
        <f t="shared" si="220"/>
        <v>0</v>
      </c>
      <c r="O483" s="214">
        <f t="shared" si="220"/>
        <v>0</v>
      </c>
      <c r="P483" s="214">
        <f t="shared" si="220"/>
        <v>0</v>
      </c>
      <c r="Q483" s="214">
        <f t="shared" si="220"/>
        <v>0</v>
      </c>
      <c r="R483" s="214">
        <f t="shared" si="220"/>
        <v>0</v>
      </c>
      <c r="S483" s="214">
        <f t="shared" si="220"/>
        <v>0</v>
      </c>
      <c r="T483" s="214">
        <f t="shared" si="220"/>
        <v>0</v>
      </c>
      <c r="U483" s="214">
        <f t="shared" si="220"/>
        <v>0</v>
      </c>
      <c r="V483" s="214">
        <f t="shared" si="220"/>
        <v>0</v>
      </c>
      <c r="W483" s="214">
        <f t="shared" si="220"/>
        <v>0</v>
      </c>
      <c r="X483" s="214">
        <f t="shared" si="220"/>
        <v>0</v>
      </c>
      <c r="Y483" s="214">
        <f t="shared" si="220"/>
        <v>0</v>
      </c>
      <c r="Z483" s="214">
        <f t="shared" si="220"/>
        <v>0</v>
      </c>
      <c r="AA483" s="214">
        <f t="shared" si="220"/>
        <v>0</v>
      </c>
      <c r="AB483" s="214">
        <f t="shared" si="220"/>
        <v>0</v>
      </c>
      <c r="AC483" s="214">
        <f t="shared" si="220"/>
        <v>0</v>
      </c>
      <c r="AD483" s="214">
        <f t="shared" si="220"/>
        <v>0</v>
      </c>
      <c r="AE483" s="214">
        <f t="shared" si="220"/>
        <v>0</v>
      </c>
      <c r="AF483" s="214">
        <f t="shared" si="220"/>
        <v>0</v>
      </c>
      <c r="AG483" s="214">
        <f t="shared" si="220"/>
        <v>0</v>
      </c>
      <c r="AH483" s="214">
        <f t="shared" si="220"/>
        <v>0</v>
      </c>
      <c r="AI483" s="214">
        <f t="shared" si="220"/>
        <v>0</v>
      </c>
      <c r="AJ483" s="214">
        <f t="shared" si="220"/>
        <v>0</v>
      </c>
      <c r="AK483" s="214">
        <f t="shared" si="220"/>
        <v>0</v>
      </c>
      <c r="AL483" s="214">
        <f t="shared" si="220"/>
        <v>0</v>
      </c>
      <c r="AM483" s="214">
        <f t="shared" si="220"/>
        <v>0</v>
      </c>
      <c r="AN483" s="214">
        <f t="shared" si="220"/>
        <v>0</v>
      </c>
      <c r="AO483" s="214">
        <f t="shared" si="220"/>
        <v>0</v>
      </c>
      <c r="AP483" s="214">
        <f t="shared" si="220"/>
        <v>0</v>
      </c>
    </row>
    <row r="484" spans="1:42" x14ac:dyDescent="0.2">
      <c r="A484" s="16">
        <f t="shared" si="216"/>
        <v>7</v>
      </c>
      <c r="B484" s="196">
        <f t="shared" si="213"/>
        <v>0</v>
      </c>
      <c r="C484" s="214">
        <f t="shared" ref="C484:AP484" si="221">LOOKUP(C472,$B$435:$AP$435,$B$436:$AP$436)*$B663/100</f>
        <v>0</v>
      </c>
      <c r="D484" s="214">
        <f t="shared" si="221"/>
        <v>0</v>
      </c>
      <c r="E484" s="214">
        <f t="shared" si="221"/>
        <v>0</v>
      </c>
      <c r="F484" s="214">
        <f t="shared" si="221"/>
        <v>0</v>
      </c>
      <c r="G484" s="214">
        <f t="shared" si="221"/>
        <v>0</v>
      </c>
      <c r="H484" s="214">
        <f t="shared" si="221"/>
        <v>0</v>
      </c>
      <c r="I484" s="214">
        <f t="shared" si="221"/>
        <v>0</v>
      </c>
      <c r="J484" s="214">
        <f t="shared" si="221"/>
        <v>0</v>
      </c>
      <c r="K484" s="214">
        <f t="shared" si="221"/>
        <v>0</v>
      </c>
      <c r="L484" s="214">
        <f t="shared" si="221"/>
        <v>0</v>
      </c>
      <c r="M484" s="214">
        <f t="shared" si="221"/>
        <v>0</v>
      </c>
      <c r="N484" s="214">
        <f t="shared" si="221"/>
        <v>0</v>
      </c>
      <c r="O484" s="214">
        <f t="shared" si="221"/>
        <v>0</v>
      </c>
      <c r="P484" s="214">
        <f t="shared" si="221"/>
        <v>0</v>
      </c>
      <c r="Q484" s="214">
        <f t="shared" si="221"/>
        <v>0</v>
      </c>
      <c r="R484" s="214">
        <f t="shared" si="221"/>
        <v>0</v>
      </c>
      <c r="S484" s="214">
        <f t="shared" si="221"/>
        <v>0</v>
      </c>
      <c r="T484" s="214">
        <f t="shared" si="221"/>
        <v>0</v>
      </c>
      <c r="U484" s="214">
        <f t="shared" si="221"/>
        <v>0</v>
      </c>
      <c r="V484" s="214">
        <f t="shared" si="221"/>
        <v>0</v>
      </c>
      <c r="W484" s="214">
        <f t="shared" si="221"/>
        <v>0</v>
      </c>
      <c r="X484" s="214">
        <f t="shared" si="221"/>
        <v>0</v>
      </c>
      <c r="Y484" s="214">
        <f t="shared" si="221"/>
        <v>0</v>
      </c>
      <c r="Z484" s="214">
        <f t="shared" si="221"/>
        <v>0</v>
      </c>
      <c r="AA484" s="214">
        <f t="shared" si="221"/>
        <v>0</v>
      </c>
      <c r="AB484" s="214">
        <f t="shared" si="221"/>
        <v>0</v>
      </c>
      <c r="AC484" s="214">
        <f t="shared" si="221"/>
        <v>0</v>
      </c>
      <c r="AD484" s="214">
        <f t="shared" si="221"/>
        <v>0</v>
      </c>
      <c r="AE484" s="214">
        <f t="shared" si="221"/>
        <v>0</v>
      </c>
      <c r="AF484" s="214">
        <f t="shared" si="221"/>
        <v>0</v>
      </c>
      <c r="AG484" s="214">
        <f t="shared" si="221"/>
        <v>0</v>
      </c>
      <c r="AH484" s="214">
        <f t="shared" si="221"/>
        <v>0</v>
      </c>
      <c r="AI484" s="214">
        <f t="shared" si="221"/>
        <v>0</v>
      </c>
      <c r="AJ484" s="214">
        <f t="shared" si="221"/>
        <v>0</v>
      </c>
      <c r="AK484" s="214">
        <f t="shared" si="221"/>
        <v>0</v>
      </c>
      <c r="AL484" s="214">
        <f t="shared" si="221"/>
        <v>0</v>
      </c>
      <c r="AM484" s="214">
        <f t="shared" si="221"/>
        <v>0</v>
      </c>
      <c r="AN484" s="214">
        <f t="shared" si="221"/>
        <v>0</v>
      </c>
      <c r="AO484" s="214">
        <f t="shared" si="221"/>
        <v>0</v>
      </c>
      <c r="AP484" s="214">
        <f t="shared" si="221"/>
        <v>0</v>
      </c>
    </row>
    <row r="485" spans="1:42" x14ac:dyDescent="0.2">
      <c r="A485" s="16">
        <f t="shared" si="216"/>
        <v>8</v>
      </c>
      <c r="B485" s="196">
        <f t="shared" si="213"/>
        <v>0</v>
      </c>
      <c r="C485" s="214">
        <f t="shared" ref="C485:AP485" si="222">LOOKUP(C473,$B$435:$AP$435,$B$436:$AP$436)*$B664/100</f>
        <v>0</v>
      </c>
      <c r="D485" s="214">
        <f t="shared" si="222"/>
        <v>0</v>
      </c>
      <c r="E485" s="214">
        <f t="shared" si="222"/>
        <v>0</v>
      </c>
      <c r="F485" s="214">
        <f t="shared" si="222"/>
        <v>0</v>
      </c>
      <c r="G485" s="214">
        <f t="shared" si="222"/>
        <v>0</v>
      </c>
      <c r="H485" s="214">
        <f t="shared" si="222"/>
        <v>0</v>
      </c>
      <c r="I485" s="214">
        <f t="shared" si="222"/>
        <v>0</v>
      </c>
      <c r="J485" s="214">
        <f t="shared" si="222"/>
        <v>0</v>
      </c>
      <c r="K485" s="214">
        <f t="shared" si="222"/>
        <v>0</v>
      </c>
      <c r="L485" s="214">
        <f t="shared" si="222"/>
        <v>0</v>
      </c>
      <c r="M485" s="214">
        <f t="shared" si="222"/>
        <v>0</v>
      </c>
      <c r="N485" s="214">
        <f t="shared" si="222"/>
        <v>0</v>
      </c>
      <c r="O485" s="214">
        <f t="shared" si="222"/>
        <v>0</v>
      </c>
      <c r="P485" s="214">
        <f t="shared" si="222"/>
        <v>0</v>
      </c>
      <c r="Q485" s="214">
        <f t="shared" si="222"/>
        <v>0</v>
      </c>
      <c r="R485" s="214">
        <f t="shared" si="222"/>
        <v>0</v>
      </c>
      <c r="S485" s="214">
        <f t="shared" si="222"/>
        <v>0</v>
      </c>
      <c r="T485" s="214">
        <f t="shared" si="222"/>
        <v>0</v>
      </c>
      <c r="U485" s="214">
        <f t="shared" si="222"/>
        <v>0</v>
      </c>
      <c r="V485" s="214">
        <f t="shared" si="222"/>
        <v>0</v>
      </c>
      <c r="W485" s="214">
        <f t="shared" si="222"/>
        <v>0</v>
      </c>
      <c r="X485" s="214">
        <f t="shared" si="222"/>
        <v>0</v>
      </c>
      <c r="Y485" s="214">
        <f t="shared" si="222"/>
        <v>0</v>
      </c>
      <c r="Z485" s="214">
        <f t="shared" si="222"/>
        <v>0</v>
      </c>
      <c r="AA485" s="214">
        <f t="shared" si="222"/>
        <v>0</v>
      </c>
      <c r="AB485" s="214">
        <f t="shared" si="222"/>
        <v>0</v>
      </c>
      <c r="AC485" s="214">
        <f t="shared" si="222"/>
        <v>0</v>
      </c>
      <c r="AD485" s="214">
        <f t="shared" si="222"/>
        <v>0</v>
      </c>
      <c r="AE485" s="214">
        <f t="shared" si="222"/>
        <v>0</v>
      </c>
      <c r="AF485" s="214">
        <f t="shared" si="222"/>
        <v>0</v>
      </c>
      <c r="AG485" s="214">
        <f t="shared" si="222"/>
        <v>0</v>
      </c>
      <c r="AH485" s="214">
        <f t="shared" si="222"/>
        <v>0</v>
      </c>
      <c r="AI485" s="214">
        <f t="shared" si="222"/>
        <v>0</v>
      </c>
      <c r="AJ485" s="214">
        <f t="shared" si="222"/>
        <v>0</v>
      </c>
      <c r="AK485" s="214">
        <f t="shared" si="222"/>
        <v>0</v>
      </c>
      <c r="AL485" s="214">
        <f t="shared" si="222"/>
        <v>0</v>
      </c>
      <c r="AM485" s="214">
        <f t="shared" si="222"/>
        <v>0</v>
      </c>
      <c r="AN485" s="214">
        <f t="shared" si="222"/>
        <v>0</v>
      </c>
      <c r="AO485" s="214">
        <f t="shared" si="222"/>
        <v>0</v>
      </c>
      <c r="AP485" s="214">
        <f t="shared" si="222"/>
        <v>0</v>
      </c>
    </row>
    <row r="486" spans="1:42" x14ac:dyDescent="0.2">
      <c r="A486" s="16">
        <f>A485+1</f>
        <v>9</v>
      </c>
      <c r="B486" s="196">
        <f t="shared" si="213"/>
        <v>0</v>
      </c>
      <c r="C486" s="214">
        <f t="shared" ref="C486:AP486" si="223">LOOKUP(C474,$B$435:$AP$435,$B$436:$AP$436)*$B665/100</f>
        <v>0</v>
      </c>
      <c r="D486" s="214">
        <f t="shared" si="223"/>
        <v>0</v>
      </c>
      <c r="E486" s="214">
        <f t="shared" si="223"/>
        <v>0</v>
      </c>
      <c r="F486" s="214">
        <f t="shared" si="223"/>
        <v>0</v>
      </c>
      <c r="G486" s="214">
        <f t="shared" si="223"/>
        <v>0</v>
      </c>
      <c r="H486" s="214">
        <f t="shared" si="223"/>
        <v>0</v>
      </c>
      <c r="I486" s="214">
        <f t="shared" si="223"/>
        <v>0</v>
      </c>
      <c r="J486" s="214">
        <f t="shared" si="223"/>
        <v>0</v>
      </c>
      <c r="K486" s="214">
        <f t="shared" si="223"/>
        <v>0</v>
      </c>
      <c r="L486" s="214">
        <f t="shared" si="223"/>
        <v>0</v>
      </c>
      <c r="M486" s="214">
        <f t="shared" si="223"/>
        <v>0</v>
      </c>
      <c r="N486" s="214">
        <f t="shared" si="223"/>
        <v>0</v>
      </c>
      <c r="O486" s="214">
        <f t="shared" si="223"/>
        <v>0</v>
      </c>
      <c r="P486" s="214">
        <f t="shared" si="223"/>
        <v>0</v>
      </c>
      <c r="Q486" s="214">
        <f t="shared" si="223"/>
        <v>0</v>
      </c>
      <c r="R486" s="214">
        <f t="shared" si="223"/>
        <v>0</v>
      </c>
      <c r="S486" s="214">
        <f t="shared" si="223"/>
        <v>0</v>
      </c>
      <c r="T486" s="214">
        <f t="shared" si="223"/>
        <v>0</v>
      </c>
      <c r="U486" s="214">
        <f t="shared" si="223"/>
        <v>0</v>
      </c>
      <c r="V486" s="214">
        <f t="shared" si="223"/>
        <v>0</v>
      </c>
      <c r="W486" s="214">
        <f t="shared" si="223"/>
        <v>0</v>
      </c>
      <c r="X486" s="214">
        <f t="shared" si="223"/>
        <v>0</v>
      </c>
      <c r="Y486" s="214">
        <f t="shared" si="223"/>
        <v>0</v>
      </c>
      <c r="Z486" s="214">
        <f t="shared" si="223"/>
        <v>0</v>
      </c>
      <c r="AA486" s="214">
        <f t="shared" si="223"/>
        <v>0</v>
      </c>
      <c r="AB486" s="214">
        <f t="shared" si="223"/>
        <v>0</v>
      </c>
      <c r="AC486" s="214">
        <f t="shared" si="223"/>
        <v>0</v>
      </c>
      <c r="AD486" s="214">
        <f t="shared" si="223"/>
        <v>0</v>
      </c>
      <c r="AE486" s="214">
        <f t="shared" si="223"/>
        <v>0</v>
      </c>
      <c r="AF486" s="214">
        <f t="shared" si="223"/>
        <v>0</v>
      </c>
      <c r="AG486" s="214">
        <f t="shared" si="223"/>
        <v>0</v>
      </c>
      <c r="AH486" s="214">
        <f t="shared" si="223"/>
        <v>0</v>
      </c>
      <c r="AI486" s="214">
        <f t="shared" si="223"/>
        <v>0</v>
      </c>
      <c r="AJ486" s="214">
        <f t="shared" si="223"/>
        <v>0</v>
      </c>
      <c r="AK486" s="214">
        <f t="shared" si="223"/>
        <v>0</v>
      </c>
      <c r="AL486" s="214">
        <f t="shared" si="223"/>
        <v>0</v>
      </c>
      <c r="AM486" s="214">
        <f t="shared" si="223"/>
        <v>0</v>
      </c>
      <c r="AN486" s="214">
        <f t="shared" si="223"/>
        <v>0</v>
      </c>
      <c r="AO486" s="214">
        <f t="shared" si="223"/>
        <v>0</v>
      </c>
      <c r="AP486" s="214">
        <f t="shared" si="223"/>
        <v>0</v>
      </c>
    </row>
    <row r="487" spans="1:42" x14ac:dyDescent="0.2">
      <c r="A487" s="16">
        <f t="shared" ref="A487" si="224">A486+1</f>
        <v>10</v>
      </c>
      <c r="B487" s="196">
        <f t="shared" si="213"/>
        <v>0</v>
      </c>
      <c r="C487" s="214">
        <f t="shared" ref="C487:AP487" si="225">LOOKUP(C475,$B$435:$AP$435,$B$436:$AP$436)*$B666/100</f>
        <v>0</v>
      </c>
      <c r="D487" s="214">
        <f t="shared" si="225"/>
        <v>0</v>
      </c>
      <c r="E487" s="214">
        <f t="shared" si="225"/>
        <v>0</v>
      </c>
      <c r="F487" s="214">
        <f t="shared" si="225"/>
        <v>0</v>
      </c>
      <c r="G487" s="214">
        <f t="shared" si="225"/>
        <v>0</v>
      </c>
      <c r="H487" s="214">
        <f t="shared" si="225"/>
        <v>0</v>
      </c>
      <c r="I487" s="214">
        <f t="shared" si="225"/>
        <v>0</v>
      </c>
      <c r="J487" s="214">
        <f t="shared" si="225"/>
        <v>0</v>
      </c>
      <c r="K487" s="214">
        <f t="shared" si="225"/>
        <v>0</v>
      </c>
      <c r="L487" s="214">
        <f t="shared" si="225"/>
        <v>0</v>
      </c>
      <c r="M487" s="214">
        <f t="shared" si="225"/>
        <v>0</v>
      </c>
      <c r="N487" s="214">
        <f t="shared" si="225"/>
        <v>0</v>
      </c>
      <c r="O487" s="214">
        <f t="shared" si="225"/>
        <v>0</v>
      </c>
      <c r="P487" s="214">
        <f t="shared" si="225"/>
        <v>0</v>
      </c>
      <c r="Q487" s="214">
        <f t="shared" si="225"/>
        <v>0</v>
      </c>
      <c r="R487" s="214">
        <f t="shared" si="225"/>
        <v>0</v>
      </c>
      <c r="S487" s="214">
        <f t="shared" si="225"/>
        <v>0</v>
      </c>
      <c r="T487" s="214">
        <f t="shared" si="225"/>
        <v>0</v>
      </c>
      <c r="U487" s="214">
        <f t="shared" si="225"/>
        <v>0</v>
      </c>
      <c r="V487" s="214">
        <f t="shared" si="225"/>
        <v>0</v>
      </c>
      <c r="W487" s="214">
        <f t="shared" si="225"/>
        <v>0</v>
      </c>
      <c r="X487" s="214">
        <f t="shared" si="225"/>
        <v>0</v>
      </c>
      <c r="Y487" s="214">
        <f t="shared" si="225"/>
        <v>0</v>
      </c>
      <c r="Z487" s="214">
        <f t="shared" si="225"/>
        <v>0</v>
      </c>
      <c r="AA487" s="214">
        <f t="shared" si="225"/>
        <v>0</v>
      </c>
      <c r="AB487" s="214">
        <f t="shared" si="225"/>
        <v>0</v>
      </c>
      <c r="AC487" s="214">
        <f t="shared" si="225"/>
        <v>0</v>
      </c>
      <c r="AD487" s="214">
        <f t="shared" si="225"/>
        <v>0</v>
      </c>
      <c r="AE487" s="214">
        <f t="shared" si="225"/>
        <v>0</v>
      </c>
      <c r="AF487" s="214">
        <f t="shared" si="225"/>
        <v>0</v>
      </c>
      <c r="AG487" s="214">
        <f t="shared" si="225"/>
        <v>0</v>
      </c>
      <c r="AH487" s="214">
        <f t="shared" si="225"/>
        <v>0</v>
      </c>
      <c r="AI487" s="214">
        <f t="shared" si="225"/>
        <v>0</v>
      </c>
      <c r="AJ487" s="214">
        <f t="shared" si="225"/>
        <v>0</v>
      </c>
      <c r="AK487" s="214">
        <f t="shared" si="225"/>
        <v>0</v>
      </c>
      <c r="AL487" s="214">
        <f t="shared" si="225"/>
        <v>0</v>
      </c>
      <c r="AM487" s="214">
        <f t="shared" si="225"/>
        <v>0</v>
      </c>
      <c r="AN487" s="214">
        <f t="shared" si="225"/>
        <v>0</v>
      </c>
      <c r="AO487" s="214">
        <f t="shared" si="225"/>
        <v>0</v>
      </c>
      <c r="AP487" s="214">
        <f t="shared" si="225"/>
        <v>0</v>
      </c>
    </row>
    <row r="488" spans="1:42" s="16" customFormat="1" x14ac:dyDescent="0.2">
      <c r="A488" s="39" t="s">
        <v>13</v>
      </c>
      <c r="B488" s="19"/>
      <c r="C488" s="214">
        <f>SUM(C478:C487)</f>
        <v>0</v>
      </c>
      <c r="D488" s="214">
        <f t="shared" ref="D488:AP488" si="226">SUM(D478:D487)</f>
        <v>0</v>
      </c>
      <c r="E488" s="214">
        <f t="shared" si="226"/>
        <v>0</v>
      </c>
      <c r="F488" s="214">
        <f t="shared" si="226"/>
        <v>0</v>
      </c>
      <c r="G488" s="214">
        <f t="shared" si="226"/>
        <v>0</v>
      </c>
      <c r="H488" s="214">
        <f t="shared" si="226"/>
        <v>0</v>
      </c>
      <c r="I488" s="214">
        <f t="shared" si="226"/>
        <v>0</v>
      </c>
      <c r="J488" s="214">
        <f t="shared" si="226"/>
        <v>0</v>
      </c>
      <c r="K488" s="214">
        <f t="shared" si="226"/>
        <v>0</v>
      </c>
      <c r="L488" s="214">
        <f t="shared" si="226"/>
        <v>0</v>
      </c>
      <c r="M488" s="214">
        <f t="shared" si="226"/>
        <v>0</v>
      </c>
      <c r="N488" s="214">
        <f t="shared" si="226"/>
        <v>0</v>
      </c>
      <c r="O488" s="214">
        <f t="shared" si="226"/>
        <v>0</v>
      </c>
      <c r="P488" s="214">
        <f t="shared" si="226"/>
        <v>0</v>
      </c>
      <c r="Q488" s="214">
        <f t="shared" si="226"/>
        <v>0</v>
      </c>
      <c r="R488" s="214">
        <f t="shared" si="226"/>
        <v>0</v>
      </c>
      <c r="S488" s="214">
        <f t="shared" si="226"/>
        <v>0</v>
      </c>
      <c r="T488" s="214">
        <f t="shared" si="226"/>
        <v>0</v>
      </c>
      <c r="U488" s="214">
        <f t="shared" si="226"/>
        <v>0</v>
      </c>
      <c r="V488" s="214">
        <f t="shared" si="226"/>
        <v>0</v>
      </c>
      <c r="W488" s="214">
        <f t="shared" si="226"/>
        <v>0</v>
      </c>
      <c r="X488" s="214">
        <f t="shared" si="226"/>
        <v>0</v>
      </c>
      <c r="Y488" s="214">
        <f t="shared" si="226"/>
        <v>0</v>
      </c>
      <c r="Z488" s="214">
        <f t="shared" si="226"/>
        <v>0</v>
      </c>
      <c r="AA488" s="214">
        <f t="shared" si="226"/>
        <v>0</v>
      </c>
      <c r="AB488" s="214">
        <f t="shared" si="226"/>
        <v>0</v>
      </c>
      <c r="AC488" s="214">
        <f t="shared" si="226"/>
        <v>0</v>
      </c>
      <c r="AD488" s="214">
        <f t="shared" si="226"/>
        <v>0</v>
      </c>
      <c r="AE488" s="214">
        <f t="shared" si="226"/>
        <v>0</v>
      </c>
      <c r="AF488" s="214">
        <f t="shared" si="226"/>
        <v>0</v>
      </c>
      <c r="AG488" s="214">
        <f t="shared" si="226"/>
        <v>0</v>
      </c>
      <c r="AH488" s="214">
        <f t="shared" si="226"/>
        <v>0</v>
      </c>
      <c r="AI488" s="214">
        <f t="shared" si="226"/>
        <v>0</v>
      </c>
      <c r="AJ488" s="214">
        <f t="shared" si="226"/>
        <v>0</v>
      </c>
      <c r="AK488" s="214">
        <f t="shared" si="226"/>
        <v>0</v>
      </c>
      <c r="AL488" s="214">
        <f t="shared" si="226"/>
        <v>0</v>
      </c>
      <c r="AM488" s="214">
        <f t="shared" si="226"/>
        <v>0</v>
      </c>
      <c r="AN488" s="214">
        <f t="shared" si="226"/>
        <v>0</v>
      </c>
      <c r="AO488" s="214">
        <f t="shared" si="226"/>
        <v>0</v>
      </c>
      <c r="AP488" s="214">
        <f t="shared" si="226"/>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27">C355</f>
        <v>0</v>
      </c>
      <c r="D492" s="213">
        <f t="shared" si="227"/>
        <v>0</v>
      </c>
      <c r="E492" s="213">
        <f t="shared" si="227"/>
        <v>0</v>
      </c>
      <c r="F492" s="213">
        <f t="shared" si="227"/>
        <v>0</v>
      </c>
      <c r="G492" s="213">
        <f t="shared" si="227"/>
        <v>0</v>
      </c>
      <c r="H492" s="213">
        <f t="shared" si="227"/>
        <v>0</v>
      </c>
      <c r="I492" s="213">
        <f t="shared" si="227"/>
        <v>0</v>
      </c>
      <c r="J492" s="213">
        <f t="shared" si="227"/>
        <v>0</v>
      </c>
      <c r="K492" s="213">
        <f t="shared" si="227"/>
        <v>0</v>
      </c>
      <c r="L492" s="213">
        <f t="shared" si="227"/>
        <v>0</v>
      </c>
      <c r="M492" s="213">
        <f t="shared" si="227"/>
        <v>0</v>
      </c>
      <c r="N492" s="213">
        <f t="shared" si="227"/>
        <v>0</v>
      </c>
      <c r="O492" s="213">
        <f t="shared" si="227"/>
        <v>0</v>
      </c>
      <c r="P492" s="213">
        <f t="shared" si="227"/>
        <v>0</v>
      </c>
      <c r="Q492" s="213">
        <f t="shared" si="227"/>
        <v>0</v>
      </c>
      <c r="R492" s="213">
        <f t="shared" si="227"/>
        <v>0</v>
      </c>
      <c r="S492" s="213">
        <f t="shared" si="227"/>
        <v>0</v>
      </c>
      <c r="T492" s="213">
        <f t="shared" si="227"/>
        <v>0</v>
      </c>
      <c r="U492" s="213">
        <f t="shared" si="227"/>
        <v>0</v>
      </c>
      <c r="V492" s="213">
        <f t="shared" si="227"/>
        <v>0</v>
      </c>
      <c r="W492" s="213">
        <f t="shared" si="227"/>
        <v>0</v>
      </c>
      <c r="X492" s="213">
        <f t="shared" si="227"/>
        <v>0</v>
      </c>
      <c r="Y492" s="213">
        <f t="shared" si="227"/>
        <v>0</v>
      </c>
      <c r="Z492" s="213">
        <f t="shared" si="227"/>
        <v>0</v>
      </c>
      <c r="AA492" s="213">
        <f t="shared" si="227"/>
        <v>0</v>
      </c>
      <c r="AB492" s="213">
        <f t="shared" si="227"/>
        <v>0</v>
      </c>
      <c r="AC492" s="213">
        <f t="shared" si="227"/>
        <v>0</v>
      </c>
      <c r="AD492" s="213">
        <f t="shared" si="227"/>
        <v>0</v>
      </c>
      <c r="AE492" s="213">
        <f t="shared" si="227"/>
        <v>0</v>
      </c>
      <c r="AF492" s="213">
        <f t="shared" si="227"/>
        <v>0</v>
      </c>
      <c r="AG492" s="213">
        <f t="shared" si="227"/>
        <v>0</v>
      </c>
      <c r="AH492" s="213">
        <f t="shared" si="227"/>
        <v>0</v>
      </c>
      <c r="AI492" s="213">
        <f t="shared" si="227"/>
        <v>0</v>
      </c>
      <c r="AJ492" s="213">
        <f t="shared" si="227"/>
        <v>0</v>
      </c>
      <c r="AK492" s="213">
        <f t="shared" si="227"/>
        <v>0</v>
      </c>
      <c r="AL492" s="213">
        <f t="shared" si="227"/>
        <v>0</v>
      </c>
      <c r="AM492" s="213">
        <f t="shared" si="227"/>
        <v>0</v>
      </c>
      <c r="AN492" s="213">
        <f t="shared" si="227"/>
        <v>0</v>
      </c>
      <c r="AO492" s="213">
        <f t="shared" si="227"/>
        <v>0</v>
      </c>
      <c r="AP492" s="213">
        <f t="shared" si="227"/>
        <v>0</v>
      </c>
    </row>
    <row r="493" spans="1:42" x14ac:dyDescent="0.2">
      <c r="A493" s="4">
        <f>A492+1</f>
        <v>2</v>
      </c>
      <c r="C493" s="213">
        <f t="shared" ref="C493:AP493" si="228">C356</f>
        <v>0</v>
      </c>
      <c r="D493" s="213">
        <f t="shared" si="228"/>
        <v>0</v>
      </c>
      <c r="E493" s="213">
        <f t="shared" si="228"/>
        <v>0</v>
      </c>
      <c r="F493" s="213">
        <f t="shared" si="228"/>
        <v>0</v>
      </c>
      <c r="G493" s="213">
        <f t="shared" si="228"/>
        <v>0</v>
      </c>
      <c r="H493" s="213">
        <f t="shared" si="228"/>
        <v>0</v>
      </c>
      <c r="I493" s="213">
        <f t="shared" si="228"/>
        <v>0</v>
      </c>
      <c r="J493" s="213">
        <f t="shared" si="228"/>
        <v>0</v>
      </c>
      <c r="K493" s="213">
        <f t="shared" si="228"/>
        <v>0</v>
      </c>
      <c r="L493" s="213">
        <f t="shared" si="228"/>
        <v>0</v>
      </c>
      <c r="M493" s="213">
        <f t="shared" si="228"/>
        <v>0</v>
      </c>
      <c r="N493" s="213">
        <f t="shared" si="228"/>
        <v>0</v>
      </c>
      <c r="O493" s="213">
        <f t="shared" si="228"/>
        <v>0</v>
      </c>
      <c r="P493" s="213">
        <f t="shared" si="228"/>
        <v>0</v>
      </c>
      <c r="Q493" s="213">
        <f t="shared" si="228"/>
        <v>0</v>
      </c>
      <c r="R493" s="213">
        <f t="shared" si="228"/>
        <v>0</v>
      </c>
      <c r="S493" s="213">
        <f t="shared" si="228"/>
        <v>0</v>
      </c>
      <c r="T493" s="213">
        <f t="shared" si="228"/>
        <v>0</v>
      </c>
      <c r="U493" s="213">
        <f t="shared" si="228"/>
        <v>0</v>
      </c>
      <c r="V493" s="213">
        <f t="shared" si="228"/>
        <v>0</v>
      </c>
      <c r="W493" s="213">
        <f t="shared" si="228"/>
        <v>0</v>
      </c>
      <c r="X493" s="213">
        <f t="shared" si="228"/>
        <v>0</v>
      </c>
      <c r="Y493" s="213">
        <f t="shared" si="228"/>
        <v>0</v>
      </c>
      <c r="Z493" s="213">
        <f t="shared" si="228"/>
        <v>0</v>
      </c>
      <c r="AA493" s="213">
        <f t="shared" si="228"/>
        <v>0</v>
      </c>
      <c r="AB493" s="213">
        <f t="shared" si="228"/>
        <v>0</v>
      </c>
      <c r="AC493" s="213">
        <f t="shared" si="228"/>
        <v>0</v>
      </c>
      <c r="AD493" s="213">
        <f t="shared" si="228"/>
        <v>0</v>
      </c>
      <c r="AE493" s="213">
        <f t="shared" si="228"/>
        <v>0</v>
      </c>
      <c r="AF493" s="213">
        <f t="shared" si="228"/>
        <v>0</v>
      </c>
      <c r="AG493" s="213">
        <f t="shared" si="228"/>
        <v>0</v>
      </c>
      <c r="AH493" s="213">
        <f t="shared" si="228"/>
        <v>0</v>
      </c>
      <c r="AI493" s="213">
        <f t="shared" si="228"/>
        <v>0</v>
      </c>
      <c r="AJ493" s="213">
        <f t="shared" si="228"/>
        <v>0</v>
      </c>
      <c r="AK493" s="213">
        <f t="shared" si="228"/>
        <v>0</v>
      </c>
      <c r="AL493" s="213">
        <f t="shared" si="228"/>
        <v>0</v>
      </c>
      <c r="AM493" s="213">
        <f t="shared" si="228"/>
        <v>0</v>
      </c>
      <c r="AN493" s="213">
        <f t="shared" si="228"/>
        <v>0</v>
      </c>
      <c r="AO493" s="213">
        <f t="shared" si="228"/>
        <v>0</v>
      </c>
      <c r="AP493" s="213">
        <f t="shared" si="228"/>
        <v>0</v>
      </c>
    </row>
    <row r="494" spans="1:42" x14ac:dyDescent="0.2">
      <c r="A494" s="4">
        <f t="shared" ref="A494:A499" si="229">A493+1</f>
        <v>3</v>
      </c>
      <c r="C494" s="213">
        <f t="shared" ref="C494:AP494" si="230">C357</f>
        <v>0</v>
      </c>
      <c r="D494" s="213">
        <f t="shared" si="230"/>
        <v>0</v>
      </c>
      <c r="E494" s="213">
        <f t="shared" si="230"/>
        <v>0</v>
      </c>
      <c r="F494" s="213">
        <f t="shared" si="230"/>
        <v>0</v>
      </c>
      <c r="G494" s="213">
        <f t="shared" si="230"/>
        <v>0</v>
      </c>
      <c r="H494" s="213">
        <f t="shared" si="230"/>
        <v>0</v>
      </c>
      <c r="I494" s="213">
        <f t="shared" si="230"/>
        <v>0</v>
      </c>
      <c r="J494" s="213">
        <f t="shared" si="230"/>
        <v>0</v>
      </c>
      <c r="K494" s="213">
        <f t="shared" si="230"/>
        <v>0</v>
      </c>
      <c r="L494" s="213">
        <f t="shared" si="230"/>
        <v>0</v>
      </c>
      <c r="M494" s="213">
        <f t="shared" si="230"/>
        <v>0</v>
      </c>
      <c r="N494" s="213">
        <f t="shared" si="230"/>
        <v>0</v>
      </c>
      <c r="O494" s="213">
        <f t="shared" si="230"/>
        <v>0</v>
      </c>
      <c r="P494" s="213">
        <f t="shared" si="230"/>
        <v>0</v>
      </c>
      <c r="Q494" s="213">
        <f t="shared" si="230"/>
        <v>0</v>
      </c>
      <c r="R494" s="213">
        <f t="shared" si="230"/>
        <v>0</v>
      </c>
      <c r="S494" s="213">
        <f t="shared" si="230"/>
        <v>0</v>
      </c>
      <c r="T494" s="213">
        <f t="shared" si="230"/>
        <v>0</v>
      </c>
      <c r="U494" s="213">
        <f t="shared" si="230"/>
        <v>0</v>
      </c>
      <c r="V494" s="213">
        <f t="shared" si="230"/>
        <v>0</v>
      </c>
      <c r="W494" s="213">
        <f t="shared" si="230"/>
        <v>0</v>
      </c>
      <c r="X494" s="213">
        <f t="shared" si="230"/>
        <v>0</v>
      </c>
      <c r="Y494" s="213">
        <f t="shared" si="230"/>
        <v>0</v>
      </c>
      <c r="Z494" s="213">
        <f t="shared" si="230"/>
        <v>0</v>
      </c>
      <c r="AA494" s="213">
        <f t="shared" si="230"/>
        <v>0</v>
      </c>
      <c r="AB494" s="213">
        <f t="shared" si="230"/>
        <v>0</v>
      </c>
      <c r="AC494" s="213">
        <f t="shared" si="230"/>
        <v>0</v>
      </c>
      <c r="AD494" s="213">
        <f t="shared" si="230"/>
        <v>0</v>
      </c>
      <c r="AE494" s="213">
        <f t="shared" si="230"/>
        <v>0</v>
      </c>
      <c r="AF494" s="213">
        <f t="shared" si="230"/>
        <v>0</v>
      </c>
      <c r="AG494" s="213">
        <f t="shared" si="230"/>
        <v>0</v>
      </c>
      <c r="AH494" s="213">
        <f t="shared" si="230"/>
        <v>0</v>
      </c>
      <c r="AI494" s="213">
        <f t="shared" si="230"/>
        <v>0</v>
      </c>
      <c r="AJ494" s="213">
        <f t="shared" si="230"/>
        <v>0</v>
      </c>
      <c r="AK494" s="213">
        <f t="shared" si="230"/>
        <v>0</v>
      </c>
      <c r="AL494" s="213">
        <f t="shared" si="230"/>
        <v>0</v>
      </c>
      <c r="AM494" s="213">
        <f t="shared" si="230"/>
        <v>0</v>
      </c>
      <c r="AN494" s="213">
        <f t="shared" si="230"/>
        <v>0</v>
      </c>
      <c r="AO494" s="213">
        <f t="shared" si="230"/>
        <v>0</v>
      </c>
      <c r="AP494" s="213">
        <f t="shared" si="230"/>
        <v>0</v>
      </c>
    </row>
    <row r="495" spans="1:42" x14ac:dyDescent="0.2">
      <c r="A495" s="4">
        <f t="shared" si="229"/>
        <v>4</v>
      </c>
      <c r="C495" s="213">
        <f t="shared" ref="C495:AP495" si="231">C358</f>
        <v>0</v>
      </c>
      <c r="D495" s="213">
        <f t="shared" si="231"/>
        <v>0</v>
      </c>
      <c r="E495" s="213">
        <f t="shared" si="231"/>
        <v>0</v>
      </c>
      <c r="F495" s="213">
        <f t="shared" si="231"/>
        <v>0</v>
      </c>
      <c r="G495" s="213">
        <f t="shared" si="231"/>
        <v>0</v>
      </c>
      <c r="H495" s="213">
        <f t="shared" si="231"/>
        <v>0</v>
      </c>
      <c r="I495" s="213">
        <f t="shared" si="231"/>
        <v>0</v>
      </c>
      <c r="J495" s="213">
        <f t="shared" si="231"/>
        <v>0</v>
      </c>
      <c r="K495" s="213">
        <f t="shared" si="231"/>
        <v>0</v>
      </c>
      <c r="L495" s="213">
        <f t="shared" si="231"/>
        <v>0</v>
      </c>
      <c r="M495" s="213">
        <f t="shared" si="231"/>
        <v>0</v>
      </c>
      <c r="N495" s="213">
        <f t="shared" si="231"/>
        <v>0</v>
      </c>
      <c r="O495" s="213">
        <f t="shared" si="231"/>
        <v>0</v>
      </c>
      <c r="P495" s="213">
        <f t="shared" si="231"/>
        <v>0</v>
      </c>
      <c r="Q495" s="213">
        <f t="shared" si="231"/>
        <v>0</v>
      </c>
      <c r="R495" s="213">
        <f t="shared" si="231"/>
        <v>0</v>
      </c>
      <c r="S495" s="213">
        <f t="shared" si="231"/>
        <v>0</v>
      </c>
      <c r="T495" s="213">
        <f t="shared" si="231"/>
        <v>0</v>
      </c>
      <c r="U495" s="213">
        <f t="shared" si="231"/>
        <v>0</v>
      </c>
      <c r="V495" s="213">
        <f t="shared" si="231"/>
        <v>0</v>
      </c>
      <c r="W495" s="213">
        <f t="shared" si="231"/>
        <v>0</v>
      </c>
      <c r="X495" s="213">
        <f t="shared" si="231"/>
        <v>0</v>
      </c>
      <c r="Y495" s="213">
        <f t="shared" si="231"/>
        <v>0</v>
      </c>
      <c r="Z495" s="213">
        <f t="shared" si="231"/>
        <v>0</v>
      </c>
      <c r="AA495" s="213">
        <f t="shared" si="231"/>
        <v>0</v>
      </c>
      <c r="AB495" s="213">
        <f t="shared" si="231"/>
        <v>0</v>
      </c>
      <c r="AC495" s="213">
        <f t="shared" si="231"/>
        <v>0</v>
      </c>
      <c r="AD495" s="213">
        <f t="shared" si="231"/>
        <v>0</v>
      </c>
      <c r="AE495" s="213">
        <f t="shared" si="231"/>
        <v>0</v>
      </c>
      <c r="AF495" s="213">
        <f t="shared" si="231"/>
        <v>0</v>
      </c>
      <c r="AG495" s="213">
        <f t="shared" si="231"/>
        <v>0</v>
      </c>
      <c r="AH495" s="213">
        <f t="shared" si="231"/>
        <v>0</v>
      </c>
      <c r="AI495" s="213">
        <f t="shared" si="231"/>
        <v>0</v>
      </c>
      <c r="AJ495" s="213">
        <f t="shared" si="231"/>
        <v>0</v>
      </c>
      <c r="AK495" s="213">
        <f t="shared" si="231"/>
        <v>0</v>
      </c>
      <c r="AL495" s="213">
        <f t="shared" si="231"/>
        <v>0</v>
      </c>
      <c r="AM495" s="213">
        <f t="shared" si="231"/>
        <v>0</v>
      </c>
      <c r="AN495" s="213">
        <f t="shared" si="231"/>
        <v>0</v>
      </c>
      <c r="AO495" s="213">
        <f t="shared" si="231"/>
        <v>0</v>
      </c>
      <c r="AP495" s="213">
        <f t="shared" si="231"/>
        <v>0</v>
      </c>
    </row>
    <row r="496" spans="1:42" x14ac:dyDescent="0.2">
      <c r="A496" s="4">
        <f t="shared" si="229"/>
        <v>5</v>
      </c>
      <c r="C496" s="213">
        <f t="shared" ref="C496:AP496" si="232">C359</f>
        <v>0</v>
      </c>
      <c r="D496" s="213">
        <f t="shared" si="232"/>
        <v>0</v>
      </c>
      <c r="E496" s="213">
        <f t="shared" si="232"/>
        <v>0</v>
      </c>
      <c r="F496" s="213">
        <f t="shared" si="232"/>
        <v>0</v>
      </c>
      <c r="G496" s="213">
        <f t="shared" si="232"/>
        <v>0</v>
      </c>
      <c r="H496" s="213">
        <f t="shared" si="232"/>
        <v>0</v>
      </c>
      <c r="I496" s="213">
        <f t="shared" si="232"/>
        <v>0</v>
      </c>
      <c r="J496" s="213">
        <f t="shared" si="232"/>
        <v>0</v>
      </c>
      <c r="K496" s="213">
        <f t="shared" si="232"/>
        <v>0</v>
      </c>
      <c r="L496" s="213">
        <f t="shared" si="232"/>
        <v>0</v>
      </c>
      <c r="M496" s="213">
        <f t="shared" si="232"/>
        <v>0</v>
      </c>
      <c r="N496" s="213">
        <f t="shared" si="232"/>
        <v>0</v>
      </c>
      <c r="O496" s="213">
        <f t="shared" si="232"/>
        <v>0</v>
      </c>
      <c r="P496" s="213">
        <f t="shared" si="232"/>
        <v>0</v>
      </c>
      <c r="Q496" s="213">
        <f t="shared" si="232"/>
        <v>0</v>
      </c>
      <c r="R496" s="213">
        <f t="shared" si="232"/>
        <v>0</v>
      </c>
      <c r="S496" s="213">
        <f t="shared" si="232"/>
        <v>0</v>
      </c>
      <c r="T496" s="213">
        <f t="shared" si="232"/>
        <v>0</v>
      </c>
      <c r="U496" s="213">
        <f t="shared" si="232"/>
        <v>0</v>
      </c>
      <c r="V496" s="213">
        <f t="shared" si="232"/>
        <v>0</v>
      </c>
      <c r="W496" s="213">
        <f t="shared" si="232"/>
        <v>0</v>
      </c>
      <c r="X496" s="213">
        <f t="shared" si="232"/>
        <v>0</v>
      </c>
      <c r="Y496" s="213">
        <f t="shared" si="232"/>
        <v>0</v>
      </c>
      <c r="Z496" s="213">
        <f t="shared" si="232"/>
        <v>0</v>
      </c>
      <c r="AA496" s="213">
        <f t="shared" si="232"/>
        <v>0</v>
      </c>
      <c r="AB496" s="213">
        <f t="shared" si="232"/>
        <v>0</v>
      </c>
      <c r="AC496" s="213">
        <f t="shared" si="232"/>
        <v>0</v>
      </c>
      <c r="AD496" s="213">
        <f t="shared" si="232"/>
        <v>0</v>
      </c>
      <c r="AE496" s="213">
        <f t="shared" si="232"/>
        <v>0</v>
      </c>
      <c r="AF496" s="213">
        <f t="shared" si="232"/>
        <v>0</v>
      </c>
      <c r="AG496" s="213">
        <f t="shared" si="232"/>
        <v>0</v>
      </c>
      <c r="AH496" s="213">
        <f t="shared" si="232"/>
        <v>0</v>
      </c>
      <c r="AI496" s="213">
        <f t="shared" si="232"/>
        <v>0</v>
      </c>
      <c r="AJ496" s="213">
        <f t="shared" si="232"/>
        <v>0</v>
      </c>
      <c r="AK496" s="213">
        <f t="shared" si="232"/>
        <v>0</v>
      </c>
      <c r="AL496" s="213">
        <f t="shared" si="232"/>
        <v>0</v>
      </c>
      <c r="AM496" s="213">
        <f t="shared" si="232"/>
        <v>0</v>
      </c>
      <c r="AN496" s="213">
        <f t="shared" si="232"/>
        <v>0</v>
      </c>
      <c r="AO496" s="213">
        <f t="shared" si="232"/>
        <v>0</v>
      </c>
      <c r="AP496" s="213">
        <f t="shared" si="232"/>
        <v>0</v>
      </c>
    </row>
    <row r="497" spans="1:42" x14ac:dyDescent="0.2">
      <c r="A497" s="4">
        <f t="shared" si="229"/>
        <v>6</v>
      </c>
      <c r="C497" s="213">
        <f t="shared" ref="C497:AP497" si="233">C360</f>
        <v>0</v>
      </c>
      <c r="D497" s="213">
        <f t="shared" si="233"/>
        <v>0</v>
      </c>
      <c r="E497" s="213">
        <f t="shared" si="233"/>
        <v>0</v>
      </c>
      <c r="F497" s="213">
        <f t="shared" si="233"/>
        <v>0</v>
      </c>
      <c r="G497" s="213">
        <f t="shared" si="233"/>
        <v>0</v>
      </c>
      <c r="H497" s="213">
        <f t="shared" si="233"/>
        <v>0</v>
      </c>
      <c r="I497" s="213">
        <f t="shared" si="233"/>
        <v>0</v>
      </c>
      <c r="J497" s="213">
        <f t="shared" si="233"/>
        <v>0</v>
      </c>
      <c r="K497" s="213">
        <f t="shared" si="233"/>
        <v>0</v>
      </c>
      <c r="L497" s="213">
        <f t="shared" si="233"/>
        <v>0</v>
      </c>
      <c r="M497" s="213">
        <f t="shared" si="233"/>
        <v>0</v>
      </c>
      <c r="N497" s="213">
        <f t="shared" si="233"/>
        <v>0</v>
      </c>
      <c r="O497" s="213">
        <f t="shared" si="233"/>
        <v>0</v>
      </c>
      <c r="P497" s="213">
        <f t="shared" si="233"/>
        <v>0</v>
      </c>
      <c r="Q497" s="213">
        <f t="shared" si="233"/>
        <v>0</v>
      </c>
      <c r="R497" s="213">
        <f t="shared" si="233"/>
        <v>0</v>
      </c>
      <c r="S497" s="213">
        <f t="shared" si="233"/>
        <v>0</v>
      </c>
      <c r="T497" s="213">
        <f t="shared" si="233"/>
        <v>0</v>
      </c>
      <c r="U497" s="213">
        <f t="shared" si="233"/>
        <v>0</v>
      </c>
      <c r="V497" s="213">
        <f t="shared" si="233"/>
        <v>0</v>
      </c>
      <c r="W497" s="213">
        <f t="shared" si="233"/>
        <v>0</v>
      </c>
      <c r="X497" s="213">
        <f t="shared" si="233"/>
        <v>0</v>
      </c>
      <c r="Y497" s="213">
        <f t="shared" si="233"/>
        <v>0</v>
      </c>
      <c r="Z497" s="213">
        <f t="shared" si="233"/>
        <v>0</v>
      </c>
      <c r="AA497" s="213">
        <f t="shared" si="233"/>
        <v>0</v>
      </c>
      <c r="AB497" s="213">
        <f t="shared" si="233"/>
        <v>0</v>
      </c>
      <c r="AC497" s="213">
        <f t="shared" si="233"/>
        <v>0</v>
      </c>
      <c r="AD497" s="213">
        <f t="shared" si="233"/>
        <v>0</v>
      </c>
      <c r="AE497" s="213">
        <f t="shared" si="233"/>
        <v>0</v>
      </c>
      <c r="AF497" s="213">
        <f t="shared" si="233"/>
        <v>0</v>
      </c>
      <c r="AG497" s="213">
        <f t="shared" si="233"/>
        <v>0</v>
      </c>
      <c r="AH497" s="213">
        <f t="shared" si="233"/>
        <v>0</v>
      </c>
      <c r="AI497" s="213">
        <f t="shared" si="233"/>
        <v>0</v>
      </c>
      <c r="AJ497" s="213">
        <f t="shared" si="233"/>
        <v>0</v>
      </c>
      <c r="AK497" s="213">
        <f t="shared" si="233"/>
        <v>0</v>
      </c>
      <c r="AL497" s="213">
        <f t="shared" si="233"/>
        <v>0</v>
      </c>
      <c r="AM497" s="213">
        <f t="shared" si="233"/>
        <v>0</v>
      </c>
      <c r="AN497" s="213">
        <f t="shared" si="233"/>
        <v>0</v>
      </c>
      <c r="AO497" s="213">
        <f t="shared" si="233"/>
        <v>0</v>
      </c>
      <c r="AP497" s="213">
        <f t="shared" si="233"/>
        <v>0</v>
      </c>
    </row>
    <row r="498" spans="1:42" x14ac:dyDescent="0.2">
      <c r="A498" s="4">
        <f t="shared" si="229"/>
        <v>7</v>
      </c>
      <c r="C498" s="213">
        <f t="shared" ref="C498:AP498" si="234">C361</f>
        <v>0</v>
      </c>
      <c r="D498" s="213">
        <f t="shared" si="234"/>
        <v>0</v>
      </c>
      <c r="E498" s="213">
        <f t="shared" si="234"/>
        <v>0</v>
      </c>
      <c r="F498" s="213">
        <f t="shared" si="234"/>
        <v>0</v>
      </c>
      <c r="G498" s="213">
        <f t="shared" si="234"/>
        <v>0</v>
      </c>
      <c r="H498" s="213">
        <f t="shared" si="234"/>
        <v>0</v>
      </c>
      <c r="I498" s="213">
        <f t="shared" si="234"/>
        <v>0</v>
      </c>
      <c r="J498" s="213">
        <f t="shared" si="234"/>
        <v>0</v>
      </c>
      <c r="K498" s="213">
        <f t="shared" si="234"/>
        <v>0</v>
      </c>
      <c r="L498" s="213">
        <f t="shared" si="234"/>
        <v>0</v>
      </c>
      <c r="M498" s="213">
        <f t="shared" si="234"/>
        <v>0</v>
      </c>
      <c r="N498" s="213">
        <f t="shared" si="234"/>
        <v>0</v>
      </c>
      <c r="O498" s="213">
        <f t="shared" si="234"/>
        <v>0</v>
      </c>
      <c r="P498" s="213">
        <f t="shared" si="234"/>
        <v>0</v>
      </c>
      <c r="Q498" s="213">
        <f t="shared" si="234"/>
        <v>0</v>
      </c>
      <c r="R498" s="213">
        <f t="shared" si="234"/>
        <v>0</v>
      </c>
      <c r="S498" s="213">
        <f t="shared" si="234"/>
        <v>0</v>
      </c>
      <c r="T498" s="213">
        <f t="shared" si="234"/>
        <v>0</v>
      </c>
      <c r="U498" s="213">
        <f t="shared" si="234"/>
        <v>0</v>
      </c>
      <c r="V498" s="213">
        <f t="shared" si="234"/>
        <v>0</v>
      </c>
      <c r="W498" s="213">
        <f t="shared" si="234"/>
        <v>0</v>
      </c>
      <c r="X498" s="213">
        <f t="shared" si="234"/>
        <v>0</v>
      </c>
      <c r="Y498" s="213">
        <f t="shared" si="234"/>
        <v>0</v>
      </c>
      <c r="Z498" s="213">
        <f t="shared" si="234"/>
        <v>0</v>
      </c>
      <c r="AA498" s="213">
        <f t="shared" si="234"/>
        <v>0</v>
      </c>
      <c r="AB498" s="213">
        <f t="shared" si="234"/>
        <v>0</v>
      </c>
      <c r="AC498" s="213">
        <f t="shared" si="234"/>
        <v>0</v>
      </c>
      <c r="AD498" s="213">
        <f t="shared" si="234"/>
        <v>0</v>
      </c>
      <c r="AE498" s="213">
        <f t="shared" si="234"/>
        <v>0</v>
      </c>
      <c r="AF498" s="213">
        <f t="shared" si="234"/>
        <v>0</v>
      </c>
      <c r="AG498" s="213">
        <f t="shared" si="234"/>
        <v>0</v>
      </c>
      <c r="AH498" s="213">
        <f t="shared" si="234"/>
        <v>0</v>
      </c>
      <c r="AI498" s="213">
        <f t="shared" si="234"/>
        <v>0</v>
      </c>
      <c r="AJ498" s="213">
        <f t="shared" si="234"/>
        <v>0</v>
      </c>
      <c r="AK498" s="213">
        <f t="shared" si="234"/>
        <v>0</v>
      </c>
      <c r="AL498" s="213">
        <f t="shared" si="234"/>
        <v>0</v>
      </c>
      <c r="AM498" s="213">
        <f t="shared" si="234"/>
        <v>0</v>
      </c>
      <c r="AN498" s="213">
        <f t="shared" si="234"/>
        <v>0</v>
      </c>
      <c r="AO498" s="213">
        <f t="shared" si="234"/>
        <v>0</v>
      </c>
      <c r="AP498" s="213">
        <f t="shared" si="234"/>
        <v>0</v>
      </c>
    </row>
    <row r="499" spans="1:42" x14ac:dyDescent="0.2">
      <c r="A499" s="4">
        <f t="shared" si="229"/>
        <v>8</v>
      </c>
      <c r="C499" s="213">
        <f t="shared" ref="C499:AP499" si="235">C362</f>
        <v>0</v>
      </c>
      <c r="D499" s="213">
        <f t="shared" si="235"/>
        <v>0</v>
      </c>
      <c r="E499" s="213">
        <f t="shared" si="235"/>
        <v>0</v>
      </c>
      <c r="F499" s="213">
        <f t="shared" si="235"/>
        <v>0</v>
      </c>
      <c r="G499" s="213">
        <f t="shared" si="235"/>
        <v>0</v>
      </c>
      <c r="H499" s="213">
        <f t="shared" si="235"/>
        <v>0</v>
      </c>
      <c r="I499" s="213">
        <f t="shared" si="235"/>
        <v>0</v>
      </c>
      <c r="J499" s="213">
        <f t="shared" si="235"/>
        <v>0</v>
      </c>
      <c r="K499" s="213">
        <f t="shared" si="235"/>
        <v>0</v>
      </c>
      <c r="L499" s="213">
        <f t="shared" si="235"/>
        <v>0</v>
      </c>
      <c r="M499" s="213">
        <f t="shared" si="235"/>
        <v>0</v>
      </c>
      <c r="N499" s="213">
        <f t="shared" si="235"/>
        <v>0</v>
      </c>
      <c r="O499" s="213">
        <f t="shared" si="235"/>
        <v>0</v>
      </c>
      <c r="P499" s="213">
        <f t="shared" si="235"/>
        <v>0</v>
      </c>
      <c r="Q499" s="213">
        <f t="shared" si="235"/>
        <v>0</v>
      </c>
      <c r="R499" s="213">
        <f t="shared" si="235"/>
        <v>0</v>
      </c>
      <c r="S499" s="213">
        <f t="shared" si="235"/>
        <v>0</v>
      </c>
      <c r="T499" s="213">
        <f t="shared" si="235"/>
        <v>0</v>
      </c>
      <c r="U499" s="213">
        <f t="shared" si="235"/>
        <v>0</v>
      </c>
      <c r="V499" s="213">
        <f t="shared" si="235"/>
        <v>0</v>
      </c>
      <c r="W499" s="213">
        <f t="shared" si="235"/>
        <v>0</v>
      </c>
      <c r="X499" s="213">
        <f t="shared" si="235"/>
        <v>0</v>
      </c>
      <c r="Y499" s="213">
        <f t="shared" si="235"/>
        <v>0</v>
      </c>
      <c r="Z499" s="213">
        <f t="shared" si="235"/>
        <v>0</v>
      </c>
      <c r="AA499" s="213">
        <f t="shared" si="235"/>
        <v>0</v>
      </c>
      <c r="AB499" s="213">
        <f t="shared" si="235"/>
        <v>0</v>
      </c>
      <c r="AC499" s="213">
        <f t="shared" si="235"/>
        <v>0</v>
      </c>
      <c r="AD499" s="213">
        <f t="shared" si="235"/>
        <v>0</v>
      </c>
      <c r="AE499" s="213">
        <f t="shared" si="235"/>
        <v>0</v>
      </c>
      <c r="AF499" s="213">
        <f t="shared" si="235"/>
        <v>0</v>
      </c>
      <c r="AG499" s="213">
        <f t="shared" si="235"/>
        <v>0</v>
      </c>
      <c r="AH499" s="213">
        <f t="shared" si="235"/>
        <v>0</v>
      </c>
      <c r="AI499" s="213">
        <f t="shared" si="235"/>
        <v>0</v>
      </c>
      <c r="AJ499" s="213">
        <f t="shared" si="235"/>
        <v>0</v>
      </c>
      <c r="AK499" s="213">
        <f t="shared" si="235"/>
        <v>0</v>
      </c>
      <c r="AL499" s="213">
        <f t="shared" si="235"/>
        <v>0</v>
      </c>
      <c r="AM499" s="213">
        <f t="shared" si="235"/>
        <v>0</v>
      </c>
      <c r="AN499" s="213">
        <f t="shared" si="235"/>
        <v>0</v>
      </c>
      <c r="AO499" s="213">
        <f t="shared" si="235"/>
        <v>0</v>
      </c>
      <c r="AP499" s="213">
        <f t="shared" si="235"/>
        <v>0</v>
      </c>
    </row>
    <row r="500" spans="1:42" x14ac:dyDescent="0.2">
      <c r="A500" s="4">
        <f>A499+1</f>
        <v>9</v>
      </c>
      <c r="C500" s="213">
        <f t="shared" ref="C500:AP500" si="236">C363</f>
        <v>0</v>
      </c>
      <c r="D500" s="213">
        <f t="shared" si="236"/>
        <v>0</v>
      </c>
      <c r="E500" s="213">
        <f t="shared" si="236"/>
        <v>0</v>
      </c>
      <c r="F500" s="213">
        <f t="shared" si="236"/>
        <v>0</v>
      </c>
      <c r="G500" s="213">
        <f t="shared" si="236"/>
        <v>0</v>
      </c>
      <c r="H500" s="213">
        <f t="shared" si="236"/>
        <v>0</v>
      </c>
      <c r="I500" s="213">
        <f t="shared" si="236"/>
        <v>0</v>
      </c>
      <c r="J500" s="213">
        <f t="shared" si="236"/>
        <v>0</v>
      </c>
      <c r="K500" s="213">
        <f t="shared" si="236"/>
        <v>0</v>
      </c>
      <c r="L500" s="213">
        <f t="shared" si="236"/>
        <v>0</v>
      </c>
      <c r="M500" s="213">
        <f t="shared" si="236"/>
        <v>0</v>
      </c>
      <c r="N500" s="213">
        <f t="shared" si="236"/>
        <v>0</v>
      </c>
      <c r="O500" s="213">
        <f t="shared" si="236"/>
        <v>0</v>
      </c>
      <c r="P500" s="213">
        <f t="shared" si="236"/>
        <v>0</v>
      </c>
      <c r="Q500" s="213">
        <f t="shared" si="236"/>
        <v>0</v>
      </c>
      <c r="R500" s="213">
        <f t="shared" si="236"/>
        <v>0</v>
      </c>
      <c r="S500" s="213">
        <f t="shared" si="236"/>
        <v>0</v>
      </c>
      <c r="T500" s="213">
        <f t="shared" si="236"/>
        <v>0</v>
      </c>
      <c r="U500" s="213">
        <f t="shared" si="236"/>
        <v>0</v>
      </c>
      <c r="V500" s="213">
        <f t="shared" si="236"/>
        <v>0</v>
      </c>
      <c r="W500" s="213">
        <f t="shared" si="236"/>
        <v>0</v>
      </c>
      <c r="X500" s="213">
        <f t="shared" si="236"/>
        <v>0</v>
      </c>
      <c r="Y500" s="213">
        <f t="shared" si="236"/>
        <v>0</v>
      </c>
      <c r="Z500" s="213">
        <f t="shared" si="236"/>
        <v>0</v>
      </c>
      <c r="AA500" s="213">
        <f t="shared" si="236"/>
        <v>0</v>
      </c>
      <c r="AB500" s="213">
        <f t="shared" si="236"/>
        <v>0</v>
      </c>
      <c r="AC500" s="213">
        <f t="shared" si="236"/>
        <v>0</v>
      </c>
      <c r="AD500" s="213">
        <f t="shared" si="236"/>
        <v>0</v>
      </c>
      <c r="AE500" s="213">
        <f t="shared" si="236"/>
        <v>0</v>
      </c>
      <c r="AF500" s="213">
        <f t="shared" si="236"/>
        <v>0</v>
      </c>
      <c r="AG500" s="213">
        <f t="shared" si="236"/>
        <v>0</v>
      </c>
      <c r="AH500" s="213">
        <f t="shared" si="236"/>
        <v>0</v>
      </c>
      <c r="AI500" s="213">
        <f t="shared" si="236"/>
        <v>0</v>
      </c>
      <c r="AJ500" s="213">
        <f t="shared" si="236"/>
        <v>0</v>
      </c>
      <c r="AK500" s="213">
        <f t="shared" si="236"/>
        <v>0</v>
      </c>
      <c r="AL500" s="213">
        <f t="shared" si="236"/>
        <v>0</v>
      </c>
      <c r="AM500" s="213">
        <f t="shared" si="236"/>
        <v>0</v>
      </c>
      <c r="AN500" s="213">
        <f t="shared" si="236"/>
        <v>0</v>
      </c>
      <c r="AO500" s="213">
        <f t="shared" si="236"/>
        <v>0</v>
      </c>
      <c r="AP500" s="213">
        <f t="shared" si="236"/>
        <v>0</v>
      </c>
    </row>
    <row r="501" spans="1:42" x14ac:dyDescent="0.2">
      <c r="A501" s="4">
        <f t="shared" ref="A501" si="237">A500+1</f>
        <v>10</v>
      </c>
      <c r="C501" s="213">
        <f t="shared" ref="C501:AP501" si="238">C364</f>
        <v>0</v>
      </c>
      <c r="D501" s="213">
        <f t="shared" si="238"/>
        <v>0</v>
      </c>
      <c r="E501" s="213">
        <f t="shared" si="238"/>
        <v>0</v>
      </c>
      <c r="F501" s="213">
        <f t="shared" si="238"/>
        <v>0</v>
      </c>
      <c r="G501" s="213">
        <f t="shared" si="238"/>
        <v>0</v>
      </c>
      <c r="H501" s="213">
        <f t="shared" si="238"/>
        <v>0</v>
      </c>
      <c r="I501" s="213">
        <f t="shared" si="238"/>
        <v>0</v>
      </c>
      <c r="J501" s="213">
        <f t="shared" si="238"/>
        <v>0</v>
      </c>
      <c r="K501" s="213">
        <f t="shared" si="238"/>
        <v>0</v>
      </c>
      <c r="L501" s="213">
        <f t="shared" si="238"/>
        <v>0</v>
      </c>
      <c r="M501" s="213">
        <f t="shared" si="238"/>
        <v>0</v>
      </c>
      <c r="N501" s="213">
        <f t="shared" si="238"/>
        <v>0</v>
      </c>
      <c r="O501" s="213">
        <f t="shared" si="238"/>
        <v>0</v>
      </c>
      <c r="P501" s="213">
        <f t="shared" si="238"/>
        <v>0</v>
      </c>
      <c r="Q501" s="213">
        <f t="shared" si="238"/>
        <v>0</v>
      </c>
      <c r="R501" s="213">
        <f t="shared" si="238"/>
        <v>0</v>
      </c>
      <c r="S501" s="213">
        <f t="shared" si="238"/>
        <v>0</v>
      </c>
      <c r="T501" s="213">
        <f t="shared" si="238"/>
        <v>0</v>
      </c>
      <c r="U501" s="213">
        <f t="shared" si="238"/>
        <v>0</v>
      </c>
      <c r="V501" s="213">
        <f t="shared" si="238"/>
        <v>0</v>
      </c>
      <c r="W501" s="213">
        <f t="shared" si="238"/>
        <v>0</v>
      </c>
      <c r="X501" s="213">
        <f t="shared" si="238"/>
        <v>0</v>
      </c>
      <c r="Y501" s="213">
        <f t="shared" si="238"/>
        <v>0</v>
      </c>
      <c r="Z501" s="213">
        <f t="shared" si="238"/>
        <v>0</v>
      </c>
      <c r="AA501" s="213">
        <f t="shared" si="238"/>
        <v>0</v>
      </c>
      <c r="AB501" s="213">
        <f t="shared" si="238"/>
        <v>0</v>
      </c>
      <c r="AC501" s="213">
        <f t="shared" si="238"/>
        <v>0</v>
      </c>
      <c r="AD501" s="213">
        <f t="shared" si="238"/>
        <v>0</v>
      </c>
      <c r="AE501" s="213">
        <f t="shared" si="238"/>
        <v>0</v>
      </c>
      <c r="AF501" s="213">
        <f t="shared" si="238"/>
        <v>0</v>
      </c>
      <c r="AG501" s="213">
        <f t="shared" si="238"/>
        <v>0</v>
      </c>
      <c r="AH501" s="213">
        <f t="shared" si="238"/>
        <v>0</v>
      </c>
      <c r="AI501" s="213">
        <f t="shared" si="238"/>
        <v>0</v>
      </c>
      <c r="AJ501" s="213">
        <f t="shared" si="238"/>
        <v>0</v>
      </c>
      <c r="AK501" s="213">
        <f t="shared" si="238"/>
        <v>0</v>
      </c>
      <c r="AL501" s="213">
        <f t="shared" si="238"/>
        <v>0</v>
      </c>
      <c r="AM501" s="213">
        <f t="shared" si="238"/>
        <v>0</v>
      </c>
      <c r="AN501" s="213">
        <f t="shared" si="238"/>
        <v>0</v>
      </c>
      <c r="AO501" s="213">
        <f t="shared" si="238"/>
        <v>0</v>
      </c>
      <c r="AP501" s="213">
        <f t="shared" si="238"/>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3">
        <f t="shared" ref="B504:B513" si="239">SUM(C504:AP504)</f>
        <v>0</v>
      </c>
      <c r="C504" s="235">
        <f t="shared" ref="C504:AP504" si="240">LOOKUP(C492,$B$435:$AP$435,$B$436:$AP$436)*$B689/100</f>
        <v>0</v>
      </c>
      <c r="D504" s="235">
        <f t="shared" si="240"/>
        <v>0</v>
      </c>
      <c r="E504" s="235">
        <f t="shared" si="240"/>
        <v>0</v>
      </c>
      <c r="F504" s="235">
        <f t="shared" si="240"/>
        <v>0</v>
      </c>
      <c r="G504" s="235">
        <f t="shared" si="240"/>
        <v>0</v>
      </c>
      <c r="H504" s="235">
        <f t="shared" si="240"/>
        <v>0</v>
      </c>
      <c r="I504" s="235">
        <f t="shared" si="240"/>
        <v>0</v>
      </c>
      <c r="J504" s="235">
        <f t="shared" si="240"/>
        <v>0</v>
      </c>
      <c r="K504" s="235">
        <f t="shared" si="240"/>
        <v>0</v>
      </c>
      <c r="L504" s="235">
        <f t="shared" si="240"/>
        <v>0</v>
      </c>
      <c r="M504" s="235">
        <f t="shared" si="240"/>
        <v>0</v>
      </c>
      <c r="N504" s="235">
        <f t="shared" si="240"/>
        <v>0</v>
      </c>
      <c r="O504" s="235">
        <f t="shared" si="240"/>
        <v>0</v>
      </c>
      <c r="P504" s="235">
        <f t="shared" si="240"/>
        <v>0</v>
      </c>
      <c r="Q504" s="235">
        <f t="shared" si="240"/>
        <v>0</v>
      </c>
      <c r="R504" s="235">
        <f t="shared" si="240"/>
        <v>0</v>
      </c>
      <c r="S504" s="235">
        <f t="shared" si="240"/>
        <v>0</v>
      </c>
      <c r="T504" s="235">
        <f t="shared" si="240"/>
        <v>0</v>
      </c>
      <c r="U504" s="235">
        <f t="shared" si="240"/>
        <v>0</v>
      </c>
      <c r="V504" s="235">
        <f t="shared" si="240"/>
        <v>0</v>
      </c>
      <c r="W504" s="235">
        <f t="shared" si="240"/>
        <v>0</v>
      </c>
      <c r="X504" s="235">
        <f t="shared" si="240"/>
        <v>0</v>
      </c>
      <c r="Y504" s="235">
        <f t="shared" si="240"/>
        <v>0</v>
      </c>
      <c r="Z504" s="235">
        <f t="shared" si="240"/>
        <v>0</v>
      </c>
      <c r="AA504" s="235">
        <f t="shared" si="240"/>
        <v>0</v>
      </c>
      <c r="AB504" s="235">
        <f t="shared" si="240"/>
        <v>0</v>
      </c>
      <c r="AC504" s="235">
        <f t="shared" si="240"/>
        <v>0</v>
      </c>
      <c r="AD504" s="235">
        <f t="shared" si="240"/>
        <v>0</v>
      </c>
      <c r="AE504" s="235">
        <f t="shared" si="240"/>
        <v>0</v>
      </c>
      <c r="AF504" s="235">
        <f t="shared" si="240"/>
        <v>0</v>
      </c>
      <c r="AG504" s="235">
        <f t="shared" si="240"/>
        <v>0</v>
      </c>
      <c r="AH504" s="235">
        <f t="shared" si="240"/>
        <v>0</v>
      </c>
      <c r="AI504" s="235">
        <f t="shared" si="240"/>
        <v>0</v>
      </c>
      <c r="AJ504" s="235">
        <f t="shared" si="240"/>
        <v>0</v>
      </c>
      <c r="AK504" s="235">
        <f t="shared" si="240"/>
        <v>0</v>
      </c>
      <c r="AL504" s="235">
        <f t="shared" si="240"/>
        <v>0</v>
      </c>
      <c r="AM504" s="235">
        <f t="shared" si="240"/>
        <v>0</v>
      </c>
      <c r="AN504" s="235">
        <f t="shared" si="240"/>
        <v>0</v>
      </c>
      <c r="AO504" s="235">
        <f t="shared" si="240"/>
        <v>0</v>
      </c>
      <c r="AP504" s="235">
        <f t="shared" si="240"/>
        <v>0</v>
      </c>
    </row>
    <row r="505" spans="1:42" x14ac:dyDescent="0.2">
      <c r="A505" s="4">
        <f>A504+1</f>
        <v>2</v>
      </c>
      <c r="B505" s="233">
        <f t="shared" si="239"/>
        <v>0</v>
      </c>
      <c r="C505" s="235">
        <f t="shared" ref="C505:AP505" si="241">LOOKUP(C493,$B$435:$AP$435,$B$436:$AP$436)*$B690/100</f>
        <v>0</v>
      </c>
      <c r="D505" s="235">
        <f t="shared" si="241"/>
        <v>0</v>
      </c>
      <c r="E505" s="235">
        <f t="shared" si="241"/>
        <v>0</v>
      </c>
      <c r="F505" s="235">
        <f t="shared" si="241"/>
        <v>0</v>
      </c>
      <c r="G505" s="235">
        <f t="shared" si="241"/>
        <v>0</v>
      </c>
      <c r="H505" s="235">
        <f t="shared" si="241"/>
        <v>0</v>
      </c>
      <c r="I505" s="235">
        <f t="shared" si="241"/>
        <v>0</v>
      </c>
      <c r="J505" s="235">
        <f t="shared" si="241"/>
        <v>0</v>
      </c>
      <c r="K505" s="235">
        <f t="shared" si="241"/>
        <v>0</v>
      </c>
      <c r="L505" s="235">
        <f t="shared" si="241"/>
        <v>0</v>
      </c>
      <c r="M505" s="235">
        <f t="shared" si="241"/>
        <v>0</v>
      </c>
      <c r="N505" s="235">
        <f t="shared" si="241"/>
        <v>0</v>
      </c>
      <c r="O505" s="235">
        <f t="shared" si="241"/>
        <v>0</v>
      </c>
      <c r="P505" s="235">
        <f t="shared" si="241"/>
        <v>0</v>
      </c>
      <c r="Q505" s="235">
        <f t="shared" si="241"/>
        <v>0</v>
      </c>
      <c r="R505" s="235">
        <f t="shared" si="241"/>
        <v>0</v>
      </c>
      <c r="S505" s="235">
        <f t="shared" si="241"/>
        <v>0</v>
      </c>
      <c r="T505" s="235">
        <f t="shared" si="241"/>
        <v>0</v>
      </c>
      <c r="U505" s="235">
        <f t="shared" si="241"/>
        <v>0</v>
      </c>
      <c r="V505" s="235">
        <f t="shared" si="241"/>
        <v>0</v>
      </c>
      <c r="W505" s="235">
        <f t="shared" si="241"/>
        <v>0</v>
      </c>
      <c r="X505" s="235">
        <f t="shared" si="241"/>
        <v>0</v>
      </c>
      <c r="Y505" s="235">
        <f t="shared" si="241"/>
        <v>0</v>
      </c>
      <c r="Z505" s="235">
        <f t="shared" si="241"/>
        <v>0</v>
      </c>
      <c r="AA505" s="235">
        <f t="shared" si="241"/>
        <v>0</v>
      </c>
      <c r="AB505" s="235">
        <f t="shared" si="241"/>
        <v>0</v>
      </c>
      <c r="AC505" s="235">
        <f t="shared" si="241"/>
        <v>0</v>
      </c>
      <c r="AD505" s="235">
        <f t="shared" si="241"/>
        <v>0</v>
      </c>
      <c r="AE505" s="235">
        <f t="shared" si="241"/>
        <v>0</v>
      </c>
      <c r="AF505" s="235">
        <f t="shared" si="241"/>
        <v>0</v>
      </c>
      <c r="AG505" s="235">
        <f t="shared" si="241"/>
        <v>0</v>
      </c>
      <c r="AH505" s="235">
        <f t="shared" si="241"/>
        <v>0</v>
      </c>
      <c r="AI505" s="235">
        <f t="shared" si="241"/>
        <v>0</v>
      </c>
      <c r="AJ505" s="235">
        <f t="shared" si="241"/>
        <v>0</v>
      </c>
      <c r="AK505" s="235">
        <f t="shared" si="241"/>
        <v>0</v>
      </c>
      <c r="AL505" s="235">
        <f t="shared" si="241"/>
        <v>0</v>
      </c>
      <c r="AM505" s="235">
        <f t="shared" si="241"/>
        <v>0</v>
      </c>
      <c r="AN505" s="235">
        <f t="shared" si="241"/>
        <v>0</v>
      </c>
      <c r="AO505" s="235">
        <f t="shared" si="241"/>
        <v>0</v>
      </c>
      <c r="AP505" s="235">
        <f t="shared" si="241"/>
        <v>0</v>
      </c>
    </row>
    <row r="506" spans="1:42" x14ac:dyDescent="0.2">
      <c r="A506" s="4">
        <f t="shared" ref="A506:A511" si="242">A505+1</f>
        <v>3</v>
      </c>
      <c r="B506" s="233">
        <f t="shared" si="239"/>
        <v>0</v>
      </c>
      <c r="C506" s="235">
        <f t="shared" ref="C506:AP506" si="243">LOOKUP(C494,$B$435:$AP$435,$B$436:$AP$436)*$B691/100</f>
        <v>0</v>
      </c>
      <c r="D506" s="235">
        <f t="shared" si="243"/>
        <v>0</v>
      </c>
      <c r="E506" s="235">
        <f t="shared" si="243"/>
        <v>0</v>
      </c>
      <c r="F506" s="235">
        <f t="shared" si="243"/>
        <v>0</v>
      </c>
      <c r="G506" s="235">
        <f t="shared" si="243"/>
        <v>0</v>
      </c>
      <c r="H506" s="235">
        <f t="shared" si="243"/>
        <v>0</v>
      </c>
      <c r="I506" s="235">
        <f t="shared" si="243"/>
        <v>0</v>
      </c>
      <c r="J506" s="235">
        <f t="shared" si="243"/>
        <v>0</v>
      </c>
      <c r="K506" s="235">
        <f t="shared" si="243"/>
        <v>0</v>
      </c>
      <c r="L506" s="235">
        <f t="shared" si="243"/>
        <v>0</v>
      </c>
      <c r="M506" s="235">
        <f t="shared" si="243"/>
        <v>0</v>
      </c>
      <c r="N506" s="235">
        <f t="shared" si="243"/>
        <v>0</v>
      </c>
      <c r="O506" s="235">
        <f t="shared" si="243"/>
        <v>0</v>
      </c>
      <c r="P506" s="235">
        <f t="shared" si="243"/>
        <v>0</v>
      </c>
      <c r="Q506" s="235">
        <f t="shared" si="243"/>
        <v>0</v>
      </c>
      <c r="R506" s="235">
        <f t="shared" si="243"/>
        <v>0</v>
      </c>
      <c r="S506" s="235">
        <f t="shared" si="243"/>
        <v>0</v>
      </c>
      <c r="T506" s="235">
        <f t="shared" si="243"/>
        <v>0</v>
      </c>
      <c r="U506" s="235">
        <f t="shared" si="243"/>
        <v>0</v>
      </c>
      <c r="V506" s="235">
        <f t="shared" si="243"/>
        <v>0</v>
      </c>
      <c r="W506" s="235">
        <f t="shared" si="243"/>
        <v>0</v>
      </c>
      <c r="X506" s="235">
        <f t="shared" si="243"/>
        <v>0</v>
      </c>
      <c r="Y506" s="235">
        <f t="shared" si="243"/>
        <v>0</v>
      </c>
      <c r="Z506" s="235">
        <f t="shared" si="243"/>
        <v>0</v>
      </c>
      <c r="AA506" s="235">
        <f t="shared" si="243"/>
        <v>0</v>
      </c>
      <c r="AB506" s="235">
        <f t="shared" si="243"/>
        <v>0</v>
      </c>
      <c r="AC506" s="235">
        <f t="shared" si="243"/>
        <v>0</v>
      </c>
      <c r="AD506" s="235">
        <f t="shared" si="243"/>
        <v>0</v>
      </c>
      <c r="AE506" s="235">
        <f t="shared" si="243"/>
        <v>0</v>
      </c>
      <c r="AF506" s="235">
        <f t="shared" si="243"/>
        <v>0</v>
      </c>
      <c r="AG506" s="235">
        <f t="shared" si="243"/>
        <v>0</v>
      </c>
      <c r="AH506" s="235">
        <f t="shared" si="243"/>
        <v>0</v>
      </c>
      <c r="AI506" s="235">
        <f t="shared" si="243"/>
        <v>0</v>
      </c>
      <c r="AJ506" s="235">
        <f t="shared" si="243"/>
        <v>0</v>
      </c>
      <c r="AK506" s="235">
        <f t="shared" si="243"/>
        <v>0</v>
      </c>
      <c r="AL506" s="235">
        <f t="shared" si="243"/>
        <v>0</v>
      </c>
      <c r="AM506" s="235">
        <f t="shared" si="243"/>
        <v>0</v>
      </c>
      <c r="AN506" s="235">
        <f t="shared" si="243"/>
        <v>0</v>
      </c>
      <c r="AO506" s="235">
        <f t="shared" si="243"/>
        <v>0</v>
      </c>
      <c r="AP506" s="235">
        <f t="shared" si="243"/>
        <v>0</v>
      </c>
    </row>
    <row r="507" spans="1:42" x14ac:dyDescent="0.2">
      <c r="A507" s="4">
        <f t="shared" si="242"/>
        <v>4</v>
      </c>
      <c r="B507" s="233">
        <f t="shared" si="239"/>
        <v>0</v>
      </c>
      <c r="C507" s="235">
        <f t="shared" ref="C507:AP507" si="244">LOOKUP(C495,$B$435:$AP$435,$B$436:$AP$436)*$B692/100</f>
        <v>0</v>
      </c>
      <c r="D507" s="235">
        <f t="shared" si="244"/>
        <v>0</v>
      </c>
      <c r="E507" s="235">
        <f t="shared" si="244"/>
        <v>0</v>
      </c>
      <c r="F507" s="235">
        <f t="shared" si="244"/>
        <v>0</v>
      </c>
      <c r="G507" s="235">
        <f t="shared" si="244"/>
        <v>0</v>
      </c>
      <c r="H507" s="235">
        <f t="shared" si="244"/>
        <v>0</v>
      </c>
      <c r="I507" s="235">
        <f t="shared" si="244"/>
        <v>0</v>
      </c>
      <c r="J507" s="235">
        <f t="shared" si="244"/>
        <v>0</v>
      </c>
      <c r="K507" s="235">
        <f t="shared" si="244"/>
        <v>0</v>
      </c>
      <c r="L507" s="235">
        <f t="shared" si="244"/>
        <v>0</v>
      </c>
      <c r="M507" s="235">
        <f t="shared" si="244"/>
        <v>0</v>
      </c>
      <c r="N507" s="235">
        <f t="shared" si="244"/>
        <v>0</v>
      </c>
      <c r="O507" s="235">
        <f t="shared" si="244"/>
        <v>0</v>
      </c>
      <c r="P507" s="235">
        <f t="shared" si="244"/>
        <v>0</v>
      </c>
      <c r="Q507" s="235">
        <f t="shared" si="244"/>
        <v>0</v>
      </c>
      <c r="R507" s="235">
        <f t="shared" si="244"/>
        <v>0</v>
      </c>
      <c r="S507" s="235">
        <f t="shared" si="244"/>
        <v>0</v>
      </c>
      <c r="T507" s="235">
        <f t="shared" si="244"/>
        <v>0</v>
      </c>
      <c r="U507" s="235">
        <f t="shared" si="244"/>
        <v>0</v>
      </c>
      <c r="V507" s="235">
        <f t="shared" si="244"/>
        <v>0</v>
      </c>
      <c r="W507" s="235">
        <f t="shared" si="244"/>
        <v>0</v>
      </c>
      <c r="X507" s="235">
        <f t="shared" si="244"/>
        <v>0</v>
      </c>
      <c r="Y507" s="235">
        <f t="shared" si="244"/>
        <v>0</v>
      </c>
      <c r="Z507" s="235">
        <f t="shared" si="244"/>
        <v>0</v>
      </c>
      <c r="AA507" s="235">
        <f t="shared" si="244"/>
        <v>0</v>
      </c>
      <c r="AB507" s="235">
        <f t="shared" si="244"/>
        <v>0</v>
      </c>
      <c r="AC507" s="235">
        <f t="shared" si="244"/>
        <v>0</v>
      </c>
      <c r="AD507" s="235">
        <f t="shared" si="244"/>
        <v>0</v>
      </c>
      <c r="AE507" s="235">
        <f t="shared" si="244"/>
        <v>0</v>
      </c>
      <c r="AF507" s="235">
        <f t="shared" si="244"/>
        <v>0</v>
      </c>
      <c r="AG507" s="235">
        <f t="shared" si="244"/>
        <v>0</v>
      </c>
      <c r="AH507" s="235">
        <f t="shared" si="244"/>
        <v>0</v>
      </c>
      <c r="AI507" s="235">
        <f t="shared" si="244"/>
        <v>0</v>
      </c>
      <c r="AJ507" s="235">
        <f t="shared" si="244"/>
        <v>0</v>
      </c>
      <c r="AK507" s="235">
        <f t="shared" si="244"/>
        <v>0</v>
      </c>
      <c r="AL507" s="235">
        <f t="shared" si="244"/>
        <v>0</v>
      </c>
      <c r="AM507" s="235">
        <f t="shared" si="244"/>
        <v>0</v>
      </c>
      <c r="AN507" s="235">
        <f t="shared" si="244"/>
        <v>0</v>
      </c>
      <c r="AO507" s="235">
        <f t="shared" si="244"/>
        <v>0</v>
      </c>
      <c r="AP507" s="235">
        <f t="shared" si="244"/>
        <v>0</v>
      </c>
    </row>
    <row r="508" spans="1:42" x14ac:dyDescent="0.2">
      <c r="A508" s="4">
        <f t="shared" si="242"/>
        <v>5</v>
      </c>
      <c r="B508" s="233">
        <f t="shared" si="239"/>
        <v>0</v>
      </c>
      <c r="C508" s="235">
        <f t="shared" ref="C508:AP508" si="245">LOOKUP(C496,$B$435:$AP$435,$B$436:$AP$436)*$B693/100</f>
        <v>0</v>
      </c>
      <c r="D508" s="235">
        <f t="shared" si="245"/>
        <v>0</v>
      </c>
      <c r="E508" s="235">
        <f t="shared" si="245"/>
        <v>0</v>
      </c>
      <c r="F508" s="235">
        <f t="shared" si="245"/>
        <v>0</v>
      </c>
      <c r="G508" s="235">
        <f t="shared" si="245"/>
        <v>0</v>
      </c>
      <c r="H508" s="235">
        <f t="shared" si="245"/>
        <v>0</v>
      </c>
      <c r="I508" s="235">
        <f t="shared" si="245"/>
        <v>0</v>
      </c>
      <c r="J508" s="235">
        <f t="shared" si="245"/>
        <v>0</v>
      </c>
      <c r="K508" s="235">
        <f t="shared" si="245"/>
        <v>0</v>
      </c>
      <c r="L508" s="235">
        <f t="shared" si="245"/>
        <v>0</v>
      </c>
      <c r="M508" s="235">
        <f t="shared" si="245"/>
        <v>0</v>
      </c>
      <c r="N508" s="235">
        <f t="shared" si="245"/>
        <v>0</v>
      </c>
      <c r="O508" s="235">
        <f t="shared" si="245"/>
        <v>0</v>
      </c>
      <c r="P508" s="235">
        <f t="shared" si="245"/>
        <v>0</v>
      </c>
      <c r="Q508" s="235">
        <f t="shared" si="245"/>
        <v>0</v>
      </c>
      <c r="R508" s="235">
        <f t="shared" si="245"/>
        <v>0</v>
      </c>
      <c r="S508" s="235">
        <f t="shared" si="245"/>
        <v>0</v>
      </c>
      <c r="T508" s="235">
        <f t="shared" si="245"/>
        <v>0</v>
      </c>
      <c r="U508" s="235">
        <f t="shared" si="245"/>
        <v>0</v>
      </c>
      <c r="V508" s="235">
        <f t="shared" si="245"/>
        <v>0</v>
      </c>
      <c r="W508" s="235">
        <f t="shared" si="245"/>
        <v>0</v>
      </c>
      <c r="X508" s="235">
        <f t="shared" si="245"/>
        <v>0</v>
      </c>
      <c r="Y508" s="235">
        <f t="shared" si="245"/>
        <v>0</v>
      </c>
      <c r="Z508" s="235">
        <f t="shared" si="245"/>
        <v>0</v>
      </c>
      <c r="AA508" s="235">
        <f t="shared" si="245"/>
        <v>0</v>
      </c>
      <c r="AB508" s="235">
        <f t="shared" si="245"/>
        <v>0</v>
      </c>
      <c r="AC508" s="235">
        <f t="shared" si="245"/>
        <v>0</v>
      </c>
      <c r="AD508" s="235">
        <f t="shared" si="245"/>
        <v>0</v>
      </c>
      <c r="AE508" s="235">
        <f t="shared" si="245"/>
        <v>0</v>
      </c>
      <c r="AF508" s="235">
        <f t="shared" si="245"/>
        <v>0</v>
      </c>
      <c r="AG508" s="235">
        <f t="shared" si="245"/>
        <v>0</v>
      </c>
      <c r="AH508" s="235">
        <f t="shared" si="245"/>
        <v>0</v>
      </c>
      <c r="AI508" s="235">
        <f t="shared" si="245"/>
        <v>0</v>
      </c>
      <c r="AJ508" s="235">
        <f t="shared" si="245"/>
        <v>0</v>
      </c>
      <c r="AK508" s="235">
        <f t="shared" si="245"/>
        <v>0</v>
      </c>
      <c r="AL508" s="235">
        <f t="shared" si="245"/>
        <v>0</v>
      </c>
      <c r="AM508" s="235">
        <f t="shared" si="245"/>
        <v>0</v>
      </c>
      <c r="AN508" s="235">
        <f t="shared" si="245"/>
        <v>0</v>
      </c>
      <c r="AO508" s="235">
        <f t="shared" si="245"/>
        <v>0</v>
      </c>
      <c r="AP508" s="235">
        <f t="shared" si="245"/>
        <v>0</v>
      </c>
    </row>
    <row r="509" spans="1:42" x14ac:dyDescent="0.2">
      <c r="A509" s="4">
        <f t="shared" si="242"/>
        <v>6</v>
      </c>
      <c r="B509" s="233">
        <f t="shared" si="239"/>
        <v>0</v>
      </c>
      <c r="C509" s="235">
        <f t="shared" ref="C509:AP509" si="246">LOOKUP(C497,$B$435:$AP$435,$B$436:$AP$436)*$B694/100</f>
        <v>0</v>
      </c>
      <c r="D509" s="235">
        <f t="shared" si="246"/>
        <v>0</v>
      </c>
      <c r="E509" s="235">
        <f t="shared" si="246"/>
        <v>0</v>
      </c>
      <c r="F509" s="235">
        <f t="shared" si="246"/>
        <v>0</v>
      </c>
      <c r="G509" s="235">
        <f t="shared" si="246"/>
        <v>0</v>
      </c>
      <c r="H509" s="235">
        <f t="shared" si="246"/>
        <v>0</v>
      </c>
      <c r="I509" s="235">
        <f t="shared" si="246"/>
        <v>0</v>
      </c>
      <c r="J509" s="235">
        <f t="shared" si="246"/>
        <v>0</v>
      </c>
      <c r="K509" s="235">
        <f t="shared" si="246"/>
        <v>0</v>
      </c>
      <c r="L509" s="235">
        <f t="shared" si="246"/>
        <v>0</v>
      </c>
      <c r="M509" s="235">
        <f t="shared" si="246"/>
        <v>0</v>
      </c>
      <c r="N509" s="235">
        <f t="shared" si="246"/>
        <v>0</v>
      </c>
      <c r="O509" s="235">
        <f t="shared" si="246"/>
        <v>0</v>
      </c>
      <c r="P509" s="235">
        <f t="shared" si="246"/>
        <v>0</v>
      </c>
      <c r="Q509" s="235">
        <f t="shared" si="246"/>
        <v>0</v>
      </c>
      <c r="R509" s="235">
        <f t="shared" si="246"/>
        <v>0</v>
      </c>
      <c r="S509" s="235">
        <f t="shared" si="246"/>
        <v>0</v>
      </c>
      <c r="T509" s="235">
        <f t="shared" si="246"/>
        <v>0</v>
      </c>
      <c r="U509" s="235">
        <f t="shared" si="246"/>
        <v>0</v>
      </c>
      <c r="V509" s="235">
        <f t="shared" si="246"/>
        <v>0</v>
      </c>
      <c r="W509" s="235">
        <f t="shared" si="246"/>
        <v>0</v>
      </c>
      <c r="X509" s="235">
        <f t="shared" si="246"/>
        <v>0</v>
      </c>
      <c r="Y509" s="235">
        <f t="shared" si="246"/>
        <v>0</v>
      </c>
      <c r="Z509" s="235">
        <f t="shared" si="246"/>
        <v>0</v>
      </c>
      <c r="AA509" s="235">
        <f t="shared" si="246"/>
        <v>0</v>
      </c>
      <c r="AB509" s="235">
        <f t="shared" si="246"/>
        <v>0</v>
      </c>
      <c r="AC509" s="235">
        <f t="shared" si="246"/>
        <v>0</v>
      </c>
      <c r="AD509" s="235">
        <f t="shared" si="246"/>
        <v>0</v>
      </c>
      <c r="AE509" s="235">
        <f t="shared" si="246"/>
        <v>0</v>
      </c>
      <c r="AF509" s="235">
        <f t="shared" si="246"/>
        <v>0</v>
      </c>
      <c r="AG509" s="235">
        <f t="shared" si="246"/>
        <v>0</v>
      </c>
      <c r="AH509" s="235">
        <f t="shared" si="246"/>
        <v>0</v>
      </c>
      <c r="AI509" s="235">
        <f t="shared" si="246"/>
        <v>0</v>
      </c>
      <c r="AJ509" s="235">
        <f t="shared" si="246"/>
        <v>0</v>
      </c>
      <c r="AK509" s="235">
        <f t="shared" si="246"/>
        <v>0</v>
      </c>
      <c r="AL509" s="235">
        <f t="shared" si="246"/>
        <v>0</v>
      </c>
      <c r="AM509" s="235">
        <f t="shared" si="246"/>
        <v>0</v>
      </c>
      <c r="AN509" s="235">
        <f t="shared" si="246"/>
        <v>0</v>
      </c>
      <c r="AO509" s="235">
        <f t="shared" si="246"/>
        <v>0</v>
      </c>
      <c r="AP509" s="235">
        <f t="shared" si="246"/>
        <v>0</v>
      </c>
    </row>
    <row r="510" spans="1:42" x14ac:dyDescent="0.2">
      <c r="A510" s="4">
        <f t="shared" si="242"/>
        <v>7</v>
      </c>
      <c r="B510" s="233">
        <f t="shared" si="239"/>
        <v>0</v>
      </c>
      <c r="C510" s="235">
        <f t="shared" ref="C510:AP510" si="247">LOOKUP(C498,$B$435:$AP$435,$B$436:$AP$436)*$B695/100</f>
        <v>0</v>
      </c>
      <c r="D510" s="235">
        <f t="shared" si="247"/>
        <v>0</v>
      </c>
      <c r="E510" s="235">
        <f t="shared" si="247"/>
        <v>0</v>
      </c>
      <c r="F510" s="235">
        <f t="shared" si="247"/>
        <v>0</v>
      </c>
      <c r="G510" s="235">
        <f t="shared" si="247"/>
        <v>0</v>
      </c>
      <c r="H510" s="235">
        <f t="shared" si="247"/>
        <v>0</v>
      </c>
      <c r="I510" s="235">
        <f t="shared" si="247"/>
        <v>0</v>
      </c>
      <c r="J510" s="235">
        <f t="shared" si="247"/>
        <v>0</v>
      </c>
      <c r="K510" s="235">
        <f t="shared" si="247"/>
        <v>0</v>
      </c>
      <c r="L510" s="235">
        <f t="shared" si="247"/>
        <v>0</v>
      </c>
      <c r="M510" s="235">
        <f t="shared" si="247"/>
        <v>0</v>
      </c>
      <c r="N510" s="235">
        <f t="shared" si="247"/>
        <v>0</v>
      </c>
      <c r="O510" s="235">
        <f t="shared" si="247"/>
        <v>0</v>
      </c>
      <c r="P510" s="235">
        <f t="shared" si="247"/>
        <v>0</v>
      </c>
      <c r="Q510" s="235">
        <f t="shared" si="247"/>
        <v>0</v>
      </c>
      <c r="R510" s="235">
        <f t="shared" si="247"/>
        <v>0</v>
      </c>
      <c r="S510" s="235">
        <f t="shared" si="247"/>
        <v>0</v>
      </c>
      <c r="T510" s="235">
        <f t="shared" si="247"/>
        <v>0</v>
      </c>
      <c r="U510" s="235">
        <f t="shared" si="247"/>
        <v>0</v>
      </c>
      <c r="V510" s="235">
        <f t="shared" si="247"/>
        <v>0</v>
      </c>
      <c r="W510" s="235">
        <f t="shared" si="247"/>
        <v>0</v>
      </c>
      <c r="X510" s="235">
        <f t="shared" si="247"/>
        <v>0</v>
      </c>
      <c r="Y510" s="235">
        <f t="shared" si="247"/>
        <v>0</v>
      </c>
      <c r="Z510" s="235">
        <f t="shared" si="247"/>
        <v>0</v>
      </c>
      <c r="AA510" s="235">
        <f t="shared" si="247"/>
        <v>0</v>
      </c>
      <c r="AB510" s="235">
        <f t="shared" si="247"/>
        <v>0</v>
      </c>
      <c r="AC510" s="235">
        <f t="shared" si="247"/>
        <v>0</v>
      </c>
      <c r="AD510" s="235">
        <f t="shared" si="247"/>
        <v>0</v>
      </c>
      <c r="AE510" s="235">
        <f t="shared" si="247"/>
        <v>0</v>
      </c>
      <c r="AF510" s="235">
        <f t="shared" si="247"/>
        <v>0</v>
      </c>
      <c r="AG510" s="235">
        <f t="shared" si="247"/>
        <v>0</v>
      </c>
      <c r="AH510" s="235">
        <f t="shared" si="247"/>
        <v>0</v>
      </c>
      <c r="AI510" s="235">
        <f t="shared" si="247"/>
        <v>0</v>
      </c>
      <c r="AJ510" s="235">
        <f t="shared" si="247"/>
        <v>0</v>
      </c>
      <c r="AK510" s="235">
        <f t="shared" si="247"/>
        <v>0</v>
      </c>
      <c r="AL510" s="235">
        <f t="shared" si="247"/>
        <v>0</v>
      </c>
      <c r="AM510" s="235">
        <f t="shared" si="247"/>
        <v>0</v>
      </c>
      <c r="AN510" s="235">
        <f t="shared" si="247"/>
        <v>0</v>
      </c>
      <c r="AO510" s="235">
        <f t="shared" si="247"/>
        <v>0</v>
      </c>
      <c r="AP510" s="235">
        <f t="shared" si="247"/>
        <v>0</v>
      </c>
    </row>
    <row r="511" spans="1:42" x14ac:dyDescent="0.2">
      <c r="A511" s="4">
        <f t="shared" si="242"/>
        <v>8</v>
      </c>
      <c r="B511" s="233">
        <f t="shared" si="239"/>
        <v>0</v>
      </c>
      <c r="C511" s="235">
        <f t="shared" ref="C511:AP511" si="248">LOOKUP(C499,$B$435:$AP$435,$B$436:$AP$436)*$B696/100</f>
        <v>0</v>
      </c>
      <c r="D511" s="235">
        <f t="shared" si="248"/>
        <v>0</v>
      </c>
      <c r="E511" s="235">
        <f t="shared" si="248"/>
        <v>0</v>
      </c>
      <c r="F511" s="235">
        <f t="shared" si="248"/>
        <v>0</v>
      </c>
      <c r="G511" s="235">
        <f t="shared" si="248"/>
        <v>0</v>
      </c>
      <c r="H511" s="235">
        <f t="shared" si="248"/>
        <v>0</v>
      </c>
      <c r="I511" s="235">
        <f t="shared" si="248"/>
        <v>0</v>
      </c>
      <c r="J511" s="235">
        <f t="shared" si="248"/>
        <v>0</v>
      </c>
      <c r="K511" s="235">
        <f t="shared" si="248"/>
        <v>0</v>
      </c>
      <c r="L511" s="235">
        <f t="shared" si="248"/>
        <v>0</v>
      </c>
      <c r="M511" s="235">
        <f t="shared" si="248"/>
        <v>0</v>
      </c>
      <c r="N511" s="235">
        <f t="shared" si="248"/>
        <v>0</v>
      </c>
      <c r="O511" s="235">
        <f t="shared" si="248"/>
        <v>0</v>
      </c>
      <c r="P511" s="235">
        <f t="shared" si="248"/>
        <v>0</v>
      </c>
      <c r="Q511" s="235">
        <f t="shared" si="248"/>
        <v>0</v>
      </c>
      <c r="R511" s="235">
        <f t="shared" si="248"/>
        <v>0</v>
      </c>
      <c r="S511" s="235">
        <f t="shared" si="248"/>
        <v>0</v>
      </c>
      <c r="T511" s="235">
        <f t="shared" si="248"/>
        <v>0</v>
      </c>
      <c r="U511" s="235">
        <f t="shared" si="248"/>
        <v>0</v>
      </c>
      <c r="V511" s="235">
        <f t="shared" si="248"/>
        <v>0</v>
      </c>
      <c r="W511" s="235">
        <f t="shared" si="248"/>
        <v>0</v>
      </c>
      <c r="X511" s="235">
        <f t="shared" si="248"/>
        <v>0</v>
      </c>
      <c r="Y511" s="235">
        <f t="shared" si="248"/>
        <v>0</v>
      </c>
      <c r="Z511" s="235">
        <f t="shared" si="248"/>
        <v>0</v>
      </c>
      <c r="AA511" s="235">
        <f t="shared" si="248"/>
        <v>0</v>
      </c>
      <c r="AB511" s="235">
        <f t="shared" si="248"/>
        <v>0</v>
      </c>
      <c r="AC511" s="235">
        <f t="shared" si="248"/>
        <v>0</v>
      </c>
      <c r="AD511" s="235">
        <f t="shared" si="248"/>
        <v>0</v>
      </c>
      <c r="AE511" s="235">
        <f t="shared" si="248"/>
        <v>0</v>
      </c>
      <c r="AF511" s="235">
        <f t="shared" si="248"/>
        <v>0</v>
      </c>
      <c r="AG511" s="235">
        <f t="shared" si="248"/>
        <v>0</v>
      </c>
      <c r="AH511" s="235">
        <f t="shared" si="248"/>
        <v>0</v>
      </c>
      <c r="AI511" s="235">
        <f t="shared" si="248"/>
        <v>0</v>
      </c>
      <c r="AJ511" s="235">
        <f t="shared" si="248"/>
        <v>0</v>
      </c>
      <c r="AK511" s="235">
        <f t="shared" si="248"/>
        <v>0</v>
      </c>
      <c r="AL511" s="235">
        <f t="shared" si="248"/>
        <v>0</v>
      </c>
      <c r="AM511" s="235">
        <f t="shared" si="248"/>
        <v>0</v>
      </c>
      <c r="AN511" s="235">
        <f t="shared" si="248"/>
        <v>0</v>
      </c>
      <c r="AO511" s="235">
        <f t="shared" si="248"/>
        <v>0</v>
      </c>
      <c r="AP511" s="235">
        <f t="shared" si="248"/>
        <v>0</v>
      </c>
    </row>
    <row r="512" spans="1:42" x14ac:dyDescent="0.2">
      <c r="A512" s="4">
        <f>A511+1</f>
        <v>9</v>
      </c>
      <c r="B512" s="233">
        <f t="shared" si="239"/>
        <v>0</v>
      </c>
      <c r="C512" s="235">
        <f t="shared" ref="C512:AP512" si="249">LOOKUP(C500,$B$435:$AP$435,$B$436:$AP$436)*$B697/100</f>
        <v>0</v>
      </c>
      <c r="D512" s="235">
        <f t="shared" si="249"/>
        <v>0</v>
      </c>
      <c r="E512" s="235">
        <f t="shared" si="249"/>
        <v>0</v>
      </c>
      <c r="F512" s="235">
        <f t="shared" si="249"/>
        <v>0</v>
      </c>
      <c r="G512" s="235">
        <f t="shared" si="249"/>
        <v>0</v>
      </c>
      <c r="H512" s="235">
        <f t="shared" si="249"/>
        <v>0</v>
      </c>
      <c r="I512" s="235">
        <f t="shared" si="249"/>
        <v>0</v>
      </c>
      <c r="J512" s="235">
        <f t="shared" si="249"/>
        <v>0</v>
      </c>
      <c r="K512" s="235">
        <f t="shared" si="249"/>
        <v>0</v>
      </c>
      <c r="L512" s="235">
        <f t="shared" si="249"/>
        <v>0</v>
      </c>
      <c r="M512" s="235">
        <f t="shared" si="249"/>
        <v>0</v>
      </c>
      <c r="N512" s="235">
        <f t="shared" si="249"/>
        <v>0</v>
      </c>
      <c r="O512" s="235">
        <f t="shared" si="249"/>
        <v>0</v>
      </c>
      <c r="P512" s="235">
        <f t="shared" si="249"/>
        <v>0</v>
      </c>
      <c r="Q512" s="235">
        <f t="shared" si="249"/>
        <v>0</v>
      </c>
      <c r="R512" s="235">
        <f t="shared" si="249"/>
        <v>0</v>
      </c>
      <c r="S512" s="235">
        <f t="shared" si="249"/>
        <v>0</v>
      </c>
      <c r="T512" s="235">
        <f t="shared" si="249"/>
        <v>0</v>
      </c>
      <c r="U512" s="235">
        <f t="shared" si="249"/>
        <v>0</v>
      </c>
      <c r="V512" s="235">
        <f t="shared" si="249"/>
        <v>0</v>
      </c>
      <c r="W512" s="235">
        <f t="shared" si="249"/>
        <v>0</v>
      </c>
      <c r="X512" s="235">
        <f t="shared" si="249"/>
        <v>0</v>
      </c>
      <c r="Y512" s="235">
        <f t="shared" si="249"/>
        <v>0</v>
      </c>
      <c r="Z512" s="235">
        <f t="shared" si="249"/>
        <v>0</v>
      </c>
      <c r="AA512" s="235">
        <f t="shared" si="249"/>
        <v>0</v>
      </c>
      <c r="AB512" s="235">
        <f t="shared" si="249"/>
        <v>0</v>
      </c>
      <c r="AC512" s="235">
        <f t="shared" si="249"/>
        <v>0</v>
      </c>
      <c r="AD512" s="235">
        <f t="shared" si="249"/>
        <v>0</v>
      </c>
      <c r="AE512" s="235">
        <f t="shared" si="249"/>
        <v>0</v>
      </c>
      <c r="AF512" s="235">
        <f t="shared" si="249"/>
        <v>0</v>
      </c>
      <c r="AG512" s="235">
        <f t="shared" si="249"/>
        <v>0</v>
      </c>
      <c r="AH512" s="235">
        <f t="shared" si="249"/>
        <v>0</v>
      </c>
      <c r="AI512" s="235">
        <f t="shared" si="249"/>
        <v>0</v>
      </c>
      <c r="AJ512" s="235">
        <f t="shared" si="249"/>
        <v>0</v>
      </c>
      <c r="AK512" s="235">
        <f t="shared" si="249"/>
        <v>0</v>
      </c>
      <c r="AL512" s="235">
        <f t="shared" si="249"/>
        <v>0</v>
      </c>
      <c r="AM512" s="235">
        <f t="shared" si="249"/>
        <v>0</v>
      </c>
      <c r="AN512" s="235">
        <f t="shared" si="249"/>
        <v>0</v>
      </c>
      <c r="AO512" s="235">
        <f t="shared" si="249"/>
        <v>0</v>
      </c>
      <c r="AP512" s="235">
        <f t="shared" si="249"/>
        <v>0</v>
      </c>
    </row>
    <row r="513" spans="1:42" x14ac:dyDescent="0.2">
      <c r="A513" s="4">
        <f t="shared" ref="A513" si="250">A512+1</f>
        <v>10</v>
      </c>
      <c r="B513" s="233">
        <f t="shared" si="239"/>
        <v>0</v>
      </c>
      <c r="C513" s="235">
        <f t="shared" ref="C513:AP513" si="251">LOOKUP(C501,$B$435:$AP$435,$B$436:$AP$436)*$B698/100</f>
        <v>0</v>
      </c>
      <c r="D513" s="235">
        <f t="shared" si="251"/>
        <v>0</v>
      </c>
      <c r="E513" s="235">
        <f t="shared" si="251"/>
        <v>0</v>
      </c>
      <c r="F513" s="235">
        <f t="shared" si="251"/>
        <v>0</v>
      </c>
      <c r="G513" s="235">
        <f t="shared" si="251"/>
        <v>0</v>
      </c>
      <c r="H513" s="235">
        <f t="shared" si="251"/>
        <v>0</v>
      </c>
      <c r="I513" s="235">
        <f t="shared" si="251"/>
        <v>0</v>
      </c>
      <c r="J513" s="235">
        <f t="shared" si="251"/>
        <v>0</v>
      </c>
      <c r="K513" s="235">
        <f t="shared" si="251"/>
        <v>0</v>
      </c>
      <c r="L513" s="235">
        <f t="shared" si="251"/>
        <v>0</v>
      </c>
      <c r="M513" s="235">
        <f t="shared" si="251"/>
        <v>0</v>
      </c>
      <c r="N513" s="235">
        <f t="shared" si="251"/>
        <v>0</v>
      </c>
      <c r="O513" s="235">
        <f t="shared" si="251"/>
        <v>0</v>
      </c>
      <c r="P513" s="235">
        <f t="shared" si="251"/>
        <v>0</v>
      </c>
      <c r="Q513" s="235">
        <f t="shared" si="251"/>
        <v>0</v>
      </c>
      <c r="R513" s="235">
        <f t="shared" si="251"/>
        <v>0</v>
      </c>
      <c r="S513" s="235">
        <f t="shared" si="251"/>
        <v>0</v>
      </c>
      <c r="T513" s="235">
        <f t="shared" si="251"/>
        <v>0</v>
      </c>
      <c r="U513" s="235">
        <f t="shared" si="251"/>
        <v>0</v>
      </c>
      <c r="V513" s="235">
        <f t="shared" si="251"/>
        <v>0</v>
      </c>
      <c r="W513" s="235">
        <f t="shared" si="251"/>
        <v>0</v>
      </c>
      <c r="X513" s="235">
        <f t="shared" si="251"/>
        <v>0</v>
      </c>
      <c r="Y513" s="235">
        <f t="shared" si="251"/>
        <v>0</v>
      </c>
      <c r="Z513" s="235">
        <f t="shared" si="251"/>
        <v>0</v>
      </c>
      <c r="AA513" s="235">
        <f t="shared" si="251"/>
        <v>0</v>
      </c>
      <c r="AB513" s="235">
        <f t="shared" si="251"/>
        <v>0</v>
      </c>
      <c r="AC513" s="235">
        <f t="shared" si="251"/>
        <v>0</v>
      </c>
      <c r="AD513" s="235">
        <f t="shared" si="251"/>
        <v>0</v>
      </c>
      <c r="AE513" s="235">
        <f t="shared" si="251"/>
        <v>0</v>
      </c>
      <c r="AF513" s="235">
        <f t="shared" si="251"/>
        <v>0</v>
      </c>
      <c r="AG513" s="235">
        <f t="shared" si="251"/>
        <v>0</v>
      </c>
      <c r="AH513" s="235">
        <f t="shared" si="251"/>
        <v>0</v>
      </c>
      <c r="AI513" s="235">
        <f t="shared" si="251"/>
        <v>0</v>
      </c>
      <c r="AJ513" s="235">
        <f t="shared" si="251"/>
        <v>0</v>
      </c>
      <c r="AK513" s="235">
        <f t="shared" si="251"/>
        <v>0</v>
      </c>
      <c r="AL513" s="235">
        <f t="shared" si="251"/>
        <v>0</v>
      </c>
      <c r="AM513" s="235">
        <f t="shared" si="251"/>
        <v>0</v>
      </c>
      <c r="AN513" s="235">
        <f t="shared" si="251"/>
        <v>0</v>
      </c>
      <c r="AO513" s="235">
        <f t="shared" si="251"/>
        <v>0</v>
      </c>
      <c r="AP513" s="235">
        <f t="shared" si="251"/>
        <v>0</v>
      </c>
    </row>
    <row r="514" spans="1:42" s="16" customFormat="1" x14ac:dyDescent="0.2">
      <c r="A514" s="39" t="s">
        <v>13</v>
      </c>
      <c r="B514" s="19"/>
      <c r="C514" s="214">
        <f>SUM(C504:C513)</f>
        <v>0</v>
      </c>
      <c r="D514" s="214">
        <f t="shared" ref="D514:AP514" si="252">SUM(D504:D513)</f>
        <v>0</v>
      </c>
      <c r="E514" s="214">
        <f t="shared" si="252"/>
        <v>0</v>
      </c>
      <c r="F514" s="214">
        <f t="shared" si="252"/>
        <v>0</v>
      </c>
      <c r="G514" s="214">
        <f t="shared" si="252"/>
        <v>0</v>
      </c>
      <c r="H514" s="214">
        <f t="shared" si="252"/>
        <v>0</v>
      </c>
      <c r="I514" s="214">
        <f t="shared" si="252"/>
        <v>0</v>
      </c>
      <c r="J514" s="214">
        <f t="shared" si="252"/>
        <v>0</v>
      </c>
      <c r="K514" s="214">
        <f t="shared" si="252"/>
        <v>0</v>
      </c>
      <c r="L514" s="214">
        <f t="shared" si="252"/>
        <v>0</v>
      </c>
      <c r="M514" s="214">
        <f t="shared" si="252"/>
        <v>0</v>
      </c>
      <c r="N514" s="214">
        <f t="shared" si="252"/>
        <v>0</v>
      </c>
      <c r="O514" s="214">
        <f t="shared" si="252"/>
        <v>0</v>
      </c>
      <c r="P514" s="214">
        <f t="shared" si="252"/>
        <v>0</v>
      </c>
      <c r="Q514" s="214">
        <f t="shared" si="252"/>
        <v>0</v>
      </c>
      <c r="R514" s="214">
        <f t="shared" si="252"/>
        <v>0</v>
      </c>
      <c r="S514" s="214">
        <f t="shared" si="252"/>
        <v>0</v>
      </c>
      <c r="T514" s="214">
        <f t="shared" si="252"/>
        <v>0</v>
      </c>
      <c r="U514" s="214">
        <f t="shared" si="252"/>
        <v>0</v>
      </c>
      <c r="V514" s="214">
        <f t="shared" si="252"/>
        <v>0</v>
      </c>
      <c r="W514" s="214">
        <f t="shared" si="252"/>
        <v>0</v>
      </c>
      <c r="X514" s="214">
        <f t="shared" si="252"/>
        <v>0</v>
      </c>
      <c r="Y514" s="214">
        <f t="shared" si="252"/>
        <v>0</v>
      </c>
      <c r="Z514" s="214">
        <f t="shared" si="252"/>
        <v>0</v>
      </c>
      <c r="AA514" s="214">
        <f t="shared" si="252"/>
        <v>0</v>
      </c>
      <c r="AB514" s="214">
        <f t="shared" si="252"/>
        <v>0</v>
      </c>
      <c r="AC514" s="214">
        <f t="shared" si="252"/>
        <v>0</v>
      </c>
      <c r="AD514" s="214">
        <f t="shared" si="252"/>
        <v>0</v>
      </c>
      <c r="AE514" s="214">
        <f t="shared" si="252"/>
        <v>0</v>
      </c>
      <c r="AF514" s="214">
        <f t="shared" si="252"/>
        <v>0</v>
      </c>
      <c r="AG514" s="214">
        <f t="shared" si="252"/>
        <v>0</v>
      </c>
      <c r="AH514" s="214">
        <f t="shared" si="252"/>
        <v>0</v>
      </c>
      <c r="AI514" s="214">
        <f t="shared" si="252"/>
        <v>0</v>
      </c>
      <c r="AJ514" s="214">
        <f t="shared" si="252"/>
        <v>0</v>
      </c>
      <c r="AK514" s="214">
        <f t="shared" si="252"/>
        <v>0</v>
      </c>
      <c r="AL514" s="214">
        <f t="shared" si="252"/>
        <v>0</v>
      </c>
      <c r="AM514" s="214">
        <f t="shared" si="252"/>
        <v>0</v>
      </c>
      <c r="AN514" s="214">
        <f t="shared" si="252"/>
        <v>0</v>
      </c>
      <c r="AO514" s="214">
        <f t="shared" si="252"/>
        <v>0</v>
      </c>
      <c r="AP514" s="214">
        <f t="shared" si="252"/>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8" t="s">
        <v>215</v>
      </c>
      <c r="B516" s="289"/>
      <c r="C516" s="289"/>
      <c r="D516" s="289"/>
      <c r="E516" s="289"/>
      <c r="F516" s="289"/>
      <c r="G516" s="289"/>
      <c r="H516" s="289"/>
      <c r="I516" s="289"/>
      <c r="J516" s="289"/>
      <c r="K516" s="289"/>
      <c r="L516" s="289"/>
      <c r="M516" s="289"/>
      <c r="N516" s="289"/>
      <c r="O516" s="289"/>
      <c r="P516" s="289"/>
      <c r="Q516" s="289"/>
      <c r="R516" s="289"/>
      <c r="S516" s="289"/>
      <c r="T516" s="289"/>
      <c r="U516" s="289"/>
      <c r="V516" s="289"/>
      <c r="W516" s="289"/>
      <c r="X516" s="289"/>
      <c r="Y516" s="289"/>
      <c r="Z516" s="289"/>
      <c r="AA516" s="289"/>
      <c r="AB516" s="289"/>
      <c r="AC516" s="289"/>
      <c r="AD516" s="289"/>
      <c r="AE516" s="289"/>
      <c r="AF516" s="289"/>
      <c r="AG516" s="289"/>
      <c r="AH516" s="289"/>
      <c r="AI516" s="289"/>
      <c r="AJ516" s="289"/>
      <c r="AK516" s="289"/>
      <c r="AL516" s="289"/>
      <c r="AM516" s="289"/>
      <c r="AN516" s="289"/>
      <c r="AO516" s="289"/>
      <c r="AP516" s="289"/>
    </row>
    <row r="517" spans="1:42" s="16" customFormat="1" x14ac:dyDescent="0.2">
      <c r="A517" s="290" t="s">
        <v>69</v>
      </c>
      <c r="B517" s="258"/>
      <c r="C517" s="291"/>
      <c r="D517" s="291"/>
      <c r="E517" s="291"/>
      <c r="F517" s="291"/>
      <c r="G517" s="291"/>
      <c r="H517" s="291"/>
      <c r="I517" s="291"/>
      <c r="J517" s="291"/>
      <c r="K517" s="291"/>
      <c r="L517" s="291"/>
      <c r="M517" s="291"/>
      <c r="N517" s="291"/>
      <c r="O517" s="291"/>
      <c r="P517" s="291"/>
      <c r="Q517" s="291"/>
      <c r="R517" s="291"/>
      <c r="S517" s="291"/>
      <c r="T517" s="291"/>
      <c r="U517" s="291"/>
      <c r="V517" s="291"/>
      <c r="W517" s="291"/>
      <c r="X517" s="291"/>
      <c r="Y517" s="291"/>
      <c r="Z517" s="291"/>
      <c r="AA517" s="291"/>
      <c r="AB517" s="291"/>
      <c r="AC517" s="291"/>
      <c r="AD517" s="291"/>
      <c r="AE517" s="291"/>
      <c r="AF517" s="291"/>
      <c r="AG517" s="291"/>
      <c r="AH517" s="291"/>
      <c r="AI517" s="291"/>
      <c r="AJ517" s="291"/>
      <c r="AK517" s="291"/>
      <c r="AL517" s="291"/>
      <c r="AM517" s="291"/>
      <c r="AN517" s="291"/>
      <c r="AO517" s="291"/>
      <c r="AP517" s="291"/>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288</v>
      </c>
      <c r="C519" s="152">
        <f>IF(ptc_sta_amount="n/a",Inputs!D176,IF(C$2&lt;=ptc_sta_term,ptc_sta_amount*(1+ptc_sta_escal/100)^B$2,0))</f>
        <v>0</v>
      </c>
      <c r="D519" s="152">
        <f>IF(ptc_sta_amount="n/a",Inputs!E176,IF(D$2&lt;=ptc_sta_term,ptc_sta_amount*(1+ptc_sta_escal/100)^C$2,0))</f>
        <v>0</v>
      </c>
      <c r="E519" s="152">
        <f>IF(ptc_sta_amount="n/a",Inputs!F176,IF(E$2&lt;=ptc_sta_term,ptc_sta_amount*(1+ptc_sta_escal/100)^D$2,0))</f>
        <v>0</v>
      </c>
      <c r="F519" s="152">
        <f>IF(ptc_sta_amount="n/a",Inputs!G176,IF(F$2&lt;=ptc_sta_term,ptc_sta_amount*(1+ptc_sta_escal/100)^E$2,0))</f>
        <v>0</v>
      </c>
      <c r="G519" s="152">
        <f>IF(ptc_sta_amount="n/a",Inputs!H176,IF(G$2&lt;=ptc_sta_term,ptc_sta_amount*(1+ptc_sta_escal/100)^F$2,0))</f>
        <v>0</v>
      </c>
      <c r="H519" s="152">
        <f>IF(ptc_sta_amount="n/a",Inputs!I176,IF(H$2&lt;=ptc_sta_term,ptc_sta_amount*(1+ptc_sta_escal/100)^G$2,0))</f>
        <v>0</v>
      </c>
      <c r="I519" s="152">
        <f>IF(ptc_sta_amount="n/a",Inputs!J176,IF(I$2&lt;=ptc_sta_term,ptc_sta_amount*(1+ptc_sta_escal/100)^H$2,0))</f>
        <v>0</v>
      </c>
      <c r="J519" s="152">
        <f>IF(ptc_sta_amount="n/a",Inputs!K176,IF(J$2&lt;=ptc_sta_term,ptc_sta_amount*(1+ptc_sta_escal/100)^I$2,0))</f>
        <v>0</v>
      </c>
      <c r="K519" s="152">
        <f>IF(ptc_sta_amount="n/a",Inputs!L176,IF(K$2&lt;=ptc_sta_term,ptc_sta_amount*(1+ptc_sta_escal/100)^J$2,0))</f>
        <v>0</v>
      </c>
      <c r="L519" s="152">
        <f>IF(ptc_sta_amount="n/a",Inputs!M176,IF(L$2&lt;=ptc_sta_term,ptc_sta_amount*(1+ptc_sta_escal/100)^K$2,0))</f>
        <v>0</v>
      </c>
      <c r="M519" s="152">
        <f>IF(ptc_sta_amount="n/a",Inputs!N176,IF(M$2&lt;=ptc_sta_term,ptc_sta_amount*(1+ptc_sta_escal/100)^L$2,0))</f>
        <v>0</v>
      </c>
      <c r="N519" s="152">
        <f>IF(ptc_sta_amount="n/a",Inputs!O176,IF(N$2&lt;=ptc_sta_term,ptc_sta_amount*(1+ptc_sta_escal/100)^M$2,0))</f>
        <v>0</v>
      </c>
      <c r="O519" s="152">
        <f>IF(ptc_sta_amount="n/a",Inputs!P176,IF(O$2&lt;=ptc_sta_term,ptc_sta_amount*(1+ptc_sta_escal/100)^N$2,0))</f>
        <v>0</v>
      </c>
      <c r="P519" s="152">
        <f>IF(ptc_sta_amount="n/a",Inputs!Q176,IF(P$2&lt;=ptc_sta_term,ptc_sta_amount*(1+ptc_sta_escal/100)^O$2,0))</f>
        <v>0</v>
      </c>
      <c r="Q519" s="152">
        <f>IF(ptc_sta_amount="n/a",Inputs!R176,IF(Q$2&lt;=ptc_sta_term,ptc_sta_amount*(1+ptc_sta_escal/100)^P$2,0))</f>
        <v>0</v>
      </c>
      <c r="R519" s="152">
        <f>IF(ptc_sta_amount="n/a",Inputs!S176,IF(R$2&lt;=ptc_sta_term,ptc_sta_amount*(1+ptc_sta_escal/100)^Q$2,0))</f>
        <v>0</v>
      </c>
      <c r="S519" s="152">
        <f>IF(ptc_sta_amount="n/a",Inputs!T176,IF(S$2&lt;=ptc_sta_term,ptc_sta_amount*(1+ptc_sta_escal/100)^R$2,0))</f>
        <v>0</v>
      </c>
      <c r="T519" s="152">
        <f>IF(ptc_sta_amount="n/a",Inputs!U176,IF(T$2&lt;=ptc_sta_term,ptc_sta_amount*(1+ptc_sta_escal/100)^S$2,0))</f>
        <v>0</v>
      </c>
      <c r="U519" s="152">
        <f>IF(ptc_sta_amount="n/a",Inputs!V176,IF(U$2&lt;=ptc_sta_term,ptc_sta_amount*(1+ptc_sta_escal/100)^T$2,0))</f>
        <v>0</v>
      </c>
      <c r="V519" s="152">
        <f>IF(ptc_sta_amount="n/a",Inputs!W176,IF(V$2&lt;=ptc_sta_term,ptc_sta_amount*(1+ptc_sta_escal/100)^U$2,0))</f>
        <v>0</v>
      </c>
      <c r="W519" s="152">
        <f>IF(ptc_sta_amount="n/a",Inputs!X176,IF(W$2&lt;=ptc_sta_term,ptc_sta_amount*(1+ptc_sta_escal/100)^V$2,0))</f>
        <v>0</v>
      </c>
      <c r="X519" s="152">
        <f>IF(ptc_sta_amount="n/a",Inputs!Y176,IF(X$2&lt;=ptc_sta_term,ptc_sta_amount*(1+ptc_sta_escal/100)^W$2,0))</f>
        <v>0</v>
      </c>
      <c r="Y519" s="152">
        <f>IF(ptc_sta_amount="n/a",Inputs!Z176,IF(Y$2&lt;=ptc_sta_term,ptc_sta_amount*(1+ptc_sta_escal/100)^X$2,0))</f>
        <v>0</v>
      </c>
      <c r="Z519" s="152">
        <f>IF(ptc_sta_amount="n/a",Inputs!AA176,IF(Z$2&lt;=ptc_sta_term,ptc_sta_amount*(1+ptc_sta_escal/100)^Y$2,0))</f>
        <v>0</v>
      </c>
      <c r="AA519" s="152">
        <f>IF(ptc_sta_amount="n/a",Inputs!AB176,IF(AA$2&lt;=ptc_sta_term,ptc_sta_amount*(1+ptc_sta_escal/100)^Z$2,0))</f>
        <v>0</v>
      </c>
      <c r="AB519" s="152">
        <f>IF(ptc_sta_amount="n/a",Inputs!AC176,IF(AB$2&lt;=ptc_sta_term,ptc_sta_amount*(1+ptc_sta_escal/100)^AA$2,0))</f>
        <v>0</v>
      </c>
      <c r="AC519" s="152">
        <f>IF(ptc_sta_amount="n/a",Inputs!AD176,IF(AC$2&lt;=ptc_sta_term,ptc_sta_amount*(1+ptc_sta_escal/100)^AB$2,0))</f>
        <v>0</v>
      </c>
      <c r="AD519" s="152">
        <f>IF(ptc_sta_amount="n/a",Inputs!AE176,IF(AD$2&lt;=ptc_sta_term,ptc_sta_amount*(1+ptc_sta_escal/100)^AC$2,0))</f>
        <v>0</v>
      </c>
      <c r="AE519" s="152">
        <f>IF(ptc_sta_amount="n/a",Inputs!AF176,IF(AE$2&lt;=ptc_sta_term,ptc_sta_amount*(1+ptc_sta_escal/100)^AD$2,0))</f>
        <v>0</v>
      </c>
      <c r="AF519" s="152">
        <f>IF(ptc_sta_amount="n/a",Inputs!AG176,IF(AF$2&lt;=ptc_sta_term,ptc_sta_amount*(1+ptc_sta_escal/100)^AE$2,0))</f>
        <v>0</v>
      </c>
      <c r="AG519" s="152">
        <f>IF(ptc_sta_amount="n/a",Inputs!AH176,IF(AG$2&lt;=ptc_sta_term,ptc_sta_amount*(1+ptc_sta_escal/100)^AF$2,0))</f>
        <v>0</v>
      </c>
      <c r="AH519" s="152">
        <f>IF(ptc_sta_amount="n/a",Inputs!AI176,IF(AH$2&lt;=ptc_sta_term,ptc_sta_amount*(1+ptc_sta_escal/100)^AG$2,0))</f>
        <v>0</v>
      </c>
      <c r="AI519" s="152">
        <f>IF(ptc_sta_amount="n/a",Inputs!AJ176,IF(AI$2&lt;=ptc_sta_term,ptc_sta_amount*(1+ptc_sta_escal/100)^AH$2,0))</f>
        <v>0</v>
      </c>
      <c r="AJ519" s="152">
        <f>IF(ptc_sta_amount="n/a",Inputs!AK176,IF(AJ$2&lt;=ptc_sta_term,ptc_sta_amount*(1+ptc_sta_escal/100)^AI$2,0))</f>
        <v>0</v>
      </c>
      <c r="AK519" s="152">
        <f>IF(ptc_sta_amount="n/a",Inputs!AL176,IF(AK$2&lt;=ptc_sta_term,ptc_sta_amount*(1+ptc_sta_escal/100)^AJ$2,0))</f>
        <v>0</v>
      </c>
      <c r="AL519" s="152">
        <f>IF(ptc_sta_amount="n/a",Inputs!AM176,IF(AL$2&lt;=ptc_sta_term,ptc_sta_amount*(1+ptc_sta_escal/100)^AK$2,0))</f>
        <v>0</v>
      </c>
      <c r="AM519" s="152">
        <f>IF(ptc_sta_amount="n/a",Inputs!AN176,IF(AM$2&lt;=ptc_sta_term,ptc_sta_amount*(1+ptc_sta_escal/100)^AL$2,0))</f>
        <v>0</v>
      </c>
      <c r="AN519" s="152">
        <f>IF(ptc_sta_amount="n/a",Inputs!AO176,IF(AN$2&lt;=ptc_sta_term,ptc_sta_amount*(1+ptc_sta_escal/100)^AM$2,0))</f>
        <v>0</v>
      </c>
      <c r="AO519" s="152">
        <f>IF(ptc_sta_amount="n/a",Inputs!AP176,IF(AO$2&lt;=ptc_sta_term,ptc_sta_amount*(1+ptc_sta_escal/100)^AN$2,0))</f>
        <v>0</v>
      </c>
      <c r="AP519" s="152">
        <f>IF(ptc_sta_amount="n/a",Inputs!AQ176,IF(AP$2&lt;=ptc_sta_term,ptc_sta_amount*(1+ptc_sta_escal/100)^AO$2,0))</f>
        <v>0</v>
      </c>
    </row>
    <row r="520" spans="1:42" s="16" customFormat="1" x14ac:dyDescent="0.2">
      <c r="A520" s="32" t="s">
        <v>289</v>
      </c>
      <c r="C520" s="152">
        <f>ROUND(C519*1000,0)</f>
        <v>0</v>
      </c>
      <c r="D520" s="152">
        <f>ROUND(D519*1000,0)</f>
        <v>0</v>
      </c>
      <c r="E520" s="152">
        <f t="shared" ref="E520:AP520" si="253">ROUND(E519*1000,0)</f>
        <v>0</v>
      </c>
      <c r="F520" s="152">
        <f t="shared" si="253"/>
        <v>0</v>
      </c>
      <c r="G520" s="152">
        <f t="shared" si="253"/>
        <v>0</v>
      </c>
      <c r="H520" s="152">
        <f t="shared" si="253"/>
        <v>0</v>
      </c>
      <c r="I520" s="152">
        <f t="shared" si="253"/>
        <v>0</v>
      </c>
      <c r="J520" s="152">
        <f t="shared" si="253"/>
        <v>0</v>
      </c>
      <c r="K520" s="152">
        <f t="shared" si="253"/>
        <v>0</v>
      </c>
      <c r="L520" s="152">
        <f t="shared" si="253"/>
        <v>0</v>
      </c>
      <c r="M520" s="152">
        <f t="shared" si="253"/>
        <v>0</v>
      </c>
      <c r="N520" s="152">
        <f t="shared" si="253"/>
        <v>0</v>
      </c>
      <c r="O520" s="152">
        <f t="shared" si="253"/>
        <v>0</v>
      </c>
      <c r="P520" s="152">
        <f t="shared" si="253"/>
        <v>0</v>
      </c>
      <c r="Q520" s="152">
        <f t="shared" si="253"/>
        <v>0</v>
      </c>
      <c r="R520" s="152">
        <f t="shared" si="253"/>
        <v>0</v>
      </c>
      <c r="S520" s="152">
        <f t="shared" si="253"/>
        <v>0</v>
      </c>
      <c r="T520" s="152">
        <f t="shared" si="253"/>
        <v>0</v>
      </c>
      <c r="U520" s="152">
        <f t="shared" si="253"/>
        <v>0</v>
      </c>
      <c r="V520" s="152">
        <f t="shared" si="253"/>
        <v>0</v>
      </c>
      <c r="W520" s="152">
        <f t="shared" si="253"/>
        <v>0</v>
      </c>
      <c r="X520" s="152">
        <f t="shared" si="253"/>
        <v>0</v>
      </c>
      <c r="Y520" s="152">
        <f t="shared" si="253"/>
        <v>0</v>
      </c>
      <c r="Z520" s="152">
        <f t="shared" si="253"/>
        <v>0</v>
      </c>
      <c r="AA520" s="152">
        <f t="shared" si="253"/>
        <v>0</v>
      </c>
      <c r="AB520" s="152">
        <f t="shared" si="253"/>
        <v>0</v>
      </c>
      <c r="AC520" s="152">
        <f t="shared" si="253"/>
        <v>0</v>
      </c>
      <c r="AD520" s="152">
        <f t="shared" si="253"/>
        <v>0</v>
      </c>
      <c r="AE520" s="152">
        <f t="shared" si="253"/>
        <v>0</v>
      </c>
      <c r="AF520" s="152">
        <f t="shared" si="253"/>
        <v>0</v>
      </c>
      <c r="AG520" s="152">
        <f t="shared" si="253"/>
        <v>0</v>
      </c>
      <c r="AH520" s="152">
        <f t="shared" si="253"/>
        <v>0</v>
      </c>
      <c r="AI520" s="152">
        <f t="shared" si="253"/>
        <v>0</v>
      </c>
      <c r="AJ520" s="152">
        <f t="shared" si="253"/>
        <v>0</v>
      </c>
      <c r="AK520" s="152">
        <f t="shared" si="253"/>
        <v>0</v>
      </c>
      <c r="AL520" s="152">
        <f t="shared" si="253"/>
        <v>0</v>
      </c>
      <c r="AM520" s="152">
        <f t="shared" si="253"/>
        <v>0</v>
      </c>
      <c r="AN520" s="152">
        <f t="shared" si="253"/>
        <v>0</v>
      </c>
      <c r="AO520" s="152">
        <f t="shared" si="253"/>
        <v>0</v>
      </c>
      <c r="AP520" s="152">
        <f t="shared" si="253"/>
        <v>0</v>
      </c>
    </row>
    <row r="521" spans="1:42" s="16" customFormat="1" x14ac:dyDescent="0.2">
      <c r="A521" s="32" t="s">
        <v>382</v>
      </c>
      <c r="C521" s="163">
        <f>C$5/1000</f>
        <v>0</v>
      </c>
      <c r="D521" s="163">
        <f t="shared" ref="D521:AP521" si="254">D$5/1000</f>
        <v>0</v>
      </c>
      <c r="E521" s="163">
        <f t="shared" si="254"/>
        <v>0</v>
      </c>
      <c r="F521" s="163">
        <f t="shared" si="254"/>
        <v>0</v>
      </c>
      <c r="G521" s="163">
        <f t="shared" si="254"/>
        <v>0</v>
      </c>
      <c r="H521" s="163">
        <f t="shared" si="254"/>
        <v>0</v>
      </c>
      <c r="I521" s="163">
        <f t="shared" si="254"/>
        <v>0</v>
      </c>
      <c r="J521" s="163">
        <f t="shared" si="254"/>
        <v>0</v>
      </c>
      <c r="K521" s="163">
        <f t="shared" si="254"/>
        <v>0</v>
      </c>
      <c r="L521" s="163">
        <f t="shared" si="254"/>
        <v>0</v>
      </c>
      <c r="M521" s="163">
        <f t="shared" si="254"/>
        <v>0</v>
      </c>
      <c r="N521" s="163">
        <f t="shared" si="254"/>
        <v>0</v>
      </c>
      <c r="O521" s="163">
        <f t="shared" si="254"/>
        <v>0</v>
      </c>
      <c r="P521" s="163">
        <f t="shared" si="254"/>
        <v>0</v>
      </c>
      <c r="Q521" s="163">
        <f t="shared" si="254"/>
        <v>0</v>
      </c>
      <c r="R521" s="163">
        <f t="shared" si="254"/>
        <v>0</v>
      </c>
      <c r="S521" s="163">
        <f t="shared" si="254"/>
        <v>0</v>
      </c>
      <c r="T521" s="163">
        <f t="shared" si="254"/>
        <v>0</v>
      </c>
      <c r="U521" s="163">
        <f t="shared" si="254"/>
        <v>0</v>
      </c>
      <c r="V521" s="163">
        <f t="shared" si="254"/>
        <v>0</v>
      </c>
      <c r="W521" s="163">
        <f t="shared" si="254"/>
        <v>0</v>
      </c>
      <c r="X521" s="163">
        <f t="shared" si="254"/>
        <v>0</v>
      </c>
      <c r="Y521" s="163">
        <f t="shared" si="254"/>
        <v>0</v>
      </c>
      <c r="Z521" s="163">
        <f t="shared" si="254"/>
        <v>0</v>
      </c>
      <c r="AA521" s="163">
        <f t="shared" si="254"/>
        <v>0</v>
      </c>
      <c r="AB521" s="163">
        <f t="shared" si="254"/>
        <v>0</v>
      </c>
      <c r="AC521" s="163">
        <f t="shared" si="254"/>
        <v>0</v>
      </c>
      <c r="AD521" s="163">
        <f t="shared" si="254"/>
        <v>0</v>
      </c>
      <c r="AE521" s="163">
        <f t="shared" si="254"/>
        <v>0</v>
      </c>
      <c r="AF521" s="163">
        <f t="shared" si="254"/>
        <v>0</v>
      </c>
      <c r="AG521" s="163">
        <f t="shared" si="254"/>
        <v>0</v>
      </c>
      <c r="AH521" s="163">
        <f t="shared" si="254"/>
        <v>0</v>
      </c>
      <c r="AI521" s="163">
        <f t="shared" si="254"/>
        <v>0</v>
      </c>
      <c r="AJ521" s="163">
        <f t="shared" si="254"/>
        <v>0</v>
      </c>
      <c r="AK521" s="163">
        <f t="shared" si="254"/>
        <v>0</v>
      </c>
      <c r="AL521" s="163">
        <f t="shared" si="254"/>
        <v>0</v>
      </c>
      <c r="AM521" s="163">
        <f t="shared" si="254"/>
        <v>0</v>
      </c>
      <c r="AN521" s="163">
        <f t="shared" si="254"/>
        <v>0</v>
      </c>
      <c r="AO521" s="163">
        <f t="shared" si="254"/>
        <v>0</v>
      </c>
      <c r="AP521" s="163">
        <f t="shared" si="254"/>
        <v>0</v>
      </c>
    </row>
    <row r="522" spans="1:42" s="16" customFormat="1" x14ac:dyDescent="0.2">
      <c r="A522" s="32" t="s">
        <v>13</v>
      </c>
      <c r="C522" s="162">
        <f>C520*C521</f>
        <v>0</v>
      </c>
      <c r="D522" s="162">
        <f>D520*D521</f>
        <v>0</v>
      </c>
      <c r="E522" s="162">
        <f t="shared" ref="E522:AP522" si="255">E520*E521</f>
        <v>0</v>
      </c>
      <c r="F522" s="162">
        <f t="shared" si="255"/>
        <v>0</v>
      </c>
      <c r="G522" s="162">
        <f t="shared" si="255"/>
        <v>0</v>
      </c>
      <c r="H522" s="162">
        <f t="shared" si="255"/>
        <v>0</v>
      </c>
      <c r="I522" s="162">
        <f t="shared" si="255"/>
        <v>0</v>
      </c>
      <c r="J522" s="162">
        <f t="shared" si="255"/>
        <v>0</v>
      </c>
      <c r="K522" s="162">
        <f t="shared" si="255"/>
        <v>0</v>
      </c>
      <c r="L522" s="162">
        <f t="shared" si="255"/>
        <v>0</v>
      </c>
      <c r="M522" s="162">
        <f t="shared" si="255"/>
        <v>0</v>
      </c>
      <c r="N522" s="162">
        <f t="shared" si="255"/>
        <v>0</v>
      </c>
      <c r="O522" s="162">
        <f t="shared" si="255"/>
        <v>0</v>
      </c>
      <c r="P522" s="162">
        <f t="shared" si="255"/>
        <v>0</v>
      </c>
      <c r="Q522" s="162">
        <f t="shared" si="255"/>
        <v>0</v>
      </c>
      <c r="R522" s="162">
        <f t="shared" si="255"/>
        <v>0</v>
      </c>
      <c r="S522" s="162">
        <f t="shared" si="255"/>
        <v>0</v>
      </c>
      <c r="T522" s="162">
        <f t="shared" si="255"/>
        <v>0</v>
      </c>
      <c r="U522" s="162">
        <f t="shared" si="255"/>
        <v>0</v>
      </c>
      <c r="V522" s="162">
        <f t="shared" si="255"/>
        <v>0</v>
      </c>
      <c r="W522" s="162">
        <f t="shared" si="255"/>
        <v>0</v>
      </c>
      <c r="X522" s="162">
        <f t="shared" si="255"/>
        <v>0</v>
      </c>
      <c r="Y522" s="162">
        <f t="shared" si="255"/>
        <v>0</v>
      </c>
      <c r="Z522" s="162">
        <f t="shared" si="255"/>
        <v>0</v>
      </c>
      <c r="AA522" s="162">
        <f t="shared" si="255"/>
        <v>0</v>
      </c>
      <c r="AB522" s="162">
        <f t="shared" si="255"/>
        <v>0</v>
      </c>
      <c r="AC522" s="162">
        <f t="shared" si="255"/>
        <v>0</v>
      </c>
      <c r="AD522" s="162">
        <f t="shared" si="255"/>
        <v>0</v>
      </c>
      <c r="AE522" s="162">
        <f t="shared" si="255"/>
        <v>0</v>
      </c>
      <c r="AF522" s="162">
        <f t="shared" si="255"/>
        <v>0</v>
      </c>
      <c r="AG522" s="162">
        <f t="shared" si="255"/>
        <v>0</v>
      </c>
      <c r="AH522" s="162">
        <f t="shared" si="255"/>
        <v>0</v>
      </c>
      <c r="AI522" s="162">
        <f t="shared" si="255"/>
        <v>0</v>
      </c>
      <c r="AJ522" s="162">
        <f t="shared" si="255"/>
        <v>0</v>
      </c>
      <c r="AK522" s="162">
        <f t="shared" si="255"/>
        <v>0</v>
      </c>
      <c r="AL522" s="162">
        <f t="shared" si="255"/>
        <v>0</v>
      </c>
      <c r="AM522" s="162">
        <f t="shared" si="255"/>
        <v>0</v>
      </c>
      <c r="AN522" s="162">
        <f t="shared" si="255"/>
        <v>0</v>
      </c>
      <c r="AO522" s="162">
        <f t="shared" si="255"/>
        <v>0</v>
      </c>
      <c r="AP522" s="162">
        <f t="shared" si="255"/>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288</v>
      </c>
      <c r="C525" s="152">
        <f>IF(ptc_fed_amount="n/a",Inputs!D175,IF(C$2&lt;=ptc_fed_term,ptc_fed_amount*(1+ptc_fed_escal/100)^B$2,0))</f>
        <v>0</v>
      </c>
      <c r="D525" s="152">
        <f>IF(ptc_fed_amount="n/a",Inputs!E175,IF(D$2&lt;=ptc_fed_term,ptc_fed_amount*(1+ptc_fed_escal/100)^C$2,0))</f>
        <v>0</v>
      </c>
      <c r="E525" s="152">
        <f>IF(ptc_fed_amount="n/a",Inputs!F175,IF(E$2&lt;=ptc_fed_term,ptc_fed_amount*(1+ptc_fed_escal/100)^D$2,0))</f>
        <v>0</v>
      </c>
      <c r="F525" s="152">
        <f>IF(ptc_fed_amount="n/a",Inputs!G175,IF(F$2&lt;=ptc_fed_term,ptc_fed_amount*(1+ptc_fed_escal/100)^E$2,0))</f>
        <v>0</v>
      </c>
      <c r="G525" s="152">
        <f>IF(ptc_fed_amount="n/a",Inputs!H175,IF(G$2&lt;=ptc_fed_term,ptc_fed_amount*(1+ptc_fed_escal/100)^F$2,0))</f>
        <v>0</v>
      </c>
      <c r="H525" s="152">
        <f>IF(ptc_fed_amount="n/a",Inputs!I175,IF(H$2&lt;=ptc_fed_term,ptc_fed_amount*(1+ptc_fed_escal/100)^G$2,0))</f>
        <v>0</v>
      </c>
      <c r="I525" s="152">
        <f>IF(ptc_fed_amount="n/a",Inputs!J175,IF(I$2&lt;=ptc_fed_term,ptc_fed_amount*(1+ptc_fed_escal/100)^H$2,0))</f>
        <v>0</v>
      </c>
      <c r="J525" s="152">
        <f>IF(ptc_fed_amount="n/a",Inputs!K175,IF(J$2&lt;=ptc_fed_term,ptc_fed_amount*(1+ptc_fed_escal/100)^I$2,0))</f>
        <v>0</v>
      </c>
      <c r="K525" s="152">
        <f>IF(ptc_fed_amount="n/a",Inputs!L175,IF(K$2&lt;=ptc_fed_term,ptc_fed_amount*(1+ptc_fed_escal/100)^J$2,0))</f>
        <v>0</v>
      </c>
      <c r="L525" s="152">
        <f>IF(ptc_fed_amount="n/a",Inputs!M175,IF(L$2&lt;=ptc_fed_term,ptc_fed_amount*(1+ptc_fed_escal/100)^K$2,0))</f>
        <v>0</v>
      </c>
      <c r="M525" s="152">
        <f>IF(ptc_fed_amount="n/a",Inputs!N175,IF(M$2&lt;=ptc_fed_term,ptc_fed_amount*(1+ptc_fed_escal/100)^L$2,0))</f>
        <v>0</v>
      </c>
      <c r="N525" s="152">
        <f>IF(ptc_fed_amount="n/a",Inputs!O175,IF(N$2&lt;=ptc_fed_term,ptc_fed_amount*(1+ptc_fed_escal/100)^M$2,0))</f>
        <v>0</v>
      </c>
      <c r="O525" s="152">
        <f>IF(ptc_fed_amount="n/a",Inputs!P175,IF(O$2&lt;=ptc_fed_term,ptc_fed_amount*(1+ptc_fed_escal/100)^N$2,0))</f>
        <v>0</v>
      </c>
      <c r="P525" s="152">
        <f>IF(ptc_fed_amount="n/a",Inputs!Q175,IF(P$2&lt;=ptc_fed_term,ptc_fed_amount*(1+ptc_fed_escal/100)^O$2,0))</f>
        <v>0</v>
      </c>
      <c r="Q525" s="152">
        <f>IF(ptc_fed_amount="n/a",Inputs!R175,IF(Q$2&lt;=ptc_fed_term,ptc_fed_amount*(1+ptc_fed_escal/100)^P$2,0))</f>
        <v>0</v>
      </c>
      <c r="R525" s="152">
        <f>IF(ptc_fed_amount="n/a",Inputs!S175,IF(R$2&lt;=ptc_fed_term,ptc_fed_amount*(1+ptc_fed_escal/100)^Q$2,0))</f>
        <v>0</v>
      </c>
      <c r="S525" s="152">
        <f>IF(ptc_fed_amount="n/a",Inputs!T175,IF(S$2&lt;=ptc_fed_term,ptc_fed_amount*(1+ptc_fed_escal/100)^R$2,0))</f>
        <v>0</v>
      </c>
      <c r="T525" s="152">
        <f>IF(ptc_fed_amount="n/a",Inputs!U175,IF(T$2&lt;=ptc_fed_term,ptc_fed_amount*(1+ptc_fed_escal/100)^S$2,0))</f>
        <v>0</v>
      </c>
      <c r="U525" s="152">
        <f>IF(ptc_fed_amount="n/a",Inputs!V175,IF(U$2&lt;=ptc_fed_term,ptc_fed_amount*(1+ptc_fed_escal/100)^T$2,0))</f>
        <v>0</v>
      </c>
      <c r="V525" s="152">
        <f>IF(ptc_fed_amount="n/a",Inputs!W175,IF(V$2&lt;=ptc_fed_term,ptc_fed_amount*(1+ptc_fed_escal/100)^U$2,0))</f>
        <v>0</v>
      </c>
      <c r="W525" s="152">
        <f>IF(ptc_fed_amount="n/a",Inputs!X175,IF(W$2&lt;=ptc_fed_term,ptc_fed_amount*(1+ptc_fed_escal/100)^V$2,0))</f>
        <v>0</v>
      </c>
      <c r="X525" s="152">
        <f>IF(ptc_fed_amount="n/a",Inputs!Y175,IF(X$2&lt;=ptc_fed_term,ptc_fed_amount*(1+ptc_fed_escal/100)^W$2,0))</f>
        <v>0</v>
      </c>
      <c r="Y525" s="152">
        <f>IF(ptc_fed_amount="n/a",Inputs!Z175,IF(Y$2&lt;=ptc_fed_term,ptc_fed_amount*(1+ptc_fed_escal/100)^X$2,0))</f>
        <v>0</v>
      </c>
      <c r="Z525" s="152">
        <f>IF(ptc_fed_amount="n/a",Inputs!AA175,IF(Z$2&lt;=ptc_fed_term,ptc_fed_amount*(1+ptc_fed_escal/100)^Y$2,0))</f>
        <v>0</v>
      </c>
      <c r="AA525" s="152">
        <f>IF(ptc_fed_amount="n/a",Inputs!AB175,IF(AA$2&lt;=ptc_fed_term,ptc_fed_amount*(1+ptc_fed_escal/100)^Z$2,0))</f>
        <v>0</v>
      </c>
      <c r="AB525" s="152">
        <f>IF(ptc_fed_amount="n/a",Inputs!AC175,IF(AB$2&lt;=ptc_fed_term,ptc_fed_amount*(1+ptc_fed_escal/100)^AA$2,0))</f>
        <v>0</v>
      </c>
      <c r="AC525" s="152">
        <f>IF(ptc_fed_amount="n/a",Inputs!AD175,IF(AC$2&lt;=ptc_fed_term,ptc_fed_amount*(1+ptc_fed_escal/100)^AB$2,0))</f>
        <v>0</v>
      </c>
      <c r="AD525" s="152">
        <f>IF(ptc_fed_amount="n/a",Inputs!AE175,IF(AD$2&lt;=ptc_fed_term,ptc_fed_amount*(1+ptc_fed_escal/100)^AC$2,0))</f>
        <v>0</v>
      </c>
      <c r="AE525" s="152">
        <f>IF(ptc_fed_amount="n/a",Inputs!AF175,IF(AE$2&lt;=ptc_fed_term,ptc_fed_amount*(1+ptc_fed_escal/100)^AD$2,0))</f>
        <v>0</v>
      </c>
      <c r="AF525" s="152">
        <f>IF(ptc_fed_amount="n/a",Inputs!AG175,IF(AF$2&lt;=ptc_fed_term,ptc_fed_amount*(1+ptc_fed_escal/100)^AE$2,0))</f>
        <v>0</v>
      </c>
      <c r="AG525" s="152">
        <f>IF(ptc_fed_amount="n/a",Inputs!AH175,IF(AG$2&lt;=ptc_fed_term,ptc_fed_amount*(1+ptc_fed_escal/100)^AF$2,0))</f>
        <v>0</v>
      </c>
      <c r="AH525" s="152">
        <f>IF(ptc_fed_amount="n/a",Inputs!AI175,IF(AH$2&lt;=ptc_fed_term,ptc_fed_amount*(1+ptc_fed_escal/100)^AG$2,0))</f>
        <v>0</v>
      </c>
      <c r="AI525" s="152">
        <f>IF(ptc_fed_amount="n/a",Inputs!AJ175,IF(AI$2&lt;=ptc_fed_term,ptc_fed_amount*(1+ptc_fed_escal/100)^AH$2,0))</f>
        <v>0</v>
      </c>
      <c r="AJ525" s="152">
        <f>IF(ptc_fed_amount="n/a",Inputs!AK175,IF(AJ$2&lt;=ptc_fed_term,ptc_fed_amount*(1+ptc_fed_escal/100)^AI$2,0))</f>
        <v>0</v>
      </c>
      <c r="AK525" s="152">
        <f>IF(ptc_fed_amount="n/a",Inputs!AL175,IF(AK$2&lt;=ptc_fed_term,ptc_fed_amount*(1+ptc_fed_escal/100)^AJ$2,0))</f>
        <v>0</v>
      </c>
      <c r="AL525" s="152">
        <f>IF(ptc_fed_amount="n/a",Inputs!AM175,IF(AL$2&lt;=ptc_fed_term,ptc_fed_amount*(1+ptc_fed_escal/100)^AK$2,0))</f>
        <v>0</v>
      </c>
      <c r="AM525" s="152">
        <f>IF(ptc_fed_amount="n/a",Inputs!AN175,IF(AM$2&lt;=ptc_fed_term,ptc_fed_amount*(1+ptc_fed_escal/100)^AL$2,0))</f>
        <v>0</v>
      </c>
      <c r="AN525" s="152">
        <f>IF(ptc_fed_amount="n/a",Inputs!AO175,IF(AN$2&lt;=ptc_fed_term,ptc_fed_amount*(1+ptc_fed_escal/100)^AM$2,0))</f>
        <v>0</v>
      </c>
      <c r="AO525" s="152">
        <f>IF(ptc_fed_amount="n/a",Inputs!AP175,IF(AO$2&lt;=ptc_fed_term,ptc_fed_amount*(1+ptc_fed_escal/100)^AN$2,0))</f>
        <v>0</v>
      </c>
      <c r="AP525" s="152">
        <f>IF(ptc_fed_amount="n/a",Inputs!AQ175,IF(AP$2&lt;=ptc_fed_term,ptc_fed_amount*(1+ptc_fed_escal/100)^AO$2,0))</f>
        <v>0</v>
      </c>
    </row>
    <row r="526" spans="1:42" s="16" customFormat="1" x14ac:dyDescent="0.2">
      <c r="A526" s="32" t="s">
        <v>289</v>
      </c>
      <c r="C526" s="152">
        <f>ROUND(C525*1000,0)</f>
        <v>0</v>
      </c>
      <c r="D526" s="152">
        <f>ROUND(D525*1000,0)</f>
        <v>0</v>
      </c>
      <c r="E526" s="152">
        <f t="shared" ref="E526:AP526" si="256">ROUND(E525*1000,0)</f>
        <v>0</v>
      </c>
      <c r="F526" s="152">
        <f t="shared" si="256"/>
        <v>0</v>
      </c>
      <c r="G526" s="152">
        <f t="shared" si="256"/>
        <v>0</v>
      </c>
      <c r="H526" s="152">
        <f t="shared" si="256"/>
        <v>0</v>
      </c>
      <c r="I526" s="152">
        <f t="shared" si="256"/>
        <v>0</v>
      </c>
      <c r="J526" s="152">
        <f t="shared" si="256"/>
        <v>0</v>
      </c>
      <c r="K526" s="152">
        <f t="shared" si="256"/>
        <v>0</v>
      </c>
      <c r="L526" s="152">
        <f t="shared" si="256"/>
        <v>0</v>
      </c>
      <c r="M526" s="152">
        <f t="shared" si="256"/>
        <v>0</v>
      </c>
      <c r="N526" s="152">
        <f t="shared" si="256"/>
        <v>0</v>
      </c>
      <c r="O526" s="152">
        <f t="shared" si="256"/>
        <v>0</v>
      </c>
      <c r="P526" s="152">
        <f t="shared" si="256"/>
        <v>0</v>
      </c>
      <c r="Q526" s="152">
        <f t="shared" si="256"/>
        <v>0</v>
      </c>
      <c r="R526" s="152">
        <f t="shared" si="256"/>
        <v>0</v>
      </c>
      <c r="S526" s="152">
        <f t="shared" si="256"/>
        <v>0</v>
      </c>
      <c r="T526" s="152">
        <f t="shared" si="256"/>
        <v>0</v>
      </c>
      <c r="U526" s="152">
        <f t="shared" si="256"/>
        <v>0</v>
      </c>
      <c r="V526" s="152">
        <f t="shared" si="256"/>
        <v>0</v>
      </c>
      <c r="W526" s="152">
        <f t="shared" si="256"/>
        <v>0</v>
      </c>
      <c r="X526" s="152">
        <f t="shared" si="256"/>
        <v>0</v>
      </c>
      <c r="Y526" s="152">
        <f t="shared" si="256"/>
        <v>0</v>
      </c>
      <c r="Z526" s="152">
        <f t="shared" si="256"/>
        <v>0</v>
      </c>
      <c r="AA526" s="152">
        <f t="shared" si="256"/>
        <v>0</v>
      </c>
      <c r="AB526" s="152">
        <f t="shared" si="256"/>
        <v>0</v>
      </c>
      <c r="AC526" s="152">
        <f t="shared" si="256"/>
        <v>0</v>
      </c>
      <c r="AD526" s="152">
        <f t="shared" si="256"/>
        <v>0</v>
      </c>
      <c r="AE526" s="152">
        <f t="shared" si="256"/>
        <v>0</v>
      </c>
      <c r="AF526" s="152">
        <f t="shared" si="256"/>
        <v>0</v>
      </c>
      <c r="AG526" s="152">
        <f t="shared" si="256"/>
        <v>0</v>
      </c>
      <c r="AH526" s="152">
        <f t="shared" si="256"/>
        <v>0</v>
      </c>
      <c r="AI526" s="152">
        <f t="shared" si="256"/>
        <v>0</v>
      </c>
      <c r="AJ526" s="152">
        <f t="shared" si="256"/>
        <v>0</v>
      </c>
      <c r="AK526" s="152">
        <f t="shared" si="256"/>
        <v>0</v>
      </c>
      <c r="AL526" s="152">
        <f t="shared" si="256"/>
        <v>0</v>
      </c>
      <c r="AM526" s="152">
        <f t="shared" si="256"/>
        <v>0</v>
      </c>
      <c r="AN526" s="152">
        <f t="shared" si="256"/>
        <v>0</v>
      </c>
      <c r="AO526" s="152">
        <f t="shared" si="256"/>
        <v>0</v>
      </c>
      <c r="AP526" s="152">
        <f t="shared" si="256"/>
        <v>0</v>
      </c>
    </row>
    <row r="527" spans="1:42" s="16" customFormat="1" x14ac:dyDescent="0.2">
      <c r="A527" s="32" t="s">
        <v>382</v>
      </c>
      <c r="C527" s="163">
        <f>C$5/1000</f>
        <v>0</v>
      </c>
      <c r="D527" s="163">
        <f t="shared" ref="D527:AP527" si="257">D$5/1000</f>
        <v>0</v>
      </c>
      <c r="E527" s="163">
        <f t="shared" si="257"/>
        <v>0</v>
      </c>
      <c r="F527" s="163">
        <f t="shared" si="257"/>
        <v>0</v>
      </c>
      <c r="G527" s="163">
        <f t="shared" si="257"/>
        <v>0</v>
      </c>
      <c r="H527" s="163">
        <f t="shared" si="257"/>
        <v>0</v>
      </c>
      <c r="I527" s="163">
        <f t="shared" si="257"/>
        <v>0</v>
      </c>
      <c r="J527" s="163">
        <f t="shared" si="257"/>
        <v>0</v>
      </c>
      <c r="K527" s="163">
        <f t="shared" si="257"/>
        <v>0</v>
      </c>
      <c r="L527" s="163">
        <f t="shared" si="257"/>
        <v>0</v>
      </c>
      <c r="M527" s="163">
        <f t="shared" si="257"/>
        <v>0</v>
      </c>
      <c r="N527" s="163">
        <f t="shared" si="257"/>
        <v>0</v>
      </c>
      <c r="O527" s="163">
        <f t="shared" si="257"/>
        <v>0</v>
      </c>
      <c r="P527" s="163">
        <f t="shared" si="257"/>
        <v>0</v>
      </c>
      <c r="Q527" s="163">
        <f t="shared" si="257"/>
        <v>0</v>
      </c>
      <c r="R527" s="163">
        <f t="shared" si="257"/>
        <v>0</v>
      </c>
      <c r="S527" s="163">
        <f t="shared" si="257"/>
        <v>0</v>
      </c>
      <c r="T527" s="163">
        <f t="shared" si="257"/>
        <v>0</v>
      </c>
      <c r="U527" s="163">
        <f t="shared" si="257"/>
        <v>0</v>
      </c>
      <c r="V527" s="163">
        <f t="shared" si="257"/>
        <v>0</v>
      </c>
      <c r="W527" s="163">
        <f t="shared" si="257"/>
        <v>0</v>
      </c>
      <c r="X527" s="163">
        <f t="shared" si="257"/>
        <v>0</v>
      </c>
      <c r="Y527" s="163">
        <f t="shared" si="257"/>
        <v>0</v>
      </c>
      <c r="Z527" s="163">
        <f t="shared" si="257"/>
        <v>0</v>
      </c>
      <c r="AA527" s="163">
        <f t="shared" si="257"/>
        <v>0</v>
      </c>
      <c r="AB527" s="163">
        <f t="shared" si="257"/>
        <v>0</v>
      </c>
      <c r="AC527" s="163">
        <f t="shared" si="257"/>
        <v>0</v>
      </c>
      <c r="AD527" s="163">
        <f t="shared" si="257"/>
        <v>0</v>
      </c>
      <c r="AE527" s="163">
        <f t="shared" si="257"/>
        <v>0</v>
      </c>
      <c r="AF527" s="163">
        <f t="shared" si="257"/>
        <v>0</v>
      </c>
      <c r="AG527" s="163">
        <f t="shared" si="257"/>
        <v>0</v>
      </c>
      <c r="AH527" s="163">
        <f t="shared" si="257"/>
        <v>0</v>
      </c>
      <c r="AI527" s="163">
        <f t="shared" si="257"/>
        <v>0</v>
      </c>
      <c r="AJ527" s="163">
        <f t="shared" si="257"/>
        <v>0</v>
      </c>
      <c r="AK527" s="163">
        <f t="shared" si="257"/>
        <v>0</v>
      </c>
      <c r="AL527" s="163">
        <f t="shared" si="257"/>
        <v>0</v>
      </c>
      <c r="AM527" s="163">
        <f t="shared" si="257"/>
        <v>0</v>
      </c>
      <c r="AN527" s="163">
        <f t="shared" si="257"/>
        <v>0</v>
      </c>
      <c r="AO527" s="163">
        <f t="shared" si="257"/>
        <v>0</v>
      </c>
      <c r="AP527" s="163">
        <f t="shared" si="257"/>
        <v>0</v>
      </c>
    </row>
    <row r="528" spans="1:42" s="16" customFormat="1" x14ac:dyDescent="0.2">
      <c r="A528" s="32" t="s">
        <v>13</v>
      </c>
      <c r="C528" s="162">
        <f>C526*C527</f>
        <v>0</v>
      </c>
      <c r="D528" s="162">
        <f>D526*D527</f>
        <v>0</v>
      </c>
      <c r="E528" s="162">
        <f t="shared" ref="E528:AP528" si="258">E526*E527</f>
        <v>0</v>
      </c>
      <c r="F528" s="162">
        <f t="shared" si="258"/>
        <v>0</v>
      </c>
      <c r="G528" s="162">
        <f t="shared" si="258"/>
        <v>0</v>
      </c>
      <c r="H528" s="162">
        <f t="shared" si="258"/>
        <v>0</v>
      </c>
      <c r="I528" s="162">
        <f t="shared" si="258"/>
        <v>0</v>
      </c>
      <c r="J528" s="162">
        <f t="shared" si="258"/>
        <v>0</v>
      </c>
      <c r="K528" s="162">
        <f t="shared" si="258"/>
        <v>0</v>
      </c>
      <c r="L528" s="162">
        <f t="shared" si="258"/>
        <v>0</v>
      </c>
      <c r="M528" s="162">
        <f t="shared" si="258"/>
        <v>0</v>
      </c>
      <c r="N528" s="162">
        <f t="shared" si="258"/>
        <v>0</v>
      </c>
      <c r="O528" s="162">
        <f t="shared" si="258"/>
        <v>0</v>
      </c>
      <c r="P528" s="162">
        <f t="shared" si="258"/>
        <v>0</v>
      </c>
      <c r="Q528" s="162">
        <f t="shared" si="258"/>
        <v>0</v>
      </c>
      <c r="R528" s="162">
        <f t="shared" si="258"/>
        <v>0</v>
      </c>
      <c r="S528" s="162">
        <f t="shared" si="258"/>
        <v>0</v>
      </c>
      <c r="T528" s="162">
        <f t="shared" si="258"/>
        <v>0</v>
      </c>
      <c r="U528" s="162">
        <f t="shared" si="258"/>
        <v>0</v>
      </c>
      <c r="V528" s="162">
        <f t="shared" si="258"/>
        <v>0</v>
      </c>
      <c r="W528" s="162">
        <f t="shared" si="258"/>
        <v>0</v>
      </c>
      <c r="X528" s="162">
        <f t="shared" si="258"/>
        <v>0</v>
      </c>
      <c r="Y528" s="162">
        <f t="shared" si="258"/>
        <v>0</v>
      </c>
      <c r="Z528" s="162">
        <f t="shared" si="258"/>
        <v>0</v>
      </c>
      <c r="AA528" s="162">
        <f t="shared" si="258"/>
        <v>0</v>
      </c>
      <c r="AB528" s="162">
        <f t="shared" si="258"/>
        <v>0</v>
      </c>
      <c r="AC528" s="162">
        <f t="shared" si="258"/>
        <v>0</v>
      </c>
      <c r="AD528" s="162">
        <f t="shared" si="258"/>
        <v>0</v>
      </c>
      <c r="AE528" s="162">
        <f t="shared" si="258"/>
        <v>0</v>
      </c>
      <c r="AF528" s="162">
        <f t="shared" si="258"/>
        <v>0</v>
      </c>
      <c r="AG528" s="162">
        <f t="shared" si="258"/>
        <v>0</v>
      </c>
      <c r="AH528" s="162">
        <f t="shared" si="258"/>
        <v>0</v>
      </c>
      <c r="AI528" s="162">
        <f t="shared" si="258"/>
        <v>0</v>
      </c>
      <c r="AJ528" s="162">
        <f t="shared" si="258"/>
        <v>0</v>
      </c>
      <c r="AK528" s="162">
        <f t="shared" si="258"/>
        <v>0</v>
      </c>
      <c r="AL528" s="162">
        <f t="shared" si="258"/>
        <v>0</v>
      </c>
      <c r="AM528" s="162">
        <f t="shared" si="258"/>
        <v>0</v>
      </c>
      <c r="AN528" s="162">
        <f t="shared" si="258"/>
        <v>0</v>
      </c>
      <c r="AO528" s="162">
        <f t="shared" si="258"/>
        <v>0</v>
      </c>
      <c r="AP528" s="162">
        <f t="shared" si="258"/>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Inputs!B115</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Inputs!B119</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Inputs!B120</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Inputs!B121</f>
        <v>Federal (% of total installed cost)</v>
      </c>
      <c r="C538" s="209">
        <f>MIN(ibi_fed_percent/100*total_installed_cost,Inputs!D121)</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Inputs!B122</f>
        <v>State (% of total installed cost)</v>
      </c>
      <c r="C539" s="209">
        <f>MIN(ibi_sta_percent/100*total_installed_cost,Inputs!D122)</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Inputs!B123</f>
        <v>Utility (% of total installed cost)</v>
      </c>
      <c r="C540" s="209">
        <f>MIN(ibi_uti_percent/100*total_installed_cost,Inputs!D123)</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Inputs!B124</f>
        <v>Other (% of total installed cost)</v>
      </c>
      <c r="C541" s="209">
        <f>MIN(ibi_oth_percent/100*total_installed_cost,Inputs!D124)</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Inputs!B126</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Inputs!B127</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Inputs!B128</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Inputs!B129</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Inputs!B131</f>
        <v>Federal ($/kWh)</v>
      </c>
    </row>
    <row r="553" spans="1:42" x14ac:dyDescent="0.2">
      <c r="A553" s="27" t="s">
        <v>36</v>
      </c>
      <c r="C553" s="152">
        <f>IF(pbi_fed_amount="n/a",Inputs!D170,IF(AND(C$2&lt;=pbi_fed_term,C$2&lt;=analysis_period),pbi_fed_amount*(1+pbi_fed_escal/100)^B$2,0))</f>
        <v>0</v>
      </c>
      <c r="D553" s="152">
        <f>IF(pbi_fed_amount="n/a",Inputs!E170,IF(AND(D$2&lt;=pbi_fed_term,D$2&lt;=analysis_period),pbi_fed_amount*(1+pbi_fed_escal/100)^C$2,0))</f>
        <v>0</v>
      </c>
      <c r="E553" s="152">
        <f>IF(pbi_fed_amount="n/a",Inputs!F170,IF(AND(E$2&lt;=pbi_fed_term,E$2&lt;=analysis_period),pbi_fed_amount*(1+pbi_fed_escal/100)^D$2,0))</f>
        <v>0</v>
      </c>
      <c r="F553" s="152">
        <f>IF(pbi_fed_amount="n/a",Inputs!G170,IF(AND(F$2&lt;=pbi_fed_term,F$2&lt;=analysis_period),pbi_fed_amount*(1+pbi_fed_escal/100)^E$2,0))</f>
        <v>0</v>
      </c>
      <c r="G553" s="152">
        <f>IF(pbi_fed_amount="n/a",Inputs!H170,IF(AND(G$2&lt;=pbi_fed_term,G$2&lt;=analysis_period),pbi_fed_amount*(1+pbi_fed_escal/100)^F$2,0))</f>
        <v>0</v>
      </c>
      <c r="H553" s="152">
        <f>IF(pbi_fed_amount="n/a",Inputs!I170,IF(AND(H$2&lt;=pbi_fed_term,H$2&lt;=analysis_period),pbi_fed_amount*(1+pbi_fed_escal/100)^G$2,0))</f>
        <v>0</v>
      </c>
      <c r="I553" s="152">
        <f>IF(pbi_fed_amount="n/a",Inputs!J170,IF(AND(I$2&lt;=pbi_fed_term,I$2&lt;=analysis_period),pbi_fed_amount*(1+pbi_fed_escal/100)^H$2,0))</f>
        <v>0</v>
      </c>
      <c r="J553" s="152">
        <f>IF(pbi_fed_amount="n/a",Inputs!K170,IF(AND(J$2&lt;=pbi_fed_term,J$2&lt;=analysis_period),pbi_fed_amount*(1+pbi_fed_escal/100)^I$2,0))</f>
        <v>0</v>
      </c>
      <c r="K553" s="152">
        <f>IF(pbi_fed_amount="n/a",Inputs!L170,IF(AND(K$2&lt;=pbi_fed_term,K$2&lt;=analysis_period),pbi_fed_amount*(1+pbi_fed_escal/100)^J$2,0))</f>
        <v>0</v>
      </c>
      <c r="L553" s="152">
        <f>IF(pbi_fed_amount="n/a",Inputs!M170,IF(AND(L$2&lt;=pbi_fed_term,L$2&lt;=analysis_period),pbi_fed_amount*(1+pbi_fed_escal/100)^K$2,0))</f>
        <v>0</v>
      </c>
      <c r="M553" s="152">
        <f>IF(pbi_fed_amount="n/a",Inputs!N170,IF(AND(M$2&lt;=pbi_fed_term,M$2&lt;=analysis_period),pbi_fed_amount*(1+pbi_fed_escal/100)^L$2,0))</f>
        <v>0</v>
      </c>
      <c r="N553" s="152">
        <f>IF(pbi_fed_amount="n/a",Inputs!O170,IF(AND(N$2&lt;=pbi_fed_term,N$2&lt;=analysis_period),pbi_fed_amount*(1+pbi_fed_escal/100)^M$2,0))</f>
        <v>0</v>
      </c>
      <c r="O553" s="152">
        <f>IF(pbi_fed_amount="n/a",Inputs!P170,IF(AND(O$2&lt;=pbi_fed_term,O$2&lt;=analysis_period),pbi_fed_amount*(1+pbi_fed_escal/100)^N$2,0))</f>
        <v>0</v>
      </c>
      <c r="P553" s="152">
        <f>IF(pbi_fed_amount="n/a",Inputs!Q170,IF(AND(P$2&lt;=pbi_fed_term,P$2&lt;=analysis_period),pbi_fed_amount*(1+pbi_fed_escal/100)^O$2,0))</f>
        <v>0</v>
      </c>
      <c r="Q553" s="152">
        <f>IF(pbi_fed_amount="n/a",Inputs!R170,IF(AND(Q$2&lt;=pbi_fed_term,Q$2&lt;=analysis_period),pbi_fed_amount*(1+pbi_fed_escal/100)^P$2,0))</f>
        <v>0</v>
      </c>
      <c r="R553" s="152">
        <f>IF(pbi_fed_amount="n/a",Inputs!S170,IF(AND(R$2&lt;=pbi_fed_term,R$2&lt;=analysis_period),pbi_fed_amount*(1+pbi_fed_escal/100)^Q$2,0))</f>
        <v>0</v>
      </c>
      <c r="S553" s="152">
        <f>IF(pbi_fed_amount="n/a",Inputs!T170,IF(AND(S$2&lt;=pbi_fed_term,S$2&lt;=analysis_period),pbi_fed_amount*(1+pbi_fed_escal/100)^R$2,0))</f>
        <v>0</v>
      </c>
      <c r="T553" s="152">
        <f>IF(pbi_fed_amount="n/a",Inputs!U170,IF(AND(T$2&lt;=pbi_fed_term,T$2&lt;=analysis_period),pbi_fed_amount*(1+pbi_fed_escal/100)^S$2,0))</f>
        <v>0</v>
      </c>
      <c r="U553" s="152">
        <f>IF(pbi_fed_amount="n/a",Inputs!V170,IF(AND(U$2&lt;=pbi_fed_term,U$2&lt;=analysis_period),pbi_fed_amount*(1+pbi_fed_escal/100)^T$2,0))</f>
        <v>0</v>
      </c>
      <c r="V553" s="152">
        <f>IF(pbi_fed_amount="n/a",Inputs!W170,IF(AND(V$2&lt;=pbi_fed_term,V$2&lt;=analysis_period),pbi_fed_amount*(1+pbi_fed_escal/100)^U$2,0))</f>
        <v>0</v>
      </c>
      <c r="W553" s="152">
        <f>IF(pbi_fed_amount="n/a",Inputs!X170,IF(AND(W$2&lt;=pbi_fed_term,W$2&lt;=analysis_period),pbi_fed_amount*(1+pbi_fed_escal/100)^V$2,0))</f>
        <v>0</v>
      </c>
      <c r="X553" s="152">
        <f>IF(pbi_fed_amount="n/a",Inputs!Y170,IF(AND(X$2&lt;=pbi_fed_term,X$2&lt;=analysis_period),pbi_fed_amount*(1+pbi_fed_escal/100)^W$2,0))</f>
        <v>0</v>
      </c>
      <c r="Y553" s="152">
        <f>IF(pbi_fed_amount="n/a",Inputs!Z170,IF(AND(Y$2&lt;=pbi_fed_term,Y$2&lt;=analysis_period),pbi_fed_amount*(1+pbi_fed_escal/100)^X$2,0))</f>
        <v>0</v>
      </c>
      <c r="Z553" s="152">
        <f>IF(pbi_fed_amount="n/a",Inputs!AA170,IF(AND(Z$2&lt;=pbi_fed_term,Z$2&lt;=analysis_period),pbi_fed_amount*(1+pbi_fed_escal/100)^Y$2,0))</f>
        <v>0</v>
      </c>
      <c r="AA553" s="152">
        <f>IF(pbi_fed_amount="n/a",Inputs!AB170,IF(AND(AA$2&lt;=pbi_fed_term,AA$2&lt;=analysis_period),pbi_fed_amount*(1+pbi_fed_escal/100)^Z$2,0))</f>
        <v>0</v>
      </c>
      <c r="AB553" s="152">
        <f>IF(pbi_fed_amount="n/a",Inputs!AC170,IF(AND(AB$2&lt;=pbi_fed_term,AB$2&lt;=analysis_period),pbi_fed_amount*(1+pbi_fed_escal/100)^AA$2,0))</f>
        <v>0</v>
      </c>
      <c r="AC553" s="152">
        <f>IF(pbi_fed_amount="n/a",Inputs!AD170,IF(AND(AC$2&lt;=pbi_fed_term,AC$2&lt;=analysis_period),pbi_fed_amount*(1+pbi_fed_escal/100)^AB$2,0))</f>
        <v>0</v>
      </c>
      <c r="AD553" s="152">
        <f>IF(pbi_fed_amount="n/a",Inputs!AE170,IF(AND(AD$2&lt;=pbi_fed_term,AD$2&lt;=analysis_period),pbi_fed_amount*(1+pbi_fed_escal/100)^AC$2,0))</f>
        <v>0</v>
      </c>
      <c r="AE553" s="152">
        <f>IF(pbi_fed_amount="n/a",Inputs!AF170,IF(AND(AE$2&lt;=pbi_fed_term,AE$2&lt;=analysis_period),pbi_fed_amount*(1+pbi_fed_escal/100)^AD$2,0))</f>
        <v>0</v>
      </c>
      <c r="AF553" s="152">
        <f>IF(pbi_fed_amount="n/a",Inputs!AG170,IF(AND(AF$2&lt;=pbi_fed_term,AF$2&lt;=analysis_period),pbi_fed_amount*(1+pbi_fed_escal/100)^AE$2,0))</f>
        <v>0</v>
      </c>
      <c r="AG553" s="152">
        <f>IF(pbi_fed_amount="n/a",Inputs!AH170,IF(AND(AG$2&lt;=pbi_fed_term,AG$2&lt;=analysis_period),pbi_fed_amount*(1+pbi_fed_escal/100)^AF$2,0))</f>
        <v>0</v>
      </c>
      <c r="AH553" s="152">
        <f>IF(pbi_fed_amount="n/a",Inputs!AI170,IF(AND(AH$2&lt;=pbi_fed_term,AH$2&lt;=analysis_period),pbi_fed_amount*(1+pbi_fed_escal/100)^AG$2,0))</f>
        <v>0</v>
      </c>
      <c r="AI553" s="152">
        <f>IF(pbi_fed_amount="n/a",Inputs!AJ170,IF(AND(AI$2&lt;=pbi_fed_term,AI$2&lt;=analysis_period),pbi_fed_amount*(1+pbi_fed_escal/100)^AH$2,0))</f>
        <v>0</v>
      </c>
      <c r="AJ553" s="152">
        <f>IF(pbi_fed_amount="n/a",Inputs!AK170,IF(AND(AJ$2&lt;=pbi_fed_term,AJ$2&lt;=analysis_period),pbi_fed_amount*(1+pbi_fed_escal/100)^AI$2,0))</f>
        <v>0</v>
      </c>
      <c r="AK553" s="152">
        <f>IF(pbi_fed_amount="n/a",Inputs!AL170,IF(AND(AK$2&lt;=pbi_fed_term,AK$2&lt;=analysis_period),pbi_fed_amount*(1+pbi_fed_escal/100)^AJ$2,0))</f>
        <v>0</v>
      </c>
      <c r="AL553" s="152">
        <f>IF(pbi_fed_amount="n/a",Inputs!AM170,IF(AND(AL$2&lt;=pbi_fed_term,AL$2&lt;=analysis_period),pbi_fed_amount*(1+pbi_fed_escal/100)^AK$2,0))</f>
        <v>0</v>
      </c>
      <c r="AM553" s="152">
        <f>IF(pbi_fed_amount="n/a",Inputs!AN170,IF(AND(AM$2&lt;=pbi_fed_term,AM$2&lt;=analysis_period),pbi_fed_amount*(1+pbi_fed_escal/100)^AL$2,0))</f>
        <v>0</v>
      </c>
      <c r="AN553" s="152">
        <f>IF(pbi_fed_amount="n/a",Inputs!AO170,IF(AND(AN$2&lt;=pbi_fed_term,AN$2&lt;=analysis_period),pbi_fed_amount*(1+pbi_fed_escal/100)^AM$2,0))</f>
        <v>0</v>
      </c>
      <c r="AO553" s="152">
        <f>IF(pbi_fed_amount="n/a",Inputs!AP170,IF(AND(AO$2&lt;=pbi_fed_term,AO$2&lt;=analysis_period),pbi_fed_amount*(1+pbi_fed_escal/100)^AN$2,0))</f>
        <v>0</v>
      </c>
      <c r="AP553" s="152">
        <f>IF(pbi_fed_amount="n/a",Inputs!AQ170,IF(AND(AP$2&lt;=pbi_fed_term,AP$2&lt;=analysis_period),pbi_fed_amount*(1+pbi_fed_escal/100)^AO$2,0))</f>
        <v>0</v>
      </c>
    </row>
    <row r="554" spans="1:42" x14ac:dyDescent="0.2">
      <c r="A554" s="27" t="s">
        <v>383</v>
      </c>
      <c r="C554" s="163">
        <f>C$5</f>
        <v>0</v>
      </c>
      <c r="D554" s="163">
        <f t="shared" ref="D554:AP554" si="259">D$5</f>
        <v>0</v>
      </c>
      <c r="E554" s="163">
        <f t="shared" si="259"/>
        <v>0</v>
      </c>
      <c r="F554" s="163">
        <f t="shared" si="259"/>
        <v>0</v>
      </c>
      <c r="G554" s="163">
        <f t="shared" si="259"/>
        <v>0</v>
      </c>
      <c r="H554" s="163">
        <f t="shared" si="259"/>
        <v>0</v>
      </c>
      <c r="I554" s="163">
        <f t="shared" si="259"/>
        <v>0</v>
      </c>
      <c r="J554" s="163">
        <f t="shared" si="259"/>
        <v>0</v>
      </c>
      <c r="K554" s="163">
        <f t="shared" si="259"/>
        <v>0</v>
      </c>
      <c r="L554" s="163">
        <f t="shared" si="259"/>
        <v>0</v>
      </c>
      <c r="M554" s="163">
        <f t="shared" si="259"/>
        <v>0</v>
      </c>
      <c r="N554" s="163">
        <f t="shared" si="259"/>
        <v>0</v>
      </c>
      <c r="O554" s="163">
        <f t="shared" si="259"/>
        <v>0</v>
      </c>
      <c r="P554" s="163">
        <f t="shared" si="259"/>
        <v>0</v>
      </c>
      <c r="Q554" s="163">
        <f t="shared" si="259"/>
        <v>0</v>
      </c>
      <c r="R554" s="163">
        <f t="shared" si="259"/>
        <v>0</v>
      </c>
      <c r="S554" s="163">
        <f t="shared" si="259"/>
        <v>0</v>
      </c>
      <c r="T554" s="163">
        <f t="shared" si="259"/>
        <v>0</v>
      </c>
      <c r="U554" s="163">
        <f t="shared" si="259"/>
        <v>0</v>
      </c>
      <c r="V554" s="163">
        <f t="shared" si="259"/>
        <v>0</v>
      </c>
      <c r="W554" s="163">
        <f t="shared" si="259"/>
        <v>0</v>
      </c>
      <c r="X554" s="163">
        <f t="shared" si="259"/>
        <v>0</v>
      </c>
      <c r="Y554" s="163">
        <f t="shared" si="259"/>
        <v>0</v>
      </c>
      <c r="Z554" s="163">
        <f t="shared" si="259"/>
        <v>0</v>
      </c>
      <c r="AA554" s="163">
        <f t="shared" si="259"/>
        <v>0</v>
      </c>
      <c r="AB554" s="163">
        <f t="shared" si="259"/>
        <v>0</v>
      </c>
      <c r="AC554" s="163">
        <f t="shared" si="259"/>
        <v>0</v>
      </c>
      <c r="AD554" s="163">
        <f t="shared" si="259"/>
        <v>0</v>
      </c>
      <c r="AE554" s="163">
        <f t="shared" si="259"/>
        <v>0</v>
      </c>
      <c r="AF554" s="163">
        <f t="shared" si="259"/>
        <v>0</v>
      </c>
      <c r="AG554" s="163">
        <f t="shared" si="259"/>
        <v>0</v>
      </c>
      <c r="AH554" s="163">
        <f t="shared" si="259"/>
        <v>0</v>
      </c>
      <c r="AI554" s="163">
        <f t="shared" si="259"/>
        <v>0</v>
      </c>
      <c r="AJ554" s="163">
        <f t="shared" si="259"/>
        <v>0</v>
      </c>
      <c r="AK554" s="163">
        <f t="shared" si="259"/>
        <v>0</v>
      </c>
      <c r="AL554" s="163">
        <f t="shared" si="259"/>
        <v>0</v>
      </c>
      <c r="AM554" s="163">
        <f t="shared" si="259"/>
        <v>0</v>
      </c>
      <c r="AN554" s="163">
        <f t="shared" si="259"/>
        <v>0</v>
      </c>
      <c r="AO554" s="163">
        <f t="shared" si="259"/>
        <v>0</v>
      </c>
      <c r="AP554" s="163">
        <f t="shared" si="259"/>
        <v>0</v>
      </c>
    </row>
    <row r="555" spans="1:42" x14ac:dyDescent="0.2">
      <c r="A555" s="27" t="s">
        <v>13</v>
      </c>
      <c r="C555" s="188">
        <f>C553*C554</f>
        <v>0</v>
      </c>
      <c r="D555" s="188">
        <f t="shared" ref="D555:AP555" si="260">D553*D554</f>
        <v>0</v>
      </c>
      <c r="E555" s="188">
        <f t="shared" si="260"/>
        <v>0</v>
      </c>
      <c r="F555" s="188">
        <f t="shared" si="260"/>
        <v>0</v>
      </c>
      <c r="G555" s="188">
        <f t="shared" si="260"/>
        <v>0</v>
      </c>
      <c r="H555" s="188">
        <f t="shared" si="260"/>
        <v>0</v>
      </c>
      <c r="I555" s="188">
        <f t="shared" si="260"/>
        <v>0</v>
      </c>
      <c r="J555" s="188">
        <f t="shared" si="260"/>
        <v>0</v>
      </c>
      <c r="K555" s="188">
        <f t="shared" si="260"/>
        <v>0</v>
      </c>
      <c r="L555" s="188">
        <f t="shared" si="260"/>
        <v>0</v>
      </c>
      <c r="M555" s="188">
        <f t="shared" si="260"/>
        <v>0</v>
      </c>
      <c r="N555" s="188">
        <f t="shared" si="260"/>
        <v>0</v>
      </c>
      <c r="O555" s="188">
        <f t="shared" si="260"/>
        <v>0</v>
      </c>
      <c r="P555" s="188">
        <f t="shared" si="260"/>
        <v>0</v>
      </c>
      <c r="Q555" s="188">
        <f t="shared" si="260"/>
        <v>0</v>
      </c>
      <c r="R555" s="188">
        <f t="shared" si="260"/>
        <v>0</v>
      </c>
      <c r="S555" s="188">
        <f t="shared" si="260"/>
        <v>0</v>
      </c>
      <c r="T555" s="188">
        <f t="shared" si="260"/>
        <v>0</v>
      </c>
      <c r="U555" s="188">
        <f t="shared" si="260"/>
        <v>0</v>
      </c>
      <c r="V555" s="188">
        <f t="shared" si="260"/>
        <v>0</v>
      </c>
      <c r="W555" s="188">
        <f t="shared" si="260"/>
        <v>0</v>
      </c>
      <c r="X555" s="188">
        <f t="shared" si="260"/>
        <v>0</v>
      </c>
      <c r="Y555" s="188">
        <f t="shared" si="260"/>
        <v>0</v>
      </c>
      <c r="Z555" s="188">
        <f t="shared" si="260"/>
        <v>0</v>
      </c>
      <c r="AA555" s="188">
        <f t="shared" si="260"/>
        <v>0</v>
      </c>
      <c r="AB555" s="188">
        <f t="shared" si="260"/>
        <v>0</v>
      </c>
      <c r="AC555" s="188">
        <f t="shared" si="260"/>
        <v>0</v>
      </c>
      <c r="AD555" s="188">
        <f t="shared" si="260"/>
        <v>0</v>
      </c>
      <c r="AE555" s="188">
        <f t="shared" si="260"/>
        <v>0</v>
      </c>
      <c r="AF555" s="188">
        <f t="shared" si="260"/>
        <v>0</v>
      </c>
      <c r="AG555" s="188">
        <f t="shared" si="260"/>
        <v>0</v>
      </c>
      <c r="AH555" s="188">
        <f t="shared" si="260"/>
        <v>0</v>
      </c>
      <c r="AI555" s="188">
        <f t="shared" si="260"/>
        <v>0</v>
      </c>
      <c r="AJ555" s="188">
        <f t="shared" si="260"/>
        <v>0</v>
      </c>
      <c r="AK555" s="188">
        <f t="shared" si="260"/>
        <v>0</v>
      </c>
      <c r="AL555" s="188">
        <f t="shared" si="260"/>
        <v>0</v>
      </c>
      <c r="AM555" s="188">
        <f t="shared" si="260"/>
        <v>0</v>
      </c>
      <c r="AN555" s="188">
        <f t="shared" si="260"/>
        <v>0</v>
      </c>
      <c r="AO555" s="188">
        <f t="shared" si="260"/>
        <v>0</v>
      </c>
      <c r="AP555" s="188">
        <f t="shared" si="260"/>
        <v>0</v>
      </c>
    </row>
    <row r="556" spans="1:42" x14ac:dyDescent="0.2">
      <c r="A556" s="23" t="str">
        <f>Inputs!B132</f>
        <v>State ($/kWh)</v>
      </c>
    </row>
    <row r="557" spans="1:42" x14ac:dyDescent="0.2">
      <c r="A557" s="27" t="s">
        <v>36</v>
      </c>
      <c r="C557" s="136">
        <f>IF(pbi_sta_amount="n/a",Inputs!D171,IF(AND(C$2&lt;=pbi_sta_term,C$2&lt;=analysis_period),pbi_sta_amount*(1+pbi_sta_escal/100)^B$2,0))</f>
        <v>0</v>
      </c>
      <c r="D557" s="136">
        <f>IF(pbi_sta_amount="n/a",Inputs!E171,IF(AND(D$2&lt;=pbi_sta_term,D$2&lt;=analysis_period),pbi_sta_amount*(1+pbi_sta_escal/100)^C$2,0))</f>
        <v>0</v>
      </c>
      <c r="E557" s="136">
        <f>IF(pbi_sta_amount="n/a",Inputs!F171,IF(AND(E$2&lt;=pbi_sta_term,E$2&lt;=analysis_period),pbi_sta_amount*(1+pbi_sta_escal/100)^D$2,0))</f>
        <v>0</v>
      </c>
      <c r="F557" s="136">
        <f>IF(pbi_sta_amount="n/a",Inputs!G171,IF(AND(F$2&lt;=pbi_sta_term,F$2&lt;=analysis_period),pbi_sta_amount*(1+pbi_sta_escal/100)^E$2,0))</f>
        <v>0</v>
      </c>
      <c r="G557" s="136">
        <f>IF(pbi_sta_amount="n/a",Inputs!H171,IF(AND(G$2&lt;=pbi_sta_term,G$2&lt;=analysis_period),pbi_sta_amount*(1+pbi_sta_escal/100)^F$2,0))</f>
        <v>0</v>
      </c>
      <c r="H557" s="136">
        <f>IF(pbi_sta_amount="n/a",Inputs!I171,IF(AND(H$2&lt;=pbi_sta_term,H$2&lt;=analysis_period),pbi_sta_amount*(1+pbi_sta_escal/100)^G$2,0))</f>
        <v>0</v>
      </c>
      <c r="I557" s="136">
        <f>IF(pbi_sta_amount="n/a",Inputs!J171,IF(AND(I$2&lt;=pbi_sta_term,I$2&lt;=analysis_period),pbi_sta_amount*(1+pbi_sta_escal/100)^H$2,0))</f>
        <v>0</v>
      </c>
      <c r="J557" s="136">
        <f>IF(pbi_sta_amount="n/a",Inputs!K171,IF(AND(J$2&lt;=pbi_sta_term,J$2&lt;=analysis_period),pbi_sta_amount*(1+pbi_sta_escal/100)^I$2,0))</f>
        <v>0</v>
      </c>
      <c r="K557" s="136">
        <f>IF(pbi_sta_amount="n/a",Inputs!L171,IF(AND(K$2&lt;=pbi_sta_term,K$2&lt;=analysis_period),pbi_sta_amount*(1+pbi_sta_escal/100)^J$2,0))</f>
        <v>0</v>
      </c>
      <c r="L557" s="136">
        <f>IF(pbi_sta_amount="n/a",Inputs!M171,IF(AND(L$2&lt;=pbi_sta_term,L$2&lt;=analysis_period),pbi_sta_amount*(1+pbi_sta_escal/100)^K$2,0))</f>
        <v>0</v>
      </c>
      <c r="M557" s="136">
        <f>IF(pbi_sta_amount="n/a",Inputs!N171,IF(AND(M$2&lt;=pbi_sta_term,M$2&lt;=analysis_period),pbi_sta_amount*(1+pbi_sta_escal/100)^L$2,0))</f>
        <v>0</v>
      </c>
      <c r="N557" s="136">
        <f>IF(pbi_sta_amount="n/a",Inputs!O171,IF(AND(N$2&lt;=pbi_sta_term,N$2&lt;=analysis_period),pbi_sta_amount*(1+pbi_sta_escal/100)^M$2,0))</f>
        <v>0</v>
      </c>
      <c r="O557" s="136">
        <f>IF(pbi_sta_amount="n/a",Inputs!P171,IF(AND(O$2&lt;=pbi_sta_term,O$2&lt;=analysis_period),pbi_sta_amount*(1+pbi_sta_escal/100)^N$2,0))</f>
        <v>0</v>
      </c>
      <c r="P557" s="136">
        <f>IF(pbi_sta_amount="n/a",Inputs!Q171,IF(AND(P$2&lt;=pbi_sta_term,P$2&lt;=analysis_period),pbi_sta_amount*(1+pbi_sta_escal/100)^O$2,0))</f>
        <v>0</v>
      </c>
      <c r="Q557" s="136">
        <f>IF(pbi_sta_amount="n/a",Inputs!R171,IF(AND(Q$2&lt;=pbi_sta_term,Q$2&lt;=analysis_period),pbi_sta_amount*(1+pbi_sta_escal/100)^P$2,0))</f>
        <v>0</v>
      </c>
      <c r="R557" s="136">
        <f>IF(pbi_sta_amount="n/a",Inputs!S171,IF(AND(R$2&lt;=pbi_sta_term,R$2&lt;=analysis_period),pbi_sta_amount*(1+pbi_sta_escal/100)^Q$2,0))</f>
        <v>0</v>
      </c>
      <c r="S557" s="136">
        <f>IF(pbi_sta_amount="n/a",Inputs!T171,IF(AND(S$2&lt;=pbi_sta_term,S$2&lt;=analysis_period),pbi_sta_amount*(1+pbi_sta_escal/100)^R$2,0))</f>
        <v>0</v>
      </c>
      <c r="T557" s="136">
        <f>IF(pbi_sta_amount="n/a",Inputs!U171,IF(AND(T$2&lt;=pbi_sta_term,T$2&lt;=analysis_period),pbi_sta_amount*(1+pbi_sta_escal/100)^S$2,0))</f>
        <v>0</v>
      </c>
      <c r="U557" s="136">
        <f>IF(pbi_sta_amount="n/a",Inputs!V171,IF(AND(U$2&lt;=pbi_sta_term,U$2&lt;=analysis_period),pbi_sta_amount*(1+pbi_sta_escal/100)^T$2,0))</f>
        <v>0</v>
      </c>
      <c r="V557" s="136">
        <f>IF(pbi_sta_amount="n/a",Inputs!W171,IF(AND(V$2&lt;=pbi_sta_term,V$2&lt;=analysis_period),pbi_sta_amount*(1+pbi_sta_escal/100)^U$2,0))</f>
        <v>0</v>
      </c>
      <c r="W557" s="136">
        <f>IF(pbi_sta_amount="n/a",Inputs!X171,IF(AND(W$2&lt;=pbi_sta_term,W$2&lt;=analysis_period),pbi_sta_amount*(1+pbi_sta_escal/100)^V$2,0))</f>
        <v>0</v>
      </c>
      <c r="X557" s="136">
        <f>IF(pbi_sta_amount="n/a",Inputs!Y171,IF(AND(X$2&lt;=pbi_sta_term,X$2&lt;=analysis_period),pbi_sta_amount*(1+pbi_sta_escal/100)^W$2,0))</f>
        <v>0</v>
      </c>
      <c r="Y557" s="136">
        <f>IF(pbi_sta_amount="n/a",Inputs!Z171,IF(AND(Y$2&lt;=pbi_sta_term,Y$2&lt;=analysis_period),pbi_sta_amount*(1+pbi_sta_escal/100)^X$2,0))</f>
        <v>0</v>
      </c>
      <c r="Z557" s="136">
        <f>IF(pbi_sta_amount="n/a",Inputs!AA171,IF(AND(Z$2&lt;=pbi_sta_term,Z$2&lt;=analysis_period),pbi_sta_amount*(1+pbi_sta_escal/100)^Y$2,0))</f>
        <v>0</v>
      </c>
      <c r="AA557" s="136">
        <f>IF(pbi_sta_amount="n/a",Inputs!AB171,IF(AND(AA$2&lt;=pbi_sta_term,AA$2&lt;=analysis_period),pbi_sta_amount*(1+pbi_sta_escal/100)^Z$2,0))</f>
        <v>0</v>
      </c>
      <c r="AB557" s="136">
        <f>IF(pbi_sta_amount="n/a",Inputs!AC171,IF(AND(AB$2&lt;=pbi_sta_term,AB$2&lt;=analysis_period),pbi_sta_amount*(1+pbi_sta_escal/100)^AA$2,0))</f>
        <v>0</v>
      </c>
      <c r="AC557" s="136">
        <f>IF(pbi_sta_amount="n/a",Inputs!AD171,IF(AND(AC$2&lt;=pbi_sta_term,AC$2&lt;=analysis_period),pbi_sta_amount*(1+pbi_sta_escal/100)^AB$2,0))</f>
        <v>0</v>
      </c>
      <c r="AD557" s="136">
        <f>IF(pbi_sta_amount="n/a",Inputs!AE171,IF(AND(AD$2&lt;=pbi_sta_term,AD$2&lt;=analysis_period),pbi_sta_amount*(1+pbi_sta_escal/100)^AC$2,0))</f>
        <v>0</v>
      </c>
      <c r="AE557" s="136">
        <f>IF(pbi_sta_amount="n/a",Inputs!AF171,IF(AND(AE$2&lt;=pbi_sta_term,AE$2&lt;=analysis_period),pbi_sta_amount*(1+pbi_sta_escal/100)^AD$2,0))</f>
        <v>0</v>
      </c>
      <c r="AF557" s="136">
        <f>IF(pbi_sta_amount="n/a",Inputs!AG171,IF(AND(AF$2&lt;=pbi_sta_term,AF$2&lt;=analysis_period),pbi_sta_amount*(1+pbi_sta_escal/100)^AE$2,0))</f>
        <v>0</v>
      </c>
      <c r="AG557" s="136">
        <f>IF(pbi_sta_amount="n/a",Inputs!AH171,IF(AND(AG$2&lt;=pbi_sta_term,AG$2&lt;=analysis_period),pbi_sta_amount*(1+pbi_sta_escal/100)^AF$2,0))</f>
        <v>0</v>
      </c>
      <c r="AH557" s="136">
        <f>IF(pbi_sta_amount="n/a",Inputs!AI171,IF(AND(AH$2&lt;=pbi_sta_term,AH$2&lt;=analysis_period),pbi_sta_amount*(1+pbi_sta_escal/100)^AG$2,0))</f>
        <v>0</v>
      </c>
      <c r="AI557" s="136">
        <f>IF(pbi_sta_amount="n/a",Inputs!AJ171,IF(AND(AI$2&lt;=pbi_sta_term,AI$2&lt;=analysis_period),pbi_sta_amount*(1+pbi_sta_escal/100)^AH$2,0))</f>
        <v>0</v>
      </c>
      <c r="AJ557" s="136">
        <f>IF(pbi_sta_amount="n/a",Inputs!AK171,IF(AND(AJ$2&lt;=pbi_sta_term,AJ$2&lt;=analysis_period),pbi_sta_amount*(1+pbi_sta_escal/100)^AI$2,0))</f>
        <v>0</v>
      </c>
      <c r="AK557" s="136">
        <f>IF(pbi_sta_amount="n/a",Inputs!AL171,IF(AND(AK$2&lt;=pbi_sta_term,AK$2&lt;=analysis_period),pbi_sta_amount*(1+pbi_sta_escal/100)^AJ$2,0))</f>
        <v>0</v>
      </c>
      <c r="AL557" s="136">
        <f>IF(pbi_sta_amount="n/a",Inputs!AM171,IF(AND(AL$2&lt;=pbi_sta_term,AL$2&lt;=analysis_period),pbi_sta_amount*(1+pbi_sta_escal/100)^AK$2,0))</f>
        <v>0</v>
      </c>
      <c r="AM557" s="136">
        <f>IF(pbi_sta_amount="n/a",Inputs!AN171,IF(AND(AM$2&lt;=pbi_sta_term,AM$2&lt;=analysis_period),pbi_sta_amount*(1+pbi_sta_escal/100)^AL$2,0))</f>
        <v>0</v>
      </c>
      <c r="AN557" s="136">
        <f>IF(pbi_sta_amount="n/a",Inputs!AO171,IF(AND(AN$2&lt;=pbi_sta_term,AN$2&lt;=analysis_period),pbi_sta_amount*(1+pbi_sta_escal/100)^AM$2,0))</f>
        <v>0</v>
      </c>
      <c r="AO557" s="136">
        <f>IF(pbi_sta_amount="n/a",Inputs!AP171,IF(AND(AO$2&lt;=pbi_sta_term,AO$2&lt;=analysis_period),pbi_sta_amount*(1+pbi_sta_escal/100)^AN$2,0))</f>
        <v>0</v>
      </c>
      <c r="AP557" s="136">
        <f>IF(pbi_sta_amount="n/a",Inputs!AQ171,IF(AND(AP$2&lt;=pbi_sta_term,AP$2&lt;=analysis_period),pbi_sta_amount*(1+pbi_sta_escal/100)^AO$2,0))</f>
        <v>0</v>
      </c>
    </row>
    <row r="558" spans="1:42" x14ac:dyDescent="0.2">
      <c r="A558" s="365" t="s">
        <v>383</v>
      </c>
      <c r="C558" s="163">
        <f>C$5</f>
        <v>0</v>
      </c>
      <c r="D558" s="163">
        <f t="shared" ref="D558:AP558" si="261">D$5</f>
        <v>0</v>
      </c>
      <c r="E558" s="163">
        <f t="shared" si="261"/>
        <v>0</v>
      </c>
      <c r="F558" s="163">
        <f t="shared" si="261"/>
        <v>0</v>
      </c>
      <c r="G558" s="163">
        <f t="shared" si="261"/>
        <v>0</v>
      </c>
      <c r="H558" s="163">
        <f t="shared" si="261"/>
        <v>0</v>
      </c>
      <c r="I558" s="163">
        <f t="shared" si="261"/>
        <v>0</v>
      </c>
      <c r="J558" s="163">
        <f t="shared" si="261"/>
        <v>0</v>
      </c>
      <c r="K558" s="163">
        <f t="shared" si="261"/>
        <v>0</v>
      </c>
      <c r="L558" s="163">
        <f t="shared" si="261"/>
        <v>0</v>
      </c>
      <c r="M558" s="163">
        <f t="shared" si="261"/>
        <v>0</v>
      </c>
      <c r="N558" s="163">
        <f t="shared" si="261"/>
        <v>0</v>
      </c>
      <c r="O558" s="163">
        <f t="shared" si="261"/>
        <v>0</v>
      </c>
      <c r="P558" s="163">
        <f t="shared" si="261"/>
        <v>0</v>
      </c>
      <c r="Q558" s="163">
        <f t="shared" si="261"/>
        <v>0</v>
      </c>
      <c r="R558" s="163">
        <f t="shared" si="261"/>
        <v>0</v>
      </c>
      <c r="S558" s="163">
        <f t="shared" si="261"/>
        <v>0</v>
      </c>
      <c r="T558" s="163">
        <f t="shared" si="261"/>
        <v>0</v>
      </c>
      <c r="U558" s="163">
        <f t="shared" si="261"/>
        <v>0</v>
      </c>
      <c r="V558" s="163">
        <f t="shared" si="261"/>
        <v>0</v>
      </c>
      <c r="W558" s="163">
        <f t="shared" si="261"/>
        <v>0</v>
      </c>
      <c r="X558" s="163">
        <f t="shared" si="261"/>
        <v>0</v>
      </c>
      <c r="Y558" s="163">
        <f t="shared" si="261"/>
        <v>0</v>
      </c>
      <c r="Z558" s="163">
        <f t="shared" si="261"/>
        <v>0</v>
      </c>
      <c r="AA558" s="163">
        <f t="shared" si="261"/>
        <v>0</v>
      </c>
      <c r="AB558" s="163">
        <f t="shared" si="261"/>
        <v>0</v>
      </c>
      <c r="AC558" s="163">
        <f t="shared" si="261"/>
        <v>0</v>
      </c>
      <c r="AD558" s="163">
        <f t="shared" si="261"/>
        <v>0</v>
      </c>
      <c r="AE558" s="163">
        <f t="shared" si="261"/>
        <v>0</v>
      </c>
      <c r="AF558" s="163">
        <f t="shared" si="261"/>
        <v>0</v>
      </c>
      <c r="AG558" s="163">
        <f t="shared" si="261"/>
        <v>0</v>
      </c>
      <c r="AH558" s="163">
        <f t="shared" si="261"/>
        <v>0</v>
      </c>
      <c r="AI558" s="163">
        <f t="shared" si="261"/>
        <v>0</v>
      </c>
      <c r="AJ558" s="163">
        <f t="shared" si="261"/>
        <v>0</v>
      </c>
      <c r="AK558" s="163">
        <f t="shared" si="261"/>
        <v>0</v>
      </c>
      <c r="AL558" s="163">
        <f t="shared" si="261"/>
        <v>0</v>
      </c>
      <c r="AM558" s="163">
        <f t="shared" si="261"/>
        <v>0</v>
      </c>
      <c r="AN558" s="163">
        <f t="shared" si="261"/>
        <v>0</v>
      </c>
      <c r="AO558" s="163">
        <f t="shared" si="261"/>
        <v>0</v>
      </c>
      <c r="AP558" s="163">
        <f t="shared" si="261"/>
        <v>0</v>
      </c>
    </row>
    <row r="559" spans="1:42" x14ac:dyDescent="0.2">
      <c r="A559" s="27" t="s">
        <v>13</v>
      </c>
      <c r="C559" s="188">
        <f>C557*C558</f>
        <v>0</v>
      </c>
      <c r="D559" s="188">
        <f t="shared" ref="D559:AP559" si="262">D557*D558</f>
        <v>0</v>
      </c>
      <c r="E559" s="188">
        <f t="shared" si="262"/>
        <v>0</v>
      </c>
      <c r="F559" s="188">
        <f t="shared" si="262"/>
        <v>0</v>
      </c>
      <c r="G559" s="188">
        <f t="shared" si="262"/>
        <v>0</v>
      </c>
      <c r="H559" s="188">
        <f t="shared" si="262"/>
        <v>0</v>
      </c>
      <c r="I559" s="188">
        <f t="shared" si="262"/>
        <v>0</v>
      </c>
      <c r="J559" s="188">
        <f t="shared" si="262"/>
        <v>0</v>
      </c>
      <c r="K559" s="188">
        <f t="shared" si="262"/>
        <v>0</v>
      </c>
      <c r="L559" s="188">
        <f t="shared" si="262"/>
        <v>0</v>
      </c>
      <c r="M559" s="188">
        <f t="shared" si="262"/>
        <v>0</v>
      </c>
      <c r="N559" s="188">
        <f t="shared" si="262"/>
        <v>0</v>
      </c>
      <c r="O559" s="188">
        <f t="shared" si="262"/>
        <v>0</v>
      </c>
      <c r="P559" s="188">
        <f t="shared" si="262"/>
        <v>0</v>
      </c>
      <c r="Q559" s="188">
        <f t="shared" si="262"/>
        <v>0</v>
      </c>
      <c r="R559" s="188">
        <f t="shared" si="262"/>
        <v>0</v>
      </c>
      <c r="S559" s="188">
        <f t="shared" si="262"/>
        <v>0</v>
      </c>
      <c r="T559" s="188">
        <f t="shared" si="262"/>
        <v>0</v>
      </c>
      <c r="U559" s="188">
        <f t="shared" si="262"/>
        <v>0</v>
      </c>
      <c r="V559" s="188">
        <f t="shared" si="262"/>
        <v>0</v>
      </c>
      <c r="W559" s="188">
        <f t="shared" si="262"/>
        <v>0</v>
      </c>
      <c r="X559" s="188">
        <f t="shared" si="262"/>
        <v>0</v>
      </c>
      <c r="Y559" s="188">
        <f t="shared" si="262"/>
        <v>0</v>
      </c>
      <c r="Z559" s="188">
        <f t="shared" si="262"/>
        <v>0</v>
      </c>
      <c r="AA559" s="188">
        <f t="shared" si="262"/>
        <v>0</v>
      </c>
      <c r="AB559" s="188">
        <f t="shared" si="262"/>
        <v>0</v>
      </c>
      <c r="AC559" s="188">
        <f t="shared" si="262"/>
        <v>0</v>
      </c>
      <c r="AD559" s="188">
        <f t="shared" si="262"/>
        <v>0</v>
      </c>
      <c r="AE559" s="188">
        <f t="shared" si="262"/>
        <v>0</v>
      </c>
      <c r="AF559" s="188">
        <f t="shared" si="262"/>
        <v>0</v>
      </c>
      <c r="AG559" s="188">
        <f t="shared" si="262"/>
        <v>0</v>
      </c>
      <c r="AH559" s="188">
        <f t="shared" si="262"/>
        <v>0</v>
      </c>
      <c r="AI559" s="188">
        <f t="shared" si="262"/>
        <v>0</v>
      </c>
      <c r="AJ559" s="188">
        <f t="shared" si="262"/>
        <v>0</v>
      </c>
      <c r="AK559" s="188">
        <f t="shared" si="262"/>
        <v>0</v>
      </c>
      <c r="AL559" s="188">
        <f t="shared" si="262"/>
        <v>0</v>
      </c>
      <c r="AM559" s="188">
        <f t="shared" si="262"/>
        <v>0</v>
      </c>
      <c r="AN559" s="188">
        <f t="shared" si="262"/>
        <v>0</v>
      </c>
      <c r="AO559" s="188">
        <f t="shared" si="262"/>
        <v>0</v>
      </c>
      <c r="AP559" s="188">
        <f t="shared" si="262"/>
        <v>0</v>
      </c>
    </row>
    <row r="560" spans="1:42" x14ac:dyDescent="0.2">
      <c r="A560" s="23" t="str">
        <f>Inputs!B133</f>
        <v>Utility ($/kWh)</v>
      </c>
    </row>
    <row r="561" spans="1:42" x14ac:dyDescent="0.2">
      <c r="A561" s="27" t="s">
        <v>36</v>
      </c>
      <c r="C561" s="136">
        <f>IF(pbi_uti_amount="n/a",Inputs!D172,IF(AND(C$2&lt;=pbi_uti_term,C$2&lt;=analysis_period),pbi_uti_amount*(1+pbi_uti_escal/100)^B$2,0))</f>
        <v>0</v>
      </c>
      <c r="D561" s="136">
        <f>IF(pbi_uti_amount="n/a",Inputs!E172,IF(AND(D$2&lt;=pbi_uti_term,D$2&lt;=analysis_period),pbi_uti_amount*(1+pbi_uti_escal/100)^C$2,0))</f>
        <v>0</v>
      </c>
      <c r="E561" s="136">
        <f>IF(pbi_uti_amount="n/a",Inputs!F172,IF(AND(E$2&lt;=pbi_uti_term,E$2&lt;=analysis_period),pbi_uti_amount*(1+pbi_uti_escal/100)^D$2,0))</f>
        <v>0</v>
      </c>
      <c r="F561" s="136">
        <f>IF(pbi_uti_amount="n/a",Inputs!G172,IF(AND(F$2&lt;=pbi_uti_term,F$2&lt;=analysis_period),pbi_uti_amount*(1+pbi_uti_escal/100)^E$2,0))</f>
        <v>0</v>
      </c>
      <c r="G561" s="136">
        <f>IF(pbi_uti_amount="n/a",Inputs!H172,IF(AND(G$2&lt;=pbi_uti_term,G$2&lt;=analysis_period),pbi_uti_amount*(1+pbi_uti_escal/100)^F$2,0))</f>
        <v>0</v>
      </c>
      <c r="H561" s="136">
        <f>IF(pbi_uti_amount="n/a",Inputs!I172,IF(AND(H$2&lt;=pbi_uti_term,H$2&lt;=analysis_period),pbi_uti_amount*(1+pbi_uti_escal/100)^G$2,0))</f>
        <v>0</v>
      </c>
      <c r="I561" s="136">
        <f>IF(pbi_uti_amount="n/a",Inputs!J172,IF(AND(I$2&lt;=pbi_uti_term,I$2&lt;=analysis_period),pbi_uti_amount*(1+pbi_uti_escal/100)^H$2,0))</f>
        <v>0</v>
      </c>
      <c r="J561" s="136">
        <f>IF(pbi_uti_amount="n/a",Inputs!K172,IF(AND(J$2&lt;=pbi_uti_term,J$2&lt;=analysis_period),pbi_uti_amount*(1+pbi_uti_escal/100)^I$2,0))</f>
        <v>0</v>
      </c>
      <c r="K561" s="136">
        <f>IF(pbi_uti_amount="n/a",Inputs!L172,IF(AND(K$2&lt;=pbi_uti_term,K$2&lt;=analysis_period),pbi_uti_amount*(1+pbi_uti_escal/100)^J$2,0))</f>
        <v>0</v>
      </c>
      <c r="L561" s="136">
        <f>IF(pbi_uti_amount="n/a",Inputs!M172,IF(AND(L$2&lt;=pbi_uti_term,L$2&lt;=analysis_period),pbi_uti_amount*(1+pbi_uti_escal/100)^K$2,0))</f>
        <v>0</v>
      </c>
      <c r="M561" s="136">
        <f>IF(pbi_uti_amount="n/a",Inputs!N172,IF(AND(M$2&lt;=pbi_uti_term,M$2&lt;=analysis_period),pbi_uti_amount*(1+pbi_uti_escal/100)^L$2,0))</f>
        <v>0</v>
      </c>
      <c r="N561" s="136">
        <f>IF(pbi_uti_amount="n/a",Inputs!O172,IF(AND(N$2&lt;=pbi_uti_term,N$2&lt;=analysis_period),pbi_uti_amount*(1+pbi_uti_escal/100)^M$2,0))</f>
        <v>0</v>
      </c>
      <c r="O561" s="136">
        <f>IF(pbi_uti_amount="n/a",Inputs!P172,IF(AND(O$2&lt;=pbi_uti_term,O$2&lt;=analysis_period),pbi_uti_amount*(1+pbi_uti_escal/100)^N$2,0))</f>
        <v>0</v>
      </c>
      <c r="P561" s="136">
        <f>IF(pbi_uti_amount="n/a",Inputs!Q172,IF(AND(P$2&lt;=pbi_uti_term,P$2&lt;=analysis_period),pbi_uti_amount*(1+pbi_uti_escal/100)^O$2,0))</f>
        <v>0</v>
      </c>
      <c r="Q561" s="136">
        <f>IF(pbi_uti_amount="n/a",Inputs!R172,IF(AND(Q$2&lt;=pbi_uti_term,Q$2&lt;=analysis_period),pbi_uti_amount*(1+pbi_uti_escal/100)^P$2,0))</f>
        <v>0</v>
      </c>
      <c r="R561" s="136">
        <f>IF(pbi_uti_amount="n/a",Inputs!S172,IF(AND(R$2&lt;=pbi_uti_term,R$2&lt;=analysis_period),pbi_uti_amount*(1+pbi_uti_escal/100)^Q$2,0))</f>
        <v>0</v>
      </c>
      <c r="S561" s="136">
        <f>IF(pbi_uti_amount="n/a",Inputs!T172,IF(AND(S$2&lt;=pbi_uti_term,S$2&lt;=analysis_period),pbi_uti_amount*(1+pbi_uti_escal/100)^R$2,0))</f>
        <v>0</v>
      </c>
      <c r="T561" s="136">
        <f>IF(pbi_uti_amount="n/a",Inputs!U172,IF(AND(T$2&lt;=pbi_uti_term,T$2&lt;=analysis_period),pbi_uti_amount*(1+pbi_uti_escal/100)^S$2,0))</f>
        <v>0</v>
      </c>
      <c r="U561" s="136">
        <f>IF(pbi_uti_amount="n/a",Inputs!V172,IF(AND(U$2&lt;=pbi_uti_term,U$2&lt;=analysis_period),pbi_uti_amount*(1+pbi_uti_escal/100)^T$2,0))</f>
        <v>0</v>
      </c>
      <c r="V561" s="136">
        <f>IF(pbi_uti_amount="n/a",Inputs!W172,IF(AND(V$2&lt;=pbi_uti_term,V$2&lt;=analysis_period),pbi_uti_amount*(1+pbi_uti_escal/100)^U$2,0))</f>
        <v>0</v>
      </c>
      <c r="W561" s="136">
        <f>IF(pbi_uti_amount="n/a",Inputs!X172,IF(AND(W$2&lt;=pbi_uti_term,W$2&lt;=analysis_period),pbi_uti_amount*(1+pbi_uti_escal/100)^V$2,0))</f>
        <v>0</v>
      </c>
      <c r="X561" s="136">
        <f>IF(pbi_uti_amount="n/a",Inputs!Y172,IF(AND(X$2&lt;=pbi_uti_term,X$2&lt;=analysis_period),pbi_uti_amount*(1+pbi_uti_escal/100)^W$2,0))</f>
        <v>0</v>
      </c>
      <c r="Y561" s="136">
        <f>IF(pbi_uti_amount="n/a",Inputs!Z172,IF(AND(Y$2&lt;=pbi_uti_term,Y$2&lt;=analysis_period),pbi_uti_amount*(1+pbi_uti_escal/100)^X$2,0))</f>
        <v>0</v>
      </c>
      <c r="Z561" s="136">
        <f>IF(pbi_uti_amount="n/a",Inputs!AA172,IF(AND(Z$2&lt;=pbi_uti_term,Z$2&lt;=analysis_period),pbi_uti_amount*(1+pbi_uti_escal/100)^Y$2,0))</f>
        <v>0</v>
      </c>
      <c r="AA561" s="136">
        <f>IF(pbi_uti_amount="n/a",Inputs!AB172,IF(AND(AA$2&lt;=pbi_uti_term,AA$2&lt;=analysis_period),pbi_uti_amount*(1+pbi_uti_escal/100)^Z$2,0))</f>
        <v>0</v>
      </c>
      <c r="AB561" s="136">
        <f>IF(pbi_uti_amount="n/a",Inputs!AC172,IF(AND(AB$2&lt;=pbi_uti_term,AB$2&lt;=analysis_period),pbi_uti_amount*(1+pbi_uti_escal/100)^AA$2,0))</f>
        <v>0</v>
      </c>
      <c r="AC561" s="136">
        <f>IF(pbi_uti_amount="n/a",Inputs!AD172,IF(AND(AC$2&lt;=pbi_uti_term,AC$2&lt;=analysis_period),pbi_uti_amount*(1+pbi_uti_escal/100)^AB$2,0))</f>
        <v>0</v>
      </c>
      <c r="AD561" s="136">
        <f>IF(pbi_uti_amount="n/a",Inputs!AE172,IF(AND(AD$2&lt;=pbi_uti_term,AD$2&lt;=analysis_period),pbi_uti_amount*(1+pbi_uti_escal/100)^AC$2,0))</f>
        <v>0</v>
      </c>
      <c r="AE561" s="136">
        <f>IF(pbi_uti_amount="n/a",Inputs!AF172,IF(AND(AE$2&lt;=pbi_uti_term,AE$2&lt;=analysis_period),pbi_uti_amount*(1+pbi_uti_escal/100)^AD$2,0))</f>
        <v>0</v>
      </c>
      <c r="AF561" s="136">
        <f>IF(pbi_uti_amount="n/a",Inputs!AG172,IF(AND(AF$2&lt;=pbi_uti_term,AF$2&lt;=analysis_period),pbi_uti_amount*(1+pbi_uti_escal/100)^AE$2,0))</f>
        <v>0</v>
      </c>
      <c r="AG561" s="136">
        <f>IF(pbi_uti_amount="n/a",Inputs!AH172,IF(AND(AG$2&lt;=pbi_uti_term,AG$2&lt;=analysis_period),pbi_uti_amount*(1+pbi_uti_escal/100)^AF$2,0))</f>
        <v>0</v>
      </c>
      <c r="AH561" s="136">
        <f>IF(pbi_uti_amount="n/a",Inputs!AI172,IF(AND(AH$2&lt;=pbi_uti_term,AH$2&lt;=analysis_period),pbi_uti_amount*(1+pbi_uti_escal/100)^AG$2,0))</f>
        <v>0</v>
      </c>
      <c r="AI561" s="136">
        <f>IF(pbi_uti_amount="n/a",Inputs!AJ172,IF(AND(AI$2&lt;=pbi_uti_term,AI$2&lt;=analysis_period),pbi_uti_amount*(1+pbi_uti_escal/100)^AH$2,0))</f>
        <v>0</v>
      </c>
      <c r="AJ561" s="136">
        <f>IF(pbi_uti_amount="n/a",Inputs!AK172,IF(AND(AJ$2&lt;=pbi_uti_term,AJ$2&lt;=analysis_period),pbi_uti_amount*(1+pbi_uti_escal/100)^AI$2,0))</f>
        <v>0</v>
      </c>
      <c r="AK561" s="136">
        <f>IF(pbi_uti_amount="n/a",Inputs!AL172,IF(AND(AK$2&lt;=pbi_uti_term,AK$2&lt;=analysis_period),pbi_uti_amount*(1+pbi_uti_escal/100)^AJ$2,0))</f>
        <v>0</v>
      </c>
      <c r="AL561" s="136">
        <f>IF(pbi_uti_amount="n/a",Inputs!AM172,IF(AND(AL$2&lt;=pbi_uti_term,AL$2&lt;=analysis_period),pbi_uti_amount*(1+pbi_uti_escal/100)^AK$2,0))</f>
        <v>0</v>
      </c>
      <c r="AM561" s="136">
        <f>IF(pbi_uti_amount="n/a",Inputs!AN172,IF(AND(AM$2&lt;=pbi_uti_term,AM$2&lt;=analysis_period),pbi_uti_amount*(1+pbi_uti_escal/100)^AL$2,0))</f>
        <v>0</v>
      </c>
      <c r="AN561" s="136">
        <f>IF(pbi_uti_amount="n/a",Inputs!AO172,IF(AND(AN$2&lt;=pbi_uti_term,AN$2&lt;=analysis_period),pbi_uti_amount*(1+pbi_uti_escal/100)^AM$2,0))</f>
        <v>0</v>
      </c>
      <c r="AO561" s="136">
        <f>IF(pbi_uti_amount="n/a",Inputs!AP172,IF(AND(AO$2&lt;=pbi_uti_term,AO$2&lt;=analysis_period),pbi_uti_amount*(1+pbi_uti_escal/100)^AN$2,0))</f>
        <v>0</v>
      </c>
      <c r="AP561" s="136">
        <f>IF(pbi_uti_amount="n/a",Inputs!AQ172,IF(AND(AP$2&lt;=pbi_uti_term,AP$2&lt;=analysis_period),pbi_uti_amount*(1+pbi_uti_escal/100)^AO$2,0))</f>
        <v>0</v>
      </c>
    </row>
    <row r="562" spans="1:42" x14ac:dyDescent="0.2">
      <c r="A562" s="365" t="s">
        <v>383</v>
      </c>
      <c r="C562" s="163">
        <f>C$5</f>
        <v>0</v>
      </c>
      <c r="D562" s="163">
        <f t="shared" ref="D562:AP562" si="263">D$5</f>
        <v>0</v>
      </c>
      <c r="E562" s="163">
        <f t="shared" si="263"/>
        <v>0</v>
      </c>
      <c r="F562" s="163">
        <f t="shared" si="263"/>
        <v>0</v>
      </c>
      <c r="G562" s="163">
        <f t="shared" si="263"/>
        <v>0</v>
      </c>
      <c r="H562" s="163">
        <f t="shared" si="263"/>
        <v>0</v>
      </c>
      <c r="I562" s="163">
        <f t="shared" si="263"/>
        <v>0</v>
      </c>
      <c r="J562" s="163">
        <f t="shared" si="263"/>
        <v>0</v>
      </c>
      <c r="K562" s="163">
        <f t="shared" si="263"/>
        <v>0</v>
      </c>
      <c r="L562" s="163">
        <f t="shared" si="263"/>
        <v>0</v>
      </c>
      <c r="M562" s="163">
        <f t="shared" si="263"/>
        <v>0</v>
      </c>
      <c r="N562" s="163">
        <f t="shared" si="263"/>
        <v>0</v>
      </c>
      <c r="O562" s="163">
        <f t="shared" si="263"/>
        <v>0</v>
      </c>
      <c r="P562" s="163">
        <f t="shared" si="263"/>
        <v>0</v>
      </c>
      <c r="Q562" s="163">
        <f t="shared" si="263"/>
        <v>0</v>
      </c>
      <c r="R562" s="163">
        <f t="shared" si="263"/>
        <v>0</v>
      </c>
      <c r="S562" s="163">
        <f t="shared" si="263"/>
        <v>0</v>
      </c>
      <c r="T562" s="163">
        <f t="shared" si="263"/>
        <v>0</v>
      </c>
      <c r="U562" s="163">
        <f t="shared" si="263"/>
        <v>0</v>
      </c>
      <c r="V562" s="163">
        <f t="shared" si="263"/>
        <v>0</v>
      </c>
      <c r="W562" s="163">
        <f t="shared" si="263"/>
        <v>0</v>
      </c>
      <c r="X562" s="163">
        <f t="shared" si="263"/>
        <v>0</v>
      </c>
      <c r="Y562" s="163">
        <f t="shared" si="263"/>
        <v>0</v>
      </c>
      <c r="Z562" s="163">
        <f t="shared" si="263"/>
        <v>0</v>
      </c>
      <c r="AA562" s="163">
        <f t="shared" si="263"/>
        <v>0</v>
      </c>
      <c r="AB562" s="163">
        <f t="shared" si="263"/>
        <v>0</v>
      </c>
      <c r="AC562" s="163">
        <f t="shared" si="263"/>
        <v>0</v>
      </c>
      <c r="AD562" s="163">
        <f t="shared" si="263"/>
        <v>0</v>
      </c>
      <c r="AE562" s="163">
        <f t="shared" si="263"/>
        <v>0</v>
      </c>
      <c r="AF562" s="163">
        <f t="shared" si="263"/>
        <v>0</v>
      </c>
      <c r="AG562" s="163">
        <f t="shared" si="263"/>
        <v>0</v>
      </c>
      <c r="AH562" s="163">
        <f t="shared" si="263"/>
        <v>0</v>
      </c>
      <c r="AI562" s="163">
        <f t="shared" si="263"/>
        <v>0</v>
      </c>
      <c r="AJ562" s="163">
        <f t="shared" si="263"/>
        <v>0</v>
      </c>
      <c r="AK562" s="163">
        <f t="shared" si="263"/>
        <v>0</v>
      </c>
      <c r="AL562" s="163">
        <f t="shared" si="263"/>
        <v>0</v>
      </c>
      <c r="AM562" s="163">
        <f t="shared" si="263"/>
        <v>0</v>
      </c>
      <c r="AN562" s="163">
        <f t="shared" si="263"/>
        <v>0</v>
      </c>
      <c r="AO562" s="163">
        <f t="shared" si="263"/>
        <v>0</v>
      </c>
      <c r="AP562" s="163">
        <f t="shared" si="263"/>
        <v>0</v>
      </c>
    </row>
    <row r="563" spans="1:42" x14ac:dyDescent="0.2">
      <c r="A563" s="27" t="s">
        <v>13</v>
      </c>
      <c r="C563" s="188">
        <f>C561*C562</f>
        <v>0</v>
      </c>
      <c r="D563" s="188">
        <f t="shared" ref="D563:AP563" si="264">D561*D562</f>
        <v>0</v>
      </c>
      <c r="E563" s="188">
        <f t="shared" si="264"/>
        <v>0</v>
      </c>
      <c r="F563" s="188">
        <f t="shared" si="264"/>
        <v>0</v>
      </c>
      <c r="G563" s="188">
        <f t="shared" si="264"/>
        <v>0</v>
      </c>
      <c r="H563" s="188">
        <f t="shared" si="264"/>
        <v>0</v>
      </c>
      <c r="I563" s="188">
        <f t="shared" si="264"/>
        <v>0</v>
      </c>
      <c r="J563" s="188">
        <f t="shared" si="264"/>
        <v>0</v>
      </c>
      <c r="K563" s="188">
        <f t="shared" si="264"/>
        <v>0</v>
      </c>
      <c r="L563" s="188">
        <f t="shared" si="264"/>
        <v>0</v>
      </c>
      <c r="M563" s="188">
        <f t="shared" si="264"/>
        <v>0</v>
      </c>
      <c r="N563" s="188">
        <f t="shared" si="264"/>
        <v>0</v>
      </c>
      <c r="O563" s="188">
        <f t="shared" si="264"/>
        <v>0</v>
      </c>
      <c r="P563" s="188">
        <f t="shared" si="264"/>
        <v>0</v>
      </c>
      <c r="Q563" s="188">
        <f t="shared" si="264"/>
        <v>0</v>
      </c>
      <c r="R563" s="188">
        <f t="shared" si="264"/>
        <v>0</v>
      </c>
      <c r="S563" s="188">
        <f t="shared" si="264"/>
        <v>0</v>
      </c>
      <c r="T563" s="188">
        <f t="shared" si="264"/>
        <v>0</v>
      </c>
      <c r="U563" s="188">
        <f t="shared" si="264"/>
        <v>0</v>
      </c>
      <c r="V563" s="188">
        <f t="shared" si="264"/>
        <v>0</v>
      </c>
      <c r="W563" s="188">
        <f t="shared" si="264"/>
        <v>0</v>
      </c>
      <c r="X563" s="188">
        <f t="shared" si="264"/>
        <v>0</v>
      </c>
      <c r="Y563" s="188">
        <f t="shared" si="264"/>
        <v>0</v>
      </c>
      <c r="Z563" s="188">
        <f t="shared" si="264"/>
        <v>0</v>
      </c>
      <c r="AA563" s="188">
        <f t="shared" si="264"/>
        <v>0</v>
      </c>
      <c r="AB563" s="188">
        <f t="shared" si="264"/>
        <v>0</v>
      </c>
      <c r="AC563" s="188">
        <f t="shared" si="264"/>
        <v>0</v>
      </c>
      <c r="AD563" s="188">
        <f t="shared" si="264"/>
        <v>0</v>
      </c>
      <c r="AE563" s="188">
        <f t="shared" si="264"/>
        <v>0</v>
      </c>
      <c r="AF563" s="188">
        <f t="shared" si="264"/>
        <v>0</v>
      </c>
      <c r="AG563" s="188">
        <f t="shared" si="264"/>
        <v>0</v>
      </c>
      <c r="AH563" s="188">
        <f t="shared" si="264"/>
        <v>0</v>
      </c>
      <c r="AI563" s="188">
        <f t="shared" si="264"/>
        <v>0</v>
      </c>
      <c r="AJ563" s="188">
        <f t="shared" si="264"/>
        <v>0</v>
      </c>
      <c r="AK563" s="188">
        <f t="shared" si="264"/>
        <v>0</v>
      </c>
      <c r="AL563" s="188">
        <f t="shared" si="264"/>
        <v>0</v>
      </c>
      <c r="AM563" s="188">
        <f t="shared" si="264"/>
        <v>0</v>
      </c>
      <c r="AN563" s="188">
        <f t="shared" si="264"/>
        <v>0</v>
      </c>
      <c r="AO563" s="188">
        <f t="shared" si="264"/>
        <v>0</v>
      </c>
      <c r="AP563" s="188">
        <f t="shared" si="264"/>
        <v>0</v>
      </c>
    </row>
    <row r="564" spans="1:42" x14ac:dyDescent="0.2">
      <c r="A564" s="23" t="str">
        <f>Inputs!B134</f>
        <v>Other ($/kWh)</v>
      </c>
    </row>
    <row r="565" spans="1:42" x14ac:dyDescent="0.2">
      <c r="A565" s="27" t="s">
        <v>36</v>
      </c>
      <c r="C565" s="143">
        <f>IF(pbi_oth_amount="n/a",Inputs!D173,IF(AND(C$2&lt;=pbi_oth_term,C$2&lt;=analysis_period),pbi_oth_amount*(1+pbi_oth_escal/100)^B$2,0))</f>
        <v>0</v>
      </c>
      <c r="D565" s="143">
        <f>IF(pbi_oth_amount="n/a",Inputs!E173,IF(AND(D$2&lt;=pbi_oth_term,D$2&lt;=analysis_period),pbi_oth_amount*(1+pbi_oth_escal/100)^C$2,0))</f>
        <v>0</v>
      </c>
      <c r="E565" s="143">
        <f>IF(pbi_oth_amount="n/a",Inputs!F173,IF(AND(E$2&lt;=pbi_oth_term,E$2&lt;=analysis_period),pbi_oth_amount*(1+pbi_oth_escal/100)^D$2,0))</f>
        <v>0</v>
      </c>
      <c r="F565" s="143">
        <f>IF(pbi_oth_amount="n/a",Inputs!G173,IF(AND(F$2&lt;=pbi_oth_term,F$2&lt;=analysis_period),pbi_oth_amount*(1+pbi_oth_escal/100)^E$2,0))</f>
        <v>0</v>
      </c>
      <c r="G565" s="143">
        <f>IF(pbi_oth_amount="n/a",Inputs!H173,IF(AND(G$2&lt;=pbi_oth_term,G$2&lt;=analysis_period),pbi_oth_amount*(1+pbi_oth_escal/100)^F$2,0))</f>
        <v>0</v>
      </c>
      <c r="H565" s="143">
        <f>IF(pbi_oth_amount="n/a",Inputs!I173,IF(AND(H$2&lt;=pbi_oth_term,H$2&lt;=analysis_period),pbi_oth_amount*(1+pbi_oth_escal/100)^G$2,0))</f>
        <v>0</v>
      </c>
      <c r="I565" s="143">
        <f>IF(pbi_oth_amount="n/a",Inputs!J173,IF(AND(I$2&lt;=pbi_oth_term,I$2&lt;=analysis_period),pbi_oth_amount*(1+pbi_oth_escal/100)^H$2,0))</f>
        <v>0</v>
      </c>
      <c r="J565" s="143">
        <f>IF(pbi_oth_amount="n/a",Inputs!K173,IF(AND(J$2&lt;=pbi_oth_term,J$2&lt;=analysis_period),pbi_oth_amount*(1+pbi_oth_escal/100)^I$2,0))</f>
        <v>0</v>
      </c>
      <c r="K565" s="143">
        <f>IF(pbi_oth_amount="n/a",Inputs!L173,IF(AND(K$2&lt;=pbi_oth_term,K$2&lt;=analysis_period),pbi_oth_amount*(1+pbi_oth_escal/100)^J$2,0))</f>
        <v>0</v>
      </c>
      <c r="L565" s="143">
        <f>IF(pbi_oth_amount="n/a",Inputs!M173,IF(AND(L$2&lt;=pbi_oth_term,L$2&lt;=analysis_period),pbi_oth_amount*(1+pbi_oth_escal/100)^K$2,0))</f>
        <v>0</v>
      </c>
      <c r="M565" s="143">
        <f>IF(pbi_oth_amount="n/a",Inputs!N173,IF(AND(M$2&lt;=pbi_oth_term,M$2&lt;=analysis_period),pbi_oth_amount*(1+pbi_oth_escal/100)^L$2,0))</f>
        <v>0</v>
      </c>
      <c r="N565" s="143">
        <f>IF(pbi_oth_amount="n/a",Inputs!O173,IF(AND(N$2&lt;=pbi_oth_term,N$2&lt;=analysis_period),pbi_oth_amount*(1+pbi_oth_escal/100)^M$2,0))</f>
        <v>0</v>
      </c>
      <c r="O565" s="143">
        <f>IF(pbi_oth_amount="n/a",Inputs!P173,IF(AND(O$2&lt;=pbi_oth_term,O$2&lt;=analysis_period),pbi_oth_amount*(1+pbi_oth_escal/100)^N$2,0))</f>
        <v>0</v>
      </c>
      <c r="P565" s="143">
        <f>IF(pbi_oth_amount="n/a",Inputs!Q173,IF(AND(P$2&lt;=pbi_oth_term,P$2&lt;=analysis_period),pbi_oth_amount*(1+pbi_oth_escal/100)^O$2,0))</f>
        <v>0</v>
      </c>
      <c r="Q565" s="143">
        <f>IF(pbi_oth_amount="n/a",Inputs!R173,IF(AND(Q$2&lt;=pbi_oth_term,Q$2&lt;=analysis_period),pbi_oth_amount*(1+pbi_oth_escal/100)^P$2,0))</f>
        <v>0</v>
      </c>
      <c r="R565" s="143">
        <f>IF(pbi_oth_amount="n/a",Inputs!S173,IF(AND(R$2&lt;=pbi_oth_term,R$2&lt;=analysis_period),pbi_oth_amount*(1+pbi_oth_escal/100)^Q$2,0))</f>
        <v>0</v>
      </c>
      <c r="S565" s="143">
        <f>IF(pbi_oth_amount="n/a",Inputs!T173,IF(AND(S$2&lt;=pbi_oth_term,S$2&lt;=analysis_period),pbi_oth_amount*(1+pbi_oth_escal/100)^R$2,0))</f>
        <v>0</v>
      </c>
      <c r="T565" s="143">
        <f>IF(pbi_oth_amount="n/a",Inputs!U173,IF(AND(T$2&lt;=pbi_oth_term,T$2&lt;=analysis_period),pbi_oth_amount*(1+pbi_oth_escal/100)^S$2,0))</f>
        <v>0</v>
      </c>
      <c r="U565" s="143">
        <f>IF(pbi_oth_amount="n/a",Inputs!V173,IF(AND(U$2&lt;=pbi_oth_term,U$2&lt;=analysis_period),pbi_oth_amount*(1+pbi_oth_escal/100)^T$2,0))</f>
        <v>0</v>
      </c>
      <c r="V565" s="143">
        <f>IF(pbi_oth_amount="n/a",Inputs!W173,IF(AND(V$2&lt;=pbi_oth_term,V$2&lt;=analysis_period),pbi_oth_amount*(1+pbi_oth_escal/100)^U$2,0))</f>
        <v>0</v>
      </c>
      <c r="W565" s="143">
        <f>IF(pbi_oth_amount="n/a",Inputs!X173,IF(AND(W$2&lt;=pbi_oth_term,W$2&lt;=analysis_period),pbi_oth_amount*(1+pbi_oth_escal/100)^V$2,0))</f>
        <v>0</v>
      </c>
      <c r="X565" s="143">
        <f>IF(pbi_oth_amount="n/a",Inputs!Y173,IF(AND(X$2&lt;=pbi_oth_term,X$2&lt;=analysis_period),pbi_oth_amount*(1+pbi_oth_escal/100)^W$2,0))</f>
        <v>0</v>
      </c>
      <c r="Y565" s="143">
        <f>IF(pbi_oth_amount="n/a",Inputs!Z173,IF(AND(Y$2&lt;=pbi_oth_term,Y$2&lt;=analysis_period),pbi_oth_amount*(1+pbi_oth_escal/100)^X$2,0))</f>
        <v>0</v>
      </c>
      <c r="Z565" s="143">
        <f>IF(pbi_oth_amount="n/a",Inputs!AA173,IF(AND(Z$2&lt;=pbi_oth_term,Z$2&lt;=analysis_period),pbi_oth_amount*(1+pbi_oth_escal/100)^Y$2,0))</f>
        <v>0</v>
      </c>
      <c r="AA565" s="143">
        <f>IF(pbi_oth_amount="n/a",Inputs!AB173,IF(AND(AA$2&lt;=pbi_oth_term,AA$2&lt;=analysis_period),pbi_oth_amount*(1+pbi_oth_escal/100)^Z$2,0))</f>
        <v>0</v>
      </c>
      <c r="AB565" s="143">
        <f>IF(pbi_oth_amount="n/a",Inputs!AC173,IF(AND(AB$2&lt;=pbi_oth_term,AB$2&lt;=analysis_period),pbi_oth_amount*(1+pbi_oth_escal/100)^AA$2,0))</f>
        <v>0</v>
      </c>
      <c r="AC565" s="143">
        <f>IF(pbi_oth_amount="n/a",Inputs!AD173,IF(AND(AC$2&lt;=pbi_oth_term,AC$2&lt;=analysis_period),pbi_oth_amount*(1+pbi_oth_escal/100)^AB$2,0))</f>
        <v>0</v>
      </c>
      <c r="AD565" s="143">
        <f>IF(pbi_oth_amount="n/a",Inputs!AE173,IF(AND(AD$2&lt;=pbi_oth_term,AD$2&lt;=analysis_period),pbi_oth_amount*(1+pbi_oth_escal/100)^AC$2,0))</f>
        <v>0</v>
      </c>
      <c r="AE565" s="143">
        <f>IF(pbi_oth_amount="n/a",Inputs!AF173,IF(AND(AE$2&lt;=pbi_oth_term,AE$2&lt;=analysis_period),pbi_oth_amount*(1+pbi_oth_escal/100)^AD$2,0))</f>
        <v>0</v>
      </c>
      <c r="AF565" s="143">
        <f>IF(pbi_oth_amount="n/a",Inputs!AG173,IF(AND(AF$2&lt;=pbi_oth_term,AF$2&lt;=analysis_period),pbi_oth_amount*(1+pbi_oth_escal/100)^AE$2,0))</f>
        <v>0</v>
      </c>
      <c r="AG565" s="143">
        <f>IF(pbi_oth_amount="n/a",Inputs!AH173,IF(AND(AG$2&lt;=pbi_oth_term,AG$2&lt;=analysis_period),pbi_oth_amount*(1+pbi_oth_escal/100)^AF$2,0))</f>
        <v>0</v>
      </c>
      <c r="AH565" s="143">
        <f>IF(pbi_oth_amount="n/a",Inputs!AI173,IF(AND(AH$2&lt;=pbi_oth_term,AH$2&lt;=analysis_period),pbi_oth_amount*(1+pbi_oth_escal/100)^AG$2,0))</f>
        <v>0</v>
      </c>
      <c r="AI565" s="143">
        <f>IF(pbi_oth_amount="n/a",Inputs!AJ173,IF(AND(AI$2&lt;=pbi_oth_term,AI$2&lt;=analysis_period),pbi_oth_amount*(1+pbi_oth_escal/100)^AH$2,0))</f>
        <v>0</v>
      </c>
      <c r="AJ565" s="143">
        <f>IF(pbi_oth_amount="n/a",Inputs!AK173,IF(AND(AJ$2&lt;=pbi_oth_term,AJ$2&lt;=analysis_period),pbi_oth_amount*(1+pbi_oth_escal/100)^AI$2,0))</f>
        <v>0</v>
      </c>
      <c r="AK565" s="143">
        <f>IF(pbi_oth_amount="n/a",Inputs!AL173,IF(AND(AK$2&lt;=pbi_oth_term,AK$2&lt;=analysis_period),pbi_oth_amount*(1+pbi_oth_escal/100)^AJ$2,0))</f>
        <v>0</v>
      </c>
      <c r="AL565" s="143">
        <f>IF(pbi_oth_amount="n/a",Inputs!AM173,IF(AND(AL$2&lt;=pbi_oth_term,AL$2&lt;=analysis_period),pbi_oth_amount*(1+pbi_oth_escal/100)^AK$2,0))</f>
        <v>0</v>
      </c>
      <c r="AM565" s="143">
        <f>IF(pbi_oth_amount="n/a",Inputs!AN173,IF(AND(AM$2&lt;=pbi_oth_term,AM$2&lt;=analysis_period),pbi_oth_amount*(1+pbi_oth_escal/100)^AL$2,0))</f>
        <v>0</v>
      </c>
      <c r="AN565" s="143">
        <f>IF(pbi_oth_amount="n/a",Inputs!AO173,IF(AND(AN$2&lt;=pbi_oth_term,AN$2&lt;=analysis_period),pbi_oth_amount*(1+pbi_oth_escal/100)^AM$2,0))</f>
        <v>0</v>
      </c>
      <c r="AO565" s="143">
        <f>IF(pbi_oth_amount="n/a",Inputs!AP173,IF(AND(AO$2&lt;=pbi_oth_term,AO$2&lt;=analysis_period),pbi_oth_amount*(1+pbi_oth_escal/100)^AN$2,0))</f>
        <v>0</v>
      </c>
      <c r="AP565" s="143">
        <f>IF(pbi_oth_amount="n/a",Inputs!AQ173,IF(AND(AP$2&lt;=pbi_oth_term,AP$2&lt;=analysis_period),pbi_oth_amount*(1+pbi_oth_escal/100)^AO$2,0))</f>
        <v>0</v>
      </c>
    </row>
    <row r="566" spans="1:42" x14ac:dyDescent="0.2">
      <c r="A566" s="365" t="s">
        <v>383</v>
      </c>
      <c r="C566" s="163">
        <f>C$5</f>
        <v>0</v>
      </c>
      <c r="D566" s="163">
        <f t="shared" ref="D566:AP566" si="265">D$5</f>
        <v>0</v>
      </c>
      <c r="E566" s="163">
        <f t="shared" si="265"/>
        <v>0</v>
      </c>
      <c r="F566" s="163">
        <f t="shared" si="265"/>
        <v>0</v>
      </c>
      <c r="G566" s="163">
        <f t="shared" si="265"/>
        <v>0</v>
      </c>
      <c r="H566" s="163">
        <f t="shared" si="265"/>
        <v>0</v>
      </c>
      <c r="I566" s="163">
        <f t="shared" si="265"/>
        <v>0</v>
      </c>
      <c r="J566" s="163">
        <f t="shared" si="265"/>
        <v>0</v>
      </c>
      <c r="K566" s="163">
        <f t="shared" si="265"/>
        <v>0</v>
      </c>
      <c r="L566" s="163">
        <f t="shared" si="265"/>
        <v>0</v>
      </c>
      <c r="M566" s="163">
        <f t="shared" si="265"/>
        <v>0</v>
      </c>
      <c r="N566" s="163">
        <f t="shared" si="265"/>
        <v>0</v>
      </c>
      <c r="O566" s="163">
        <f t="shared" si="265"/>
        <v>0</v>
      </c>
      <c r="P566" s="163">
        <f t="shared" si="265"/>
        <v>0</v>
      </c>
      <c r="Q566" s="163">
        <f t="shared" si="265"/>
        <v>0</v>
      </c>
      <c r="R566" s="163">
        <f t="shared" si="265"/>
        <v>0</v>
      </c>
      <c r="S566" s="163">
        <f t="shared" si="265"/>
        <v>0</v>
      </c>
      <c r="T566" s="163">
        <f t="shared" si="265"/>
        <v>0</v>
      </c>
      <c r="U566" s="163">
        <f t="shared" si="265"/>
        <v>0</v>
      </c>
      <c r="V566" s="163">
        <f t="shared" si="265"/>
        <v>0</v>
      </c>
      <c r="W566" s="163">
        <f t="shared" si="265"/>
        <v>0</v>
      </c>
      <c r="X566" s="163">
        <f t="shared" si="265"/>
        <v>0</v>
      </c>
      <c r="Y566" s="163">
        <f t="shared" si="265"/>
        <v>0</v>
      </c>
      <c r="Z566" s="163">
        <f t="shared" si="265"/>
        <v>0</v>
      </c>
      <c r="AA566" s="163">
        <f t="shared" si="265"/>
        <v>0</v>
      </c>
      <c r="AB566" s="163">
        <f t="shared" si="265"/>
        <v>0</v>
      </c>
      <c r="AC566" s="163">
        <f t="shared" si="265"/>
        <v>0</v>
      </c>
      <c r="AD566" s="163">
        <f t="shared" si="265"/>
        <v>0</v>
      </c>
      <c r="AE566" s="163">
        <f t="shared" si="265"/>
        <v>0</v>
      </c>
      <c r="AF566" s="163">
        <f t="shared" si="265"/>
        <v>0</v>
      </c>
      <c r="AG566" s="163">
        <f t="shared" si="265"/>
        <v>0</v>
      </c>
      <c r="AH566" s="163">
        <f t="shared" si="265"/>
        <v>0</v>
      </c>
      <c r="AI566" s="163">
        <f t="shared" si="265"/>
        <v>0</v>
      </c>
      <c r="AJ566" s="163">
        <f t="shared" si="265"/>
        <v>0</v>
      </c>
      <c r="AK566" s="163">
        <f t="shared" si="265"/>
        <v>0</v>
      </c>
      <c r="AL566" s="163">
        <f t="shared" si="265"/>
        <v>0</v>
      </c>
      <c r="AM566" s="163">
        <f t="shared" si="265"/>
        <v>0</v>
      </c>
      <c r="AN566" s="163">
        <f t="shared" si="265"/>
        <v>0</v>
      </c>
      <c r="AO566" s="163">
        <f t="shared" si="265"/>
        <v>0</v>
      </c>
      <c r="AP566" s="163">
        <f t="shared" si="265"/>
        <v>0</v>
      </c>
    </row>
    <row r="567" spans="1:42" x14ac:dyDescent="0.2">
      <c r="A567" s="27" t="s">
        <v>13</v>
      </c>
      <c r="C567" s="188">
        <f>C565*C566</f>
        <v>0</v>
      </c>
      <c r="D567" s="188">
        <f t="shared" ref="D567:AP567" si="266">D565*D566</f>
        <v>0</v>
      </c>
      <c r="E567" s="188">
        <f t="shared" si="266"/>
        <v>0</v>
      </c>
      <c r="F567" s="188">
        <f t="shared" si="266"/>
        <v>0</v>
      </c>
      <c r="G567" s="188">
        <f t="shared" si="266"/>
        <v>0</v>
      </c>
      <c r="H567" s="188">
        <f t="shared" si="266"/>
        <v>0</v>
      </c>
      <c r="I567" s="188">
        <f t="shared" si="266"/>
        <v>0</v>
      </c>
      <c r="J567" s="188">
        <f t="shared" si="266"/>
        <v>0</v>
      </c>
      <c r="K567" s="188">
        <f t="shared" si="266"/>
        <v>0</v>
      </c>
      <c r="L567" s="188">
        <f t="shared" si="266"/>
        <v>0</v>
      </c>
      <c r="M567" s="188">
        <f t="shared" si="266"/>
        <v>0</v>
      </c>
      <c r="N567" s="188">
        <f t="shared" si="266"/>
        <v>0</v>
      </c>
      <c r="O567" s="188">
        <f t="shared" si="266"/>
        <v>0</v>
      </c>
      <c r="P567" s="188">
        <f t="shared" si="266"/>
        <v>0</v>
      </c>
      <c r="Q567" s="188">
        <f t="shared" si="266"/>
        <v>0</v>
      </c>
      <c r="R567" s="188">
        <f t="shared" si="266"/>
        <v>0</v>
      </c>
      <c r="S567" s="188">
        <f t="shared" si="266"/>
        <v>0</v>
      </c>
      <c r="T567" s="188">
        <f t="shared" si="266"/>
        <v>0</v>
      </c>
      <c r="U567" s="188">
        <f t="shared" si="266"/>
        <v>0</v>
      </c>
      <c r="V567" s="188">
        <f t="shared" si="266"/>
        <v>0</v>
      </c>
      <c r="W567" s="188">
        <f t="shared" si="266"/>
        <v>0</v>
      </c>
      <c r="X567" s="188">
        <f t="shared" si="266"/>
        <v>0</v>
      </c>
      <c r="Y567" s="188">
        <f t="shared" si="266"/>
        <v>0</v>
      </c>
      <c r="Z567" s="188">
        <f t="shared" si="266"/>
        <v>0</v>
      </c>
      <c r="AA567" s="188">
        <f t="shared" si="266"/>
        <v>0</v>
      </c>
      <c r="AB567" s="188">
        <f t="shared" si="266"/>
        <v>0</v>
      </c>
      <c r="AC567" s="188">
        <f t="shared" si="266"/>
        <v>0</v>
      </c>
      <c r="AD567" s="188">
        <f t="shared" si="266"/>
        <v>0</v>
      </c>
      <c r="AE567" s="188">
        <f t="shared" si="266"/>
        <v>0</v>
      </c>
      <c r="AF567" s="188">
        <f t="shared" si="266"/>
        <v>0</v>
      </c>
      <c r="AG567" s="188">
        <f t="shared" si="266"/>
        <v>0</v>
      </c>
      <c r="AH567" s="188">
        <f t="shared" si="266"/>
        <v>0</v>
      </c>
      <c r="AI567" s="188">
        <f t="shared" si="266"/>
        <v>0</v>
      </c>
      <c r="AJ567" s="188">
        <f t="shared" si="266"/>
        <v>0</v>
      </c>
      <c r="AK567" s="188">
        <f t="shared" si="266"/>
        <v>0</v>
      </c>
      <c r="AL567" s="188">
        <f t="shared" si="266"/>
        <v>0</v>
      </c>
      <c r="AM567" s="188">
        <f t="shared" si="266"/>
        <v>0</v>
      </c>
      <c r="AN567" s="188">
        <f t="shared" si="266"/>
        <v>0</v>
      </c>
      <c r="AO567" s="188">
        <f t="shared" si="266"/>
        <v>0</v>
      </c>
      <c r="AP567" s="188">
        <f t="shared" si="266"/>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67">D555+D559+D563+D567</f>
        <v>0</v>
      </c>
      <c r="E569" s="193">
        <f t="shared" si="267"/>
        <v>0</v>
      </c>
      <c r="F569" s="193">
        <f t="shared" si="267"/>
        <v>0</v>
      </c>
      <c r="G569" s="193">
        <f t="shared" si="267"/>
        <v>0</v>
      </c>
      <c r="H569" s="193">
        <f t="shared" si="267"/>
        <v>0</v>
      </c>
      <c r="I569" s="193">
        <f t="shared" si="267"/>
        <v>0</v>
      </c>
      <c r="J569" s="193">
        <f t="shared" si="267"/>
        <v>0</v>
      </c>
      <c r="K569" s="193">
        <f t="shared" si="267"/>
        <v>0</v>
      </c>
      <c r="L569" s="193">
        <f t="shared" si="267"/>
        <v>0</v>
      </c>
      <c r="M569" s="193">
        <f t="shared" si="267"/>
        <v>0</v>
      </c>
      <c r="N569" s="193">
        <f t="shared" si="267"/>
        <v>0</v>
      </c>
      <c r="O569" s="193">
        <f t="shared" si="267"/>
        <v>0</v>
      </c>
      <c r="P569" s="193">
        <f t="shared" si="267"/>
        <v>0</v>
      </c>
      <c r="Q569" s="193">
        <f t="shared" si="267"/>
        <v>0</v>
      </c>
      <c r="R569" s="193">
        <f t="shared" si="267"/>
        <v>0</v>
      </c>
      <c r="S569" s="193">
        <f t="shared" si="267"/>
        <v>0</v>
      </c>
      <c r="T569" s="193">
        <f t="shared" si="267"/>
        <v>0</v>
      </c>
      <c r="U569" s="193">
        <f t="shared" si="267"/>
        <v>0</v>
      </c>
      <c r="V569" s="193">
        <f t="shared" si="267"/>
        <v>0</v>
      </c>
      <c r="W569" s="193">
        <f t="shared" si="267"/>
        <v>0</v>
      </c>
      <c r="X569" s="193">
        <f t="shared" si="267"/>
        <v>0</v>
      </c>
      <c r="Y569" s="193">
        <f t="shared" si="267"/>
        <v>0</v>
      </c>
      <c r="Z569" s="193">
        <f t="shared" si="267"/>
        <v>0</v>
      </c>
      <c r="AA569" s="193">
        <f t="shared" si="267"/>
        <v>0</v>
      </c>
      <c r="AB569" s="193">
        <f t="shared" si="267"/>
        <v>0</v>
      </c>
      <c r="AC569" s="193">
        <f t="shared" si="267"/>
        <v>0</v>
      </c>
      <c r="AD569" s="193">
        <f t="shared" si="267"/>
        <v>0</v>
      </c>
      <c r="AE569" s="193">
        <f t="shared" si="267"/>
        <v>0</v>
      </c>
      <c r="AF569" s="193">
        <f t="shared" si="267"/>
        <v>0</v>
      </c>
      <c r="AG569" s="193">
        <f t="shared" si="267"/>
        <v>0</v>
      </c>
      <c r="AH569" s="193">
        <f t="shared" si="267"/>
        <v>0</v>
      </c>
      <c r="AI569" s="193">
        <f t="shared" si="267"/>
        <v>0</v>
      </c>
      <c r="AJ569" s="193">
        <f t="shared" si="267"/>
        <v>0</v>
      </c>
      <c r="AK569" s="193">
        <f t="shared" si="267"/>
        <v>0</v>
      </c>
      <c r="AL569" s="193">
        <f t="shared" si="267"/>
        <v>0</v>
      </c>
      <c r="AM569" s="193">
        <f t="shared" si="267"/>
        <v>0</v>
      </c>
      <c r="AN569" s="193">
        <f t="shared" si="267"/>
        <v>0</v>
      </c>
      <c r="AO569" s="193">
        <f t="shared" si="267"/>
        <v>0</v>
      </c>
      <c r="AP569" s="193">
        <f t="shared" si="267"/>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189">
        <f>IF(C$591="N/A",IF(C$592="N/A",C$593+C$574,C$592),C$591)</f>
        <v>0</v>
      </c>
      <c r="D573" s="366">
        <f t="shared" ref="D573:AP573" si="268">IF(D$591="N/A",IF(D$592="N/A",D$593+D$574,D$592),D$591)</f>
        <v>0</v>
      </c>
      <c r="E573" s="366">
        <f t="shared" si="268"/>
        <v>0</v>
      </c>
      <c r="F573" s="366">
        <f t="shared" si="268"/>
        <v>0</v>
      </c>
      <c r="G573" s="366">
        <f t="shared" si="268"/>
        <v>0</v>
      </c>
      <c r="H573" s="366">
        <f t="shared" si="268"/>
        <v>0</v>
      </c>
      <c r="I573" s="366">
        <f t="shared" si="268"/>
        <v>0</v>
      </c>
      <c r="J573" s="366">
        <f t="shared" si="268"/>
        <v>0</v>
      </c>
      <c r="K573" s="366">
        <f t="shared" si="268"/>
        <v>0</v>
      </c>
      <c r="L573" s="366">
        <f t="shared" si="268"/>
        <v>0</v>
      </c>
      <c r="M573" s="366">
        <f t="shared" si="268"/>
        <v>0</v>
      </c>
      <c r="N573" s="366">
        <f t="shared" si="268"/>
        <v>0</v>
      </c>
      <c r="O573" s="366">
        <f t="shared" si="268"/>
        <v>0</v>
      </c>
      <c r="P573" s="366">
        <f t="shared" si="268"/>
        <v>0</v>
      </c>
      <c r="Q573" s="366">
        <f t="shared" si="268"/>
        <v>0</v>
      </c>
      <c r="R573" s="366">
        <f t="shared" si="268"/>
        <v>0</v>
      </c>
      <c r="S573" s="366">
        <f t="shared" si="268"/>
        <v>0</v>
      </c>
      <c r="T573" s="366">
        <f t="shared" si="268"/>
        <v>0</v>
      </c>
      <c r="U573" s="366">
        <f t="shared" si="268"/>
        <v>0</v>
      </c>
      <c r="V573" s="366">
        <f t="shared" si="268"/>
        <v>0</v>
      </c>
      <c r="W573" s="366">
        <f t="shared" si="268"/>
        <v>0</v>
      </c>
      <c r="X573" s="366">
        <f t="shared" si="268"/>
        <v>0</v>
      </c>
      <c r="Y573" s="366">
        <f t="shared" si="268"/>
        <v>0</v>
      </c>
      <c r="Z573" s="366">
        <f t="shared" si="268"/>
        <v>0</v>
      </c>
      <c r="AA573" s="366">
        <f t="shared" si="268"/>
        <v>0</v>
      </c>
      <c r="AB573" s="366">
        <f t="shared" si="268"/>
        <v>0</v>
      </c>
      <c r="AC573" s="366">
        <f t="shared" si="268"/>
        <v>0</v>
      </c>
      <c r="AD573" s="366">
        <f t="shared" si="268"/>
        <v>0</v>
      </c>
      <c r="AE573" s="366">
        <f t="shared" si="268"/>
        <v>0</v>
      </c>
      <c r="AF573" s="366">
        <f t="shared" si="268"/>
        <v>0</v>
      </c>
      <c r="AG573" s="366">
        <f t="shared" si="268"/>
        <v>0</v>
      </c>
      <c r="AH573" s="366">
        <f t="shared" si="268"/>
        <v>0</v>
      </c>
      <c r="AI573" s="366">
        <f t="shared" si="268"/>
        <v>0</v>
      </c>
      <c r="AJ573" s="366">
        <f t="shared" si="268"/>
        <v>0</v>
      </c>
      <c r="AK573" s="366">
        <f t="shared" si="268"/>
        <v>0</v>
      </c>
      <c r="AL573" s="366">
        <f t="shared" si="268"/>
        <v>0</v>
      </c>
      <c r="AM573" s="366">
        <f t="shared" si="268"/>
        <v>0</v>
      </c>
      <c r="AN573" s="366">
        <f t="shared" si="268"/>
        <v>0</v>
      </c>
      <c r="AO573" s="366">
        <f t="shared" si="268"/>
        <v>0</v>
      </c>
      <c r="AP573" s="366">
        <f t="shared" si="268"/>
        <v>0</v>
      </c>
    </row>
    <row r="574" spans="1:42" s="16" customFormat="1" x14ac:dyDescent="0.2">
      <c r="A574" s="27" t="s">
        <v>195</v>
      </c>
      <c r="B574" s="162"/>
      <c r="C574" s="366">
        <f>IF(AND(C$2&lt;=term_tenor,C$2&lt;=analysis_period),B$576*term_int_rate/100,0)</f>
        <v>0</v>
      </c>
      <c r="D574" s="366">
        <f>IF(AND(D$2&lt;=term_tenor,D$2&lt;=analysis_period),C$576*term_int_rate/100,0)</f>
        <v>0</v>
      </c>
      <c r="E574" s="366">
        <f>IF(AND(E$2&lt;=term_tenor,E$2&lt;=analysis_period),D$576*term_int_rate/100,0)</f>
        <v>0</v>
      </c>
      <c r="F574" s="366">
        <f>IF(AND(F$2&lt;=term_tenor,F$2&lt;=analysis_period),E$576*term_int_rate/100,0)</f>
        <v>0</v>
      </c>
      <c r="G574" s="366">
        <f>IF(AND(G$2&lt;=term_tenor,G$2&lt;=analysis_period),F$576*term_int_rate/100,0)</f>
        <v>0</v>
      </c>
      <c r="H574" s="366">
        <f>IF(AND(H$2&lt;=term_tenor,H$2&lt;=analysis_period),G$576*term_int_rate/100,0)</f>
        <v>0</v>
      </c>
      <c r="I574" s="366">
        <f>IF(AND(I$2&lt;=term_tenor,I$2&lt;=analysis_period),H$576*term_int_rate/100,0)</f>
        <v>0</v>
      </c>
      <c r="J574" s="366">
        <f>IF(AND(J$2&lt;=term_tenor,J$2&lt;=analysis_period),I$576*term_int_rate/100,0)</f>
        <v>0</v>
      </c>
      <c r="K574" s="366">
        <f>IF(AND(K$2&lt;=term_tenor,K$2&lt;=analysis_period),J$576*term_int_rate/100,0)</f>
        <v>0</v>
      </c>
      <c r="L574" s="366">
        <f>IF(AND(L$2&lt;=term_tenor,L$2&lt;=analysis_period),K$576*term_int_rate/100,0)</f>
        <v>0</v>
      </c>
      <c r="M574" s="366">
        <f>IF(AND(M$2&lt;=term_tenor,M$2&lt;=analysis_period),L$576*term_int_rate/100,0)</f>
        <v>0</v>
      </c>
      <c r="N574" s="366">
        <f>IF(AND(N$2&lt;=term_tenor,N$2&lt;=analysis_period),M$576*term_int_rate/100,0)</f>
        <v>0</v>
      </c>
      <c r="O574" s="366">
        <f>IF(AND(O$2&lt;=term_tenor,O$2&lt;=analysis_period),N$576*term_int_rate/100,0)</f>
        <v>0</v>
      </c>
      <c r="P574" s="366">
        <f>IF(AND(P$2&lt;=term_tenor,P$2&lt;=analysis_period),O$576*term_int_rate/100,0)</f>
        <v>0</v>
      </c>
      <c r="Q574" s="366">
        <f>IF(AND(Q$2&lt;=term_tenor,Q$2&lt;=analysis_period),P$576*term_int_rate/100,0)</f>
        <v>0</v>
      </c>
      <c r="R574" s="366">
        <f>IF(AND(R$2&lt;=term_tenor,R$2&lt;=analysis_period),Q$576*term_int_rate/100,0)</f>
        <v>0</v>
      </c>
      <c r="S574" s="366">
        <f>IF(AND(S$2&lt;=term_tenor,S$2&lt;=analysis_period),R$576*term_int_rate/100,0)</f>
        <v>0</v>
      </c>
      <c r="T574" s="366">
        <f>IF(AND(T$2&lt;=term_tenor,T$2&lt;=analysis_period),S$576*term_int_rate/100,0)</f>
        <v>0</v>
      </c>
      <c r="U574" s="366">
        <f>IF(AND(U$2&lt;=term_tenor,U$2&lt;=analysis_period),T$576*term_int_rate/100,0)</f>
        <v>0</v>
      </c>
      <c r="V574" s="366">
        <f>IF(AND(V$2&lt;=term_tenor,V$2&lt;=analysis_period),U$576*term_int_rate/100,0)</f>
        <v>0</v>
      </c>
      <c r="W574" s="366">
        <f>IF(AND(W$2&lt;=term_tenor,W$2&lt;=analysis_period),V$576*term_int_rate/100,0)</f>
        <v>0</v>
      </c>
      <c r="X574" s="366">
        <f>IF(AND(X$2&lt;=term_tenor,X$2&lt;=analysis_period),W$576*term_int_rate/100,0)</f>
        <v>0</v>
      </c>
      <c r="Y574" s="366">
        <f>IF(AND(Y$2&lt;=term_tenor,Y$2&lt;=analysis_period),X$576*term_int_rate/100,0)</f>
        <v>0</v>
      </c>
      <c r="Z574" s="366">
        <f>IF(AND(Z$2&lt;=term_tenor,Z$2&lt;=analysis_period),Y$576*term_int_rate/100,0)</f>
        <v>0</v>
      </c>
      <c r="AA574" s="366">
        <f>IF(AND(AA$2&lt;=term_tenor,AA$2&lt;=analysis_period),Z$576*term_int_rate/100,0)</f>
        <v>0</v>
      </c>
      <c r="AB574" s="366">
        <f>IF(AND(AB$2&lt;=term_tenor,AB$2&lt;=analysis_period),AA$576*term_int_rate/100,0)</f>
        <v>0</v>
      </c>
      <c r="AC574" s="366">
        <f>IF(AND(AC$2&lt;=term_tenor,AC$2&lt;=analysis_period),AB$576*term_int_rate/100,0)</f>
        <v>0</v>
      </c>
      <c r="AD574" s="366">
        <f>IF(AND(AD$2&lt;=term_tenor,AD$2&lt;=analysis_period),AC$576*term_int_rate/100,0)</f>
        <v>0</v>
      </c>
      <c r="AE574" s="366">
        <f>IF(AND(AE$2&lt;=term_tenor,AE$2&lt;=analysis_period),AD$576*term_int_rate/100,0)</f>
        <v>0</v>
      </c>
      <c r="AF574" s="366">
        <f>IF(AND(AF$2&lt;=term_tenor,AF$2&lt;=analysis_period),AE$576*term_int_rate/100,0)</f>
        <v>0</v>
      </c>
      <c r="AG574" s="366">
        <f>IF(AND(AG$2&lt;=term_tenor,AG$2&lt;=analysis_period),AF$576*term_int_rate/100,0)</f>
        <v>0</v>
      </c>
      <c r="AH574" s="366">
        <f>IF(AND(AH$2&lt;=term_tenor,AH$2&lt;=analysis_period),AG$576*term_int_rate/100,0)</f>
        <v>0</v>
      </c>
      <c r="AI574" s="366">
        <f>IF(AND(AI$2&lt;=term_tenor,AI$2&lt;=analysis_period),AH$576*term_int_rate/100,0)</f>
        <v>0</v>
      </c>
      <c r="AJ574" s="366">
        <f>IF(AND(AJ$2&lt;=term_tenor,AJ$2&lt;=analysis_period),AI$576*term_int_rate/100,0)</f>
        <v>0</v>
      </c>
      <c r="AK574" s="366">
        <f>IF(AND(AK$2&lt;=term_tenor,AK$2&lt;=analysis_period),AJ$576*term_int_rate/100,0)</f>
        <v>0</v>
      </c>
      <c r="AL574" s="366">
        <f>IF(AND(AL$2&lt;=term_tenor,AL$2&lt;=analysis_period),AK$576*term_int_rate/100,0)</f>
        <v>0</v>
      </c>
      <c r="AM574" s="366">
        <f>IF(AND(AM$2&lt;=term_tenor,AM$2&lt;=analysis_period),AL$576*term_int_rate/100,0)</f>
        <v>0</v>
      </c>
      <c r="AN574" s="366">
        <f>IF(AND(AN$2&lt;=term_tenor,AN$2&lt;=analysis_period),AM$576*term_int_rate/100,0)</f>
        <v>0</v>
      </c>
      <c r="AO574" s="366">
        <f>IF(AND(AO$2&lt;=term_tenor,AO$2&lt;=analysis_period),AN$576*term_int_rate/100,0)</f>
        <v>0</v>
      </c>
      <c r="AP574" s="366">
        <f>IF(AND(AP$2&lt;=term_tenor,AP$2&lt;=analysis_period),AO$576*term_int_rate/100,0)</f>
        <v>0</v>
      </c>
    </row>
    <row r="575" spans="1:42" s="16" customFormat="1" x14ac:dyDescent="0.2">
      <c r="A575" s="27" t="s">
        <v>194</v>
      </c>
      <c r="B575" s="166"/>
      <c r="C575" s="189">
        <f>IF(C$593="N/A",IF(C$2&gt;loan_moratorium,C$573-C$574,0),C$593)</f>
        <v>0</v>
      </c>
      <c r="D575" s="366">
        <f>IF(D$593="N/A",IF(D$2&gt;loan_moratorium,D$573-D$574,0),D$593)</f>
        <v>0</v>
      </c>
      <c r="E575" s="366">
        <f>IF(E$593="N/A",IF(E$2&gt;loan_moratorium,E$573-E$574,0),E$593)</f>
        <v>0</v>
      </c>
      <c r="F575" s="366">
        <f>IF(F$593="N/A",IF(F$2&gt;loan_moratorium,F$573-F$574,0),F$593)</f>
        <v>0</v>
      </c>
      <c r="G575" s="366">
        <f>IF(G$593="N/A",IF(G$2&gt;loan_moratorium,G$573-G$574,0),G$593)</f>
        <v>0</v>
      </c>
      <c r="H575" s="366">
        <f>IF(H$593="N/A",IF(H$2&gt;loan_moratorium,H$573-H$574,0),H$593)</f>
        <v>0</v>
      </c>
      <c r="I575" s="366">
        <f>IF(I$593="N/A",IF(I$2&gt;loan_moratorium,I$573-I$574,0),I$593)</f>
        <v>0</v>
      </c>
      <c r="J575" s="366">
        <f>IF(J$593="N/A",IF(J$2&gt;loan_moratorium,J$573-J$574,0),J$593)</f>
        <v>0</v>
      </c>
      <c r="K575" s="366">
        <f>IF(K$593="N/A",IF(K$2&gt;loan_moratorium,K$573-K$574,0),K$593)</f>
        <v>0</v>
      </c>
      <c r="L575" s="366">
        <f>IF(L$593="N/A",IF(L$2&gt;loan_moratorium,L$573-L$574,0),L$593)</f>
        <v>0</v>
      </c>
      <c r="M575" s="366">
        <f>IF(M$593="N/A",IF(M$2&gt;loan_moratorium,M$573-M$574,0),M$593)</f>
        <v>0</v>
      </c>
      <c r="N575" s="366">
        <f>IF(N$593="N/A",IF(N$2&gt;loan_moratorium,N$573-N$574,0),N$593)</f>
        <v>0</v>
      </c>
      <c r="O575" s="366">
        <f>IF(O$593="N/A",IF(O$2&gt;loan_moratorium,O$573-O$574,0),O$593)</f>
        <v>0</v>
      </c>
      <c r="P575" s="366">
        <f>IF(P$593="N/A",IF(P$2&gt;loan_moratorium,P$573-P$574,0),P$593)</f>
        <v>0</v>
      </c>
      <c r="Q575" s="366">
        <f>IF(Q$593="N/A",IF(Q$2&gt;loan_moratorium,Q$573-Q$574,0),Q$593)</f>
        <v>0</v>
      </c>
      <c r="R575" s="366">
        <f>IF(R$593="N/A",IF(R$2&gt;loan_moratorium,R$573-R$574,0),R$593)</f>
        <v>0</v>
      </c>
      <c r="S575" s="366">
        <f>IF(S$593="N/A",IF(S$2&gt;loan_moratorium,S$573-S$574,0),S$593)</f>
        <v>0</v>
      </c>
      <c r="T575" s="366">
        <f>IF(T$593="N/A",IF(T$2&gt;loan_moratorium,T$573-T$574,0),T$593)</f>
        <v>0</v>
      </c>
      <c r="U575" s="366">
        <f>IF(U$593="N/A",IF(U$2&gt;loan_moratorium,U$573-U$574,0),U$593)</f>
        <v>0</v>
      </c>
      <c r="V575" s="366">
        <f>IF(V$593="N/A",IF(V$2&gt;loan_moratorium,V$573-V$574,0),V$593)</f>
        <v>0</v>
      </c>
      <c r="W575" s="366">
        <f>IF(W$593="N/A",IF(W$2&gt;loan_moratorium,W$573-W$574,0),W$593)</f>
        <v>0</v>
      </c>
      <c r="X575" s="366">
        <f>IF(X$593="N/A",IF(X$2&gt;loan_moratorium,X$573-X$574,0),X$593)</f>
        <v>0</v>
      </c>
      <c r="Y575" s="366">
        <f>IF(Y$593="N/A",IF(Y$2&gt;loan_moratorium,Y$573-Y$574,0),Y$593)</f>
        <v>0</v>
      </c>
      <c r="Z575" s="366">
        <f>IF(Z$593="N/A",IF(Z$2&gt;loan_moratorium,Z$573-Z$574,0),Z$593)</f>
        <v>0</v>
      </c>
      <c r="AA575" s="366">
        <f>IF(AA$593="N/A",IF(AA$2&gt;loan_moratorium,AA$573-AA$574,0),AA$593)</f>
        <v>0</v>
      </c>
      <c r="AB575" s="366">
        <f>IF(AB$593="N/A",IF(AB$2&gt;loan_moratorium,AB$573-AB$574,0),AB$593)</f>
        <v>0</v>
      </c>
      <c r="AC575" s="366">
        <f>IF(AC$593="N/A",IF(AC$2&gt;loan_moratorium,AC$573-AC$574,0),AC$593)</f>
        <v>0</v>
      </c>
      <c r="AD575" s="366">
        <f>IF(AD$593="N/A",IF(AD$2&gt;loan_moratorium,AD$573-AD$574,0),AD$593)</f>
        <v>0</v>
      </c>
      <c r="AE575" s="366">
        <f>IF(AE$593="N/A",IF(AE$2&gt;loan_moratorium,AE$573-AE$574,0),AE$593)</f>
        <v>0</v>
      </c>
      <c r="AF575" s="366">
        <f>IF(AF$593="N/A",IF(AF$2&gt;loan_moratorium,AF$573-AF$574,0),AF$593)</f>
        <v>0</v>
      </c>
      <c r="AG575" s="366">
        <f>IF(AG$593="N/A",IF(AG$2&gt;loan_moratorium,AG$573-AG$574,0),AG$593)</f>
        <v>0</v>
      </c>
      <c r="AH575" s="366">
        <f>IF(AH$593="N/A",IF(AH$2&gt;loan_moratorium,AH$573-AH$574,0),AH$593)</f>
        <v>0</v>
      </c>
      <c r="AI575" s="366">
        <f>IF(AI$593="N/A",IF(AI$2&gt;loan_moratorium,AI$573-AI$574,0),AI$593)</f>
        <v>0</v>
      </c>
      <c r="AJ575" s="366">
        <f>IF(AJ$593="N/A",IF(AJ$2&gt;loan_moratorium,AJ$573-AJ$574,0),AJ$593)</f>
        <v>0</v>
      </c>
      <c r="AK575" s="366">
        <f>IF(AK$593="N/A",IF(AK$2&gt;loan_moratorium,AK$573-AK$574,0),AK$593)</f>
        <v>0</v>
      </c>
      <c r="AL575" s="366">
        <f>IF(AL$593="N/A",IF(AL$2&gt;loan_moratorium,AL$573-AL$574,0),AL$593)</f>
        <v>0</v>
      </c>
      <c r="AM575" s="366">
        <f>IF(AM$593="N/A",IF(AM$2&gt;loan_moratorium,AM$573-AM$574,0),AM$593)</f>
        <v>0</v>
      </c>
      <c r="AN575" s="366">
        <f>IF(AN$593="N/A",IF(AN$2&gt;loan_moratorium,AN$573-AN$574,0),AN$593)</f>
        <v>0</v>
      </c>
      <c r="AO575" s="366">
        <f>IF(AO$593="N/A",IF(AO$2&gt;loan_moratorium,AO$573-AO$574,0),AO$593)</f>
        <v>0</v>
      </c>
      <c r="AP575" s="366">
        <f>IF(AP$593="N/A",IF(AP$2&gt;loan_moratorium,AP$573-AP$574,0),AP$593)</f>
        <v>0</v>
      </c>
    </row>
    <row r="576" spans="1:42" s="16" customFormat="1" x14ac:dyDescent="0.2">
      <c r="A576" s="27" t="s">
        <v>266</v>
      </c>
      <c r="B576" s="194">
        <f>$B$588</f>
        <v>0</v>
      </c>
      <c r="C576" s="194">
        <f>B$576-C$575</f>
        <v>0</v>
      </c>
      <c r="D576" s="367">
        <f t="shared" ref="D576:AP576" si="269">C$576-D$575</f>
        <v>0</v>
      </c>
      <c r="E576" s="367">
        <f t="shared" si="269"/>
        <v>0</v>
      </c>
      <c r="F576" s="367">
        <f t="shared" si="269"/>
        <v>0</v>
      </c>
      <c r="G576" s="367">
        <f t="shared" si="269"/>
        <v>0</v>
      </c>
      <c r="H576" s="367">
        <f t="shared" si="269"/>
        <v>0</v>
      </c>
      <c r="I576" s="367">
        <f t="shared" si="269"/>
        <v>0</v>
      </c>
      <c r="J576" s="367">
        <f t="shared" si="269"/>
        <v>0</v>
      </c>
      <c r="K576" s="367">
        <f t="shared" si="269"/>
        <v>0</v>
      </c>
      <c r="L576" s="367">
        <f t="shared" si="269"/>
        <v>0</v>
      </c>
      <c r="M576" s="367">
        <f t="shared" si="269"/>
        <v>0</v>
      </c>
      <c r="N576" s="367">
        <f t="shared" si="269"/>
        <v>0</v>
      </c>
      <c r="O576" s="367">
        <f t="shared" si="269"/>
        <v>0</v>
      </c>
      <c r="P576" s="367">
        <f t="shared" si="269"/>
        <v>0</v>
      </c>
      <c r="Q576" s="367">
        <f t="shared" si="269"/>
        <v>0</v>
      </c>
      <c r="R576" s="367">
        <f t="shared" si="269"/>
        <v>0</v>
      </c>
      <c r="S576" s="367">
        <f t="shared" si="269"/>
        <v>0</v>
      </c>
      <c r="T576" s="367">
        <f t="shared" si="269"/>
        <v>0</v>
      </c>
      <c r="U576" s="367">
        <f t="shared" si="269"/>
        <v>0</v>
      </c>
      <c r="V576" s="367">
        <f t="shared" si="269"/>
        <v>0</v>
      </c>
      <c r="W576" s="367">
        <f t="shared" si="269"/>
        <v>0</v>
      </c>
      <c r="X576" s="367">
        <f t="shared" si="269"/>
        <v>0</v>
      </c>
      <c r="Y576" s="367">
        <f t="shared" si="269"/>
        <v>0</v>
      </c>
      <c r="Z576" s="367">
        <f t="shared" si="269"/>
        <v>0</v>
      </c>
      <c r="AA576" s="367">
        <f t="shared" si="269"/>
        <v>0</v>
      </c>
      <c r="AB576" s="367">
        <f t="shared" si="269"/>
        <v>0</v>
      </c>
      <c r="AC576" s="367">
        <f t="shared" si="269"/>
        <v>0</v>
      </c>
      <c r="AD576" s="367">
        <f t="shared" si="269"/>
        <v>0</v>
      </c>
      <c r="AE576" s="367">
        <f t="shared" si="269"/>
        <v>0</v>
      </c>
      <c r="AF576" s="367">
        <f t="shared" si="269"/>
        <v>0</v>
      </c>
      <c r="AG576" s="367">
        <f t="shared" si="269"/>
        <v>0</v>
      </c>
      <c r="AH576" s="367">
        <f t="shared" si="269"/>
        <v>0</v>
      </c>
      <c r="AI576" s="367">
        <f t="shared" si="269"/>
        <v>0</v>
      </c>
      <c r="AJ576" s="367">
        <f t="shared" si="269"/>
        <v>0</v>
      </c>
      <c r="AK576" s="367">
        <f t="shared" si="269"/>
        <v>0</v>
      </c>
      <c r="AL576" s="367">
        <f t="shared" si="269"/>
        <v>0</v>
      </c>
      <c r="AM576" s="367">
        <f t="shared" si="269"/>
        <v>0</v>
      </c>
      <c r="AN576" s="367">
        <f t="shared" si="269"/>
        <v>0</v>
      </c>
      <c r="AO576" s="367">
        <f t="shared" si="269"/>
        <v>0</v>
      </c>
      <c r="AP576" s="367">
        <f t="shared" si="269"/>
        <v>0</v>
      </c>
    </row>
    <row r="577" spans="1:42" s="16" customFormat="1" x14ac:dyDescent="0.2">
      <c r="A577" s="9"/>
      <c r="B577" s="194"/>
      <c r="C577" s="188"/>
    </row>
    <row r="578" spans="1:42" s="16" customFormat="1" x14ac:dyDescent="0.2">
      <c r="A578" s="23" t="s">
        <v>272</v>
      </c>
    </row>
    <row r="579" spans="1:42" s="16" customFormat="1" x14ac:dyDescent="0.2">
      <c r="A579" s="27" t="s">
        <v>30</v>
      </c>
      <c r="B579" s="166"/>
      <c r="C579" s="189">
        <f>IF(AND(C$2&lt;=term_tenor,C$2&lt;=analysis_period),C64,0)</f>
        <v>0</v>
      </c>
      <c r="D579" s="189">
        <f>IF(AND(D$2&lt;=term_tenor,D$2&lt;=analysis_period),D64,0)</f>
        <v>0</v>
      </c>
      <c r="E579" s="189">
        <f>IF(AND(E$2&lt;=term_tenor,E$2&lt;=analysis_period),E64,0)</f>
        <v>0</v>
      </c>
      <c r="F579" s="189">
        <f>IF(AND(F$2&lt;=term_tenor,F$2&lt;=analysis_period),F64,0)</f>
        <v>0</v>
      </c>
      <c r="G579" s="189">
        <f>IF(AND(G$2&lt;=term_tenor,G$2&lt;=analysis_period),G64,0)</f>
        <v>0</v>
      </c>
      <c r="H579" s="189">
        <f>IF(AND(H$2&lt;=term_tenor,H$2&lt;=analysis_period),H64,0)</f>
        <v>0</v>
      </c>
      <c r="I579" s="189">
        <f>IF(AND(I$2&lt;=term_tenor,I$2&lt;=analysis_period),I64,0)</f>
        <v>0</v>
      </c>
      <c r="J579" s="189">
        <f>IF(AND(J$2&lt;=term_tenor,J$2&lt;=analysis_period),J64,0)</f>
        <v>0</v>
      </c>
      <c r="K579" s="189">
        <f>IF(AND(K$2&lt;=term_tenor,K$2&lt;=analysis_period),K64,0)</f>
        <v>0</v>
      </c>
      <c r="L579" s="189">
        <f>IF(AND(L$2&lt;=term_tenor,L$2&lt;=analysis_period),L64,0)</f>
        <v>0</v>
      </c>
      <c r="M579" s="189">
        <f>IF(AND(M$2&lt;=term_tenor,M$2&lt;=analysis_period),M64,0)</f>
        <v>0</v>
      </c>
      <c r="N579" s="189">
        <f>IF(AND(N$2&lt;=term_tenor,N$2&lt;=analysis_period),N64,0)</f>
        <v>0</v>
      </c>
      <c r="O579" s="189">
        <f>IF(AND(O$2&lt;=term_tenor,O$2&lt;=analysis_period),O64,0)</f>
        <v>0</v>
      </c>
      <c r="P579" s="189">
        <f>IF(AND(P$2&lt;=term_tenor,P$2&lt;=analysis_period),P64,0)</f>
        <v>0</v>
      </c>
      <c r="Q579" s="189">
        <f>IF(AND(Q$2&lt;=term_tenor,Q$2&lt;=analysis_period),Q64,0)</f>
        <v>0</v>
      </c>
      <c r="R579" s="189">
        <f>IF(AND(R$2&lt;=term_tenor,R$2&lt;=analysis_period),R64,0)</f>
        <v>0</v>
      </c>
      <c r="S579" s="189">
        <f>IF(AND(S$2&lt;=term_tenor,S$2&lt;=analysis_period),S64,0)</f>
        <v>0</v>
      </c>
      <c r="T579" s="189">
        <f>IF(AND(T$2&lt;=term_tenor,T$2&lt;=analysis_period),T64,0)</f>
        <v>0</v>
      </c>
      <c r="U579" s="189">
        <f>IF(AND(U$2&lt;=term_tenor,U$2&lt;=analysis_period),U64,0)</f>
        <v>0</v>
      </c>
      <c r="V579" s="189">
        <f>IF(AND(V$2&lt;=term_tenor,V$2&lt;=analysis_period),V64,0)</f>
        <v>0</v>
      </c>
      <c r="W579" s="189">
        <f>IF(AND(W$2&lt;=term_tenor,W$2&lt;=analysis_period),W64,0)</f>
        <v>0</v>
      </c>
      <c r="X579" s="189">
        <f>IF(AND(X$2&lt;=term_tenor,X$2&lt;=analysis_period),X64,0)</f>
        <v>0</v>
      </c>
      <c r="Y579" s="189">
        <f>IF(AND(Y$2&lt;=term_tenor,Y$2&lt;=analysis_period),Y64,0)</f>
        <v>0</v>
      </c>
      <c r="Z579" s="189">
        <f>IF(AND(Z$2&lt;=term_tenor,Z$2&lt;=analysis_period),Z64,0)</f>
        <v>0</v>
      </c>
      <c r="AA579" s="189">
        <f>IF(AND(AA$2&lt;=term_tenor,AA$2&lt;=analysis_period),AA64,0)</f>
        <v>0</v>
      </c>
      <c r="AB579" s="189">
        <f>IF(AND(AB$2&lt;=term_tenor,AB$2&lt;=analysis_period),AB64,0)</f>
        <v>0</v>
      </c>
      <c r="AC579" s="189">
        <f>IF(AND(AC$2&lt;=term_tenor,AC$2&lt;=analysis_period),AC64,0)</f>
        <v>0</v>
      </c>
      <c r="AD579" s="189">
        <f>IF(AND(AD$2&lt;=term_tenor,AD$2&lt;=analysis_period),AD64,0)</f>
        <v>0</v>
      </c>
      <c r="AE579" s="189">
        <f>IF(AND(AE$2&lt;=term_tenor,AE$2&lt;=analysis_period),AE64,0)</f>
        <v>0</v>
      </c>
      <c r="AF579" s="189">
        <f>IF(AND(AF$2&lt;=term_tenor,AF$2&lt;=analysis_period),AF64,0)</f>
        <v>0</v>
      </c>
      <c r="AG579" s="189">
        <f>IF(AND(AG$2&lt;=term_tenor,AG$2&lt;=analysis_period),AG64,0)</f>
        <v>0</v>
      </c>
      <c r="AH579" s="189">
        <f>IF(AND(AH$2&lt;=term_tenor,AH$2&lt;=analysis_period),AH64,0)</f>
        <v>0</v>
      </c>
      <c r="AI579" s="189">
        <f>IF(AND(AI$2&lt;=term_tenor,AI$2&lt;=analysis_period),AI64,0)</f>
        <v>0</v>
      </c>
      <c r="AJ579" s="189">
        <f>IF(AND(AJ$2&lt;=term_tenor,AJ$2&lt;=analysis_period),AJ64,0)</f>
        <v>0</v>
      </c>
      <c r="AK579" s="189">
        <f>IF(AND(AK$2&lt;=term_tenor,AK$2&lt;=analysis_period),AK64,0)</f>
        <v>0</v>
      </c>
      <c r="AL579" s="189">
        <f>IF(AND(AL$2&lt;=term_tenor,AL$2&lt;=analysis_period),AL64,0)</f>
        <v>0</v>
      </c>
      <c r="AM579" s="189">
        <f>IF(AND(AM$2&lt;=term_tenor,AM$2&lt;=analysis_period),AM64,0)</f>
        <v>0</v>
      </c>
      <c r="AN579" s="189">
        <f>IF(AND(AN$2&lt;=term_tenor,AN$2&lt;=analysis_period),AN64,0)</f>
        <v>0</v>
      </c>
      <c r="AO579" s="189">
        <f>IF(AND(AO$2&lt;=term_tenor,AO$2&lt;=analysis_period),AO64,0)</f>
        <v>0</v>
      </c>
      <c r="AP579" s="189">
        <f>IF(AND(AP$2&lt;=term_tenor,AP$2&lt;=analysis_period),AP64,0)</f>
        <v>0</v>
      </c>
    </row>
    <row r="580" spans="1:42" s="16" customFormat="1" x14ac:dyDescent="0.2">
      <c r="A580" s="41" t="s">
        <v>320</v>
      </c>
      <c r="B580" s="162">
        <f t="shared" ref="B580:AP580" si="270">IF(AND(B$2&lt;=term_tenor,B$2&lt;=analysis_period),-B613-B619-B651-B683,0)</f>
        <v>0</v>
      </c>
      <c r="C580" s="162">
        <f t="shared" si="270"/>
        <v>0</v>
      </c>
      <c r="D580" s="162">
        <f t="shared" si="270"/>
        <v>0</v>
      </c>
      <c r="E580" s="162">
        <f t="shared" si="270"/>
        <v>0</v>
      </c>
      <c r="F580" s="162">
        <f t="shared" si="270"/>
        <v>0</v>
      </c>
      <c r="G580" s="162">
        <f t="shared" si="270"/>
        <v>0</v>
      </c>
      <c r="H580" s="162">
        <f t="shared" si="270"/>
        <v>0</v>
      </c>
      <c r="I580" s="162">
        <f t="shared" si="270"/>
        <v>0</v>
      </c>
      <c r="J580" s="162">
        <f t="shared" si="270"/>
        <v>0</v>
      </c>
      <c r="K580" s="162">
        <f t="shared" si="270"/>
        <v>0</v>
      </c>
      <c r="L580" s="162">
        <f t="shared" si="270"/>
        <v>0</v>
      </c>
      <c r="M580" s="162">
        <f t="shared" si="270"/>
        <v>0</v>
      </c>
      <c r="N580" s="162">
        <f t="shared" si="270"/>
        <v>0</v>
      </c>
      <c r="O580" s="162">
        <f t="shared" si="270"/>
        <v>0</v>
      </c>
      <c r="P580" s="162">
        <f t="shared" si="270"/>
        <v>0</v>
      </c>
      <c r="Q580" s="162">
        <f t="shared" si="270"/>
        <v>0</v>
      </c>
      <c r="R580" s="162">
        <f t="shared" si="270"/>
        <v>0</v>
      </c>
      <c r="S580" s="162">
        <f t="shared" si="270"/>
        <v>0</v>
      </c>
      <c r="T580" s="162">
        <f t="shared" si="270"/>
        <v>0</v>
      </c>
      <c r="U580" s="162">
        <f t="shared" si="270"/>
        <v>0</v>
      </c>
      <c r="V580" s="162">
        <f t="shared" si="270"/>
        <v>0</v>
      </c>
      <c r="W580" s="162">
        <f t="shared" si="270"/>
        <v>0</v>
      </c>
      <c r="X580" s="162">
        <f t="shared" si="270"/>
        <v>0</v>
      </c>
      <c r="Y580" s="162">
        <f t="shared" si="270"/>
        <v>0</v>
      </c>
      <c r="Z580" s="162">
        <f t="shared" si="270"/>
        <v>0</v>
      </c>
      <c r="AA580" s="162">
        <f t="shared" si="270"/>
        <v>0</v>
      </c>
      <c r="AB580" s="162">
        <f t="shared" si="270"/>
        <v>0</v>
      </c>
      <c r="AC580" s="162">
        <f t="shared" si="270"/>
        <v>0</v>
      </c>
      <c r="AD580" s="162">
        <f t="shared" si="270"/>
        <v>0</v>
      </c>
      <c r="AE580" s="162">
        <f t="shared" si="270"/>
        <v>0</v>
      </c>
      <c r="AF580" s="162">
        <f t="shared" si="270"/>
        <v>0</v>
      </c>
      <c r="AG580" s="162">
        <f t="shared" si="270"/>
        <v>0</v>
      </c>
      <c r="AH580" s="162">
        <f t="shared" si="270"/>
        <v>0</v>
      </c>
      <c r="AI580" s="162">
        <f t="shared" si="270"/>
        <v>0</v>
      </c>
      <c r="AJ580" s="162">
        <f t="shared" si="270"/>
        <v>0</v>
      </c>
      <c r="AK580" s="162">
        <f t="shared" si="270"/>
        <v>0</v>
      </c>
      <c r="AL580" s="162">
        <f t="shared" si="270"/>
        <v>0</v>
      </c>
      <c r="AM580" s="162">
        <f t="shared" si="270"/>
        <v>0</v>
      </c>
      <c r="AN580" s="162">
        <f t="shared" si="270"/>
        <v>0</v>
      </c>
      <c r="AO580" s="162">
        <f t="shared" si="270"/>
        <v>0</v>
      </c>
      <c r="AP580" s="162">
        <f t="shared" si="270"/>
        <v>0</v>
      </c>
    </row>
    <row r="581" spans="1:42" s="16" customFormat="1" x14ac:dyDescent="0.2">
      <c r="A581" s="27" t="s">
        <v>274</v>
      </c>
      <c r="B581" s="366">
        <f>SUM(B579:B580)</f>
        <v>0</v>
      </c>
      <c r="C581" s="189">
        <f>SUM(C579:C580)</f>
        <v>0</v>
      </c>
      <c r="D581" s="189">
        <f t="shared" ref="D581:AP581" si="271">SUM(D579:D580)</f>
        <v>0</v>
      </c>
      <c r="E581" s="189">
        <f t="shared" si="271"/>
        <v>0</v>
      </c>
      <c r="F581" s="189">
        <f t="shared" si="271"/>
        <v>0</v>
      </c>
      <c r="G581" s="189">
        <f t="shared" si="271"/>
        <v>0</v>
      </c>
      <c r="H581" s="189">
        <f t="shared" si="271"/>
        <v>0</v>
      </c>
      <c r="I581" s="189">
        <f t="shared" si="271"/>
        <v>0</v>
      </c>
      <c r="J581" s="189">
        <f t="shared" si="271"/>
        <v>0</v>
      </c>
      <c r="K581" s="189">
        <f t="shared" si="271"/>
        <v>0</v>
      </c>
      <c r="L581" s="189">
        <f t="shared" si="271"/>
        <v>0</v>
      </c>
      <c r="M581" s="189">
        <f t="shared" si="271"/>
        <v>0</v>
      </c>
      <c r="N581" s="189">
        <f t="shared" si="271"/>
        <v>0</v>
      </c>
      <c r="O581" s="189">
        <f t="shared" si="271"/>
        <v>0</v>
      </c>
      <c r="P581" s="189">
        <f t="shared" si="271"/>
        <v>0</v>
      </c>
      <c r="Q581" s="189">
        <f t="shared" si="271"/>
        <v>0</v>
      </c>
      <c r="R581" s="189">
        <f t="shared" si="271"/>
        <v>0</v>
      </c>
      <c r="S581" s="189">
        <f t="shared" si="271"/>
        <v>0</v>
      </c>
      <c r="T581" s="189">
        <f t="shared" si="271"/>
        <v>0</v>
      </c>
      <c r="U581" s="189">
        <f t="shared" si="271"/>
        <v>0</v>
      </c>
      <c r="V581" s="189">
        <f t="shared" si="271"/>
        <v>0</v>
      </c>
      <c r="W581" s="189">
        <f t="shared" si="271"/>
        <v>0</v>
      </c>
      <c r="X581" s="189">
        <f t="shared" si="271"/>
        <v>0</v>
      </c>
      <c r="Y581" s="189">
        <f t="shared" si="271"/>
        <v>0</v>
      </c>
      <c r="Z581" s="189">
        <f t="shared" si="271"/>
        <v>0</v>
      </c>
      <c r="AA581" s="189">
        <f t="shared" si="271"/>
        <v>0</v>
      </c>
      <c r="AB581" s="189">
        <f t="shared" si="271"/>
        <v>0</v>
      </c>
      <c r="AC581" s="189">
        <f t="shared" si="271"/>
        <v>0</v>
      </c>
      <c r="AD581" s="189">
        <f t="shared" si="271"/>
        <v>0</v>
      </c>
      <c r="AE581" s="189">
        <f t="shared" si="271"/>
        <v>0</v>
      </c>
      <c r="AF581" s="189">
        <f t="shared" si="271"/>
        <v>0</v>
      </c>
      <c r="AG581" s="189">
        <f t="shared" si="271"/>
        <v>0</v>
      </c>
      <c r="AH581" s="189">
        <f t="shared" si="271"/>
        <v>0</v>
      </c>
      <c r="AI581" s="189">
        <f t="shared" si="271"/>
        <v>0</v>
      </c>
      <c r="AJ581" s="189">
        <f t="shared" si="271"/>
        <v>0</v>
      </c>
      <c r="AK581" s="189">
        <f t="shared" si="271"/>
        <v>0</v>
      </c>
      <c r="AL581" s="189">
        <f t="shared" si="271"/>
        <v>0</v>
      </c>
      <c r="AM581" s="189">
        <f t="shared" si="271"/>
        <v>0</v>
      </c>
      <c r="AN581" s="189">
        <f t="shared" si="271"/>
        <v>0</v>
      </c>
      <c r="AO581" s="189">
        <f t="shared" si="271"/>
        <v>0</v>
      </c>
      <c r="AP581" s="189">
        <f t="shared" si="271"/>
        <v>0</v>
      </c>
    </row>
    <row r="582" spans="1:42" s="16" customFormat="1" x14ac:dyDescent="0.2">
      <c r="A582" s="27" t="s">
        <v>275</v>
      </c>
      <c r="B582" s="268">
        <f>IF(AND(B$2&lt;=term_tenor,B$2&lt;=analysis_period),1/(1+term_int_rate/100),0)</f>
        <v>1</v>
      </c>
      <c r="C582" s="268">
        <f>IF(AND(C$2&lt;=term_tenor,C$2&lt;=analysis_period),1/(1+term_int_rate/100),0)</f>
        <v>0</v>
      </c>
      <c r="D582" s="268">
        <f t="shared" ref="D582:AP582" si="272">IF(AND(C$2&lt;=term_tenor,C$2&lt;=analysis_period),C582/(1+term_int_rate/100),0)</f>
        <v>0</v>
      </c>
      <c r="E582" s="268">
        <f t="shared" si="272"/>
        <v>0</v>
      </c>
      <c r="F582" s="268">
        <f t="shared" si="272"/>
        <v>0</v>
      </c>
      <c r="G582" s="268">
        <f t="shared" si="272"/>
        <v>0</v>
      </c>
      <c r="H582" s="268">
        <f t="shared" si="272"/>
        <v>0</v>
      </c>
      <c r="I582" s="268">
        <f t="shared" si="272"/>
        <v>0</v>
      </c>
      <c r="J582" s="268">
        <f t="shared" si="272"/>
        <v>0</v>
      </c>
      <c r="K582" s="268">
        <f t="shared" si="272"/>
        <v>0</v>
      </c>
      <c r="L582" s="268">
        <f t="shared" si="272"/>
        <v>0</v>
      </c>
      <c r="M582" s="268">
        <f t="shared" si="272"/>
        <v>0</v>
      </c>
      <c r="N582" s="268">
        <f t="shared" si="272"/>
        <v>0</v>
      </c>
      <c r="O582" s="268">
        <f t="shared" si="272"/>
        <v>0</v>
      </c>
      <c r="P582" s="268">
        <f t="shared" si="272"/>
        <v>0</v>
      </c>
      <c r="Q582" s="268">
        <f t="shared" si="272"/>
        <v>0</v>
      </c>
      <c r="R582" s="268">
        <f t="shared" si="272"/>
        <v>0</v>
      </c>
      <c r="S582" s="268">
        <f t="shared" si="272"/>
        <v>0</v>
      </c>
      <c r="T582" s="268">
        <f t="shared" si="272"/>
        <v>0</v>
      </c>
      <c r="U582" s="268">
        <f t="shared" si="272"/>
        <v>0</v>
      </c>
      <c r="V582" s="268">
        <f t="shared" si="272"/>
        <v>0</v>
      </c>
      <c r="W582" s="268">
        <f t="shared" si="272"/>
        <v>0</v>
      </c>
      <c r="X582" s="268">
        <f t="shared" si="272"/>
        <v>0</v>
      </c>
      <c r="Y582" s="268">
        <f t="shared" si="272"/>
        <v>0</v>
      </c>
      <c r="Z582" s="268">
        <f t="shared" si="272"/>
        <v>0</v>
      </c>
      <c r="AA582" s="268">
        <f t="shared" si="272"/>
        <v>0</v>
      </c>
      <c r="AB582" s="268">
        <f t="shared" si="272"/>
        <v>0</v>
      </c>
      <c r="AC582" s="268">
        <f t="shared" si="272"/>
        <v>0</v>
      </c>
      <c r="AD582" s="268">
        <f t="shared" si="272"/>
        <v>0</v>
      </c>
      <c r="AE582" s="268">
        <f t="shared" si="272"/>
        <v>0</v>
      </c>
      <c r="AF582" s="268">
        <f t="shared" si="272"/>
        <v>0</v>
      </c>
      <c r="AG582" s="268">
        <f t="shared" si="272"/>
        <v>0</v>
      </c>
      <c r="AH582" s="268">
        <f t="shared" si="272"/>
        <v>0</v>
      </c>
      <c r="AI582" s="268">
        <f t="shared" si="272"/>
        <v>0</v>
      </c>
      <c r="AJ582" s="268">
        <f t="shared" si="272"/>
        <v>0</v>
      </c>
      <c r="AK582" s="268">
        <f t="shared" si="272"/>
        <v>0</v>
      </c>
      <c r="AL582" s="268">
        <f t="shared" si="272"/>
        <v>0</v>
      </c>
      <c r="AM582" s="268">
        <f t="shared" si="272"/>
        <v>0</v>
      </c>
      <c r="AN582" s="268">
        <f t="shared" si="272"/>
        <v>0</v>
      </c>
      <c r="AO582" s="268">
        <f t="shared" si="272"/>
        <v>0</v>
      </c>
      <c r="AP582" s="268">
        <f t="shared" si="272"/>
        <v>0</v>
      </c>
    </row>
    <row r="583" spans="1:42" s="16" customFormat="1" x14ac:dyDescent="0.2">
      <c r="A583" s="27" t="s">
        <v>273</v>
      </c>
      <c r="B583" s="366">
        <f>B581*B582</f>
        <v>0</v>
      </c>
      <c r="C583" s="189">
        <f>C581*C582</f>
        <v>0</v>
      </c>
      <c r="D583" s="189">
        <f t="shared" ref="D583:AP583" si="273">D581*D582</f>
        <v>0</v>
      </c>
      <c r="E583" s="189">
        <f t="shared" si="273"/>
        <v>0</v>
      </c>
      <c r="F583" s="189">
        <f t="shared" si="273"/>
        <v>0</v>
      </c>
      <c r="G583" s="189">
        <f t="shared" si="273"/>
        <v>0</v>
      </c>
      <c r="H583" s="189">
        <f t="shared" si="273"/>
        <v>0</v>
      </c>
      <c r="I583" s="189">
        <f t="shared" si="273"/>
        <v>0</v>
      </c>
      <c r="J583" s="189">
        <f t="shared" si="273"/>
        <v>0</v>
      </c>
      <c r="K583" s="189">
        <f t="shared" si="273"/>
        <v>0</v>
      </c>
      <c r="L583" s="189">
        <f t="shared" si="273"/>
        <v>0</v>
      </c>
      <c r="M583" s="189">
        <f t="shared" si="273"/>
        <v>0</v>
      </c>
      <c r="N583" s="189">
        <f t="shared" si="273"/>
        <v>0</v>
      </c>
      <c r="O583" s="189">
        <f t="shared" si="273"/>
        <v>0</v>
      </c>
      <c r="P583" s="189">
        <f t="shared" si="273"/>
        <v>0</v>
      </c>
      <c r="Q583" s="189">
        <f t="shared" si="273"/>
        <v>0</v>
      </c>
      <c r="R583" s="189">
        <f t="shared" si="273"/>
        <v>0</v>
      </c>
      <c r="S583" s="189">
        <f t="shared" si="273"/>
        <v>0</v>
      </c>
      <c r="T583" s="189">
        <f t="shared" si="273"/>
        <v>0</v>
      </c>
      <c r="U583" s="189">
        <f t="shared" si="273"/>
        <v>0</v>
      </c>
      <c r="V583" s="189">
        <f t="shared" si="273"/>
        <v>0</v>
      </c>
      <c r="W583" s="189">
        <f t="shared" si="273"/>
        <v>0</v>
      </c>
      <c r="X583" s="189">
        <f t="shared" si="273"/>
        <v>0</v>
      </c>
      <c r="Y583" s="189">
        <f t="shared" si="273"/>
        <v>0</v>
      </c>
      <c r="Z583" s="189">
        <f t="shared" si="273"/>
        <v>0</v>
      </c>
      <c r="AA583" s="189">
        <f t="shared" si="273"/>
        <v>0</v>
      </c>
      <c r="AB583" s="189">
        <f t="shared" si="273"/>
        <v>0</v>
      </c>
      <c r="AC583" s="189">
        <f t="shared" si="273"/>
        <v>0</v>
      </c>
      <c r="AD583" s="189">
        <f t="shared" si="273"/>
        <v>0</v>
      </c>
      <c r="AE583" s="189">
        <f t="shared" si="273"/>
        <v>0</v>
      </c>
      <c r="AF583" s="189">
        <f t="shared" si="273"/>
        <v>0</v>
      </c>
      <c r="AG583" s="189">
        <f t="shared" si="273"/>
        <v>0</v>
      </c>
      <c r="AH583" s="189">
        <f t="shared" si="273"/>
        <v>0</v>
      </c>
      <c r="AI583" s="189">
        <f t="shared" si="273"/>
        <v>0</v>
      </c>
      <c r="AJ583" s="189">
        <f t="shared" si="273"/>
        <v>0</v>
      </c>
      <c r="AK583" s="189">
        <f t="shared" si="273"/>
        <v>0</v>
      </c>
      <c r="AL583" s="189">
        <f t="shared" si="273"/>
        <v>0</v>
      </c>
      <c r="AM583" s="189">
        <f t="shared" si="273"/>
        <v>0</v>
      </c>
      <c r="AN583" s="189">
        <f t="shared" si="273"/>
        <v>0</v>
      </c>
      <c r="AO583" s="189">
        <f t="shared" si="273"/>
        <v>0</v>
      </c>
      <c r="AP583" s="189">
        <f t="shared" si="273"/>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267</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296</v>
      </c>
      <c r="B586" s="367">
        <f>IF(DebtServiceCoverageRatio="Calculated","N/A",IF(AND(B$2&lt;=term_tenor,B$2&lt;=analysis_period),IF(B$595=0,0,B$583/B$595),0))</f>
        <v>0</v>
      </c>
      <c r="C586" s="367">
        <f>IF(DebtServiceCoverageRatio="Calculated","N/A",IF(AND(C$2&lt;=term_tenor,C$2&lt;=analysis_period),IF(C$595=0,0,C$583/C$595),0))</f>
        <v>0</v>
      </c>
      <c r="D586" s="367">
        <f>IF(DebtServiceCoverageRatio="Calculated","N/A",IF(AND(D$2&lt;=term_tenor,D$2&lt;=analysis_period),IF(D$595=0,0,D$583/D$595),0))</f>
        <v>0</v>
      </c>
      <c r="E586" s="367">
        <f>IF(DebtServiceCoverageRatio="Calculated","N/A",IF(AND(E$2&lt;=term_tenor,E$2&lt;=analysis_period),IF(E$595=0,0,E$583/E$595),0))</f>
        <v>0</v>
      </c>
      <c r="F586" s="367">
        <f>IF(DebtServiceCoverageRatio="Calculated","N/A",IF(AND(F$2&lt;=term_tenor,F$2&lt;=analysis_period),IF(F$595=0,0,F$583/F$595),0))</f>
        <v>0</v>
      </c>
      <c r="G586" s="367">
        <f>IF(DebtServiceCoverageRatio="Calculated","N/A",IF(AND(G$2&lt;=term_tenor,G$2&lt;=analysis_period),IF(G$595=0,0,G$583/G$595),0))</f>
        <v>0</v>
      </c>
      <c r="H586" s="367">
        <f>IF(DebtServiceCoverageRatio="Calculated","N/A",IF(AND(H$2&lt;=term_tenor,H$2&lt;=analysis_period),IF(H$595=0,0,H$583/H$595),0))</f>
        <v>0</v>
      </c>
      <c r="I586" s="367">
        <f>IF(DebtServiceCoverageRatio="Calculated","N/A",IF(AND(I$2&lt;=term_tenor,I$2&lt;=analysis_period),IF(I$595=0,0,I$583/I$595),0))</f>
        <v>0</v>
      </c>
      <c r="J586" s="367">
        <f>IF(DebtServiceCoverageRatio="Calculated","N/A",IF(AND(J$2&lt;=term_tenor,J$2&lt;=analysis_period),IF(J$595=0,0,J$583/J$595),0))</f>
        <v>0</v>
      </c>
      <c r="K586" s="367">
        <f>IF(DebtServiceCoverageRatio="Calculated","N/A",IF(AND(K$2&lt;=term_tenor,K$2&lt;=analysis_period),IF(K$595=0,0,K$583/K$595),0))</f>
        <v>0</v>
      </c>
      <c r="L586" s="367">
        <f>IF(DebtServiceCoverageRatio="Calculated","N/A",IF(AND(L$2&lt;=term_tenor,L$2&lt;=analysis_period),IF(L$595=0,0,L$583/L$595),0))</f>
        <v>0</v>
      </c>
      <c r="M586" s="367">
        <f>IF(DebtServiceCoverageRatio="Calculated","N/A",IF(AND(M$2&lt;=term_tenor,M$2&lt;=analysis_period),IF(M$595=0,0,M$583/M$595),0))</f>
        <v>0</v>
      </c>
      <c r="N586" s="367">
        <f>IF(DebtServiceCoverageRatio="Calculated","N/A",IF(AND(N$2&lt;=term_tenor,N$2&lt;=analysis_period),IF(N$595=0,0,N$583/N$595),0))</f>
        <v>0</v>
      </c>
      <c r="O586" s="367">
        <f>IF(DebtServiceCoverageRatio="Calculated","N/A",IF(AND(O$2&lt;=term_tenor,O$2&lt;=analysis_period),IF(O$595=0,0,O$583/O$595),0))</f>
        <v>0</v>
      </c>
      <c r="P586" s="367">
        <f>IF(DebtServiceCoverageRatio="Calculated","N/A",IF(AND(P$2&lt;=term_tenor,P$2&lt;=analysis_period),IF(P$595=0,0,P$583/P$595),0))</f>
        <v>0</v>
      </c>
      <c r="Q586" s="367">
        <f>IF(DebtServiceCoverageRatio="Calculated","N/A",IF(AND(Q$2&lt;=term_tenor,Q$2&lt;=analysis_period),IF(Q$595=0,0,Q$583/Q$595),0))</f>
        <v>0</v>
      </c>
      <c r="R586" s="367">
        <f>IF(DebtServiceCoverageRatio="Calculated","N/A",IF(AND(R$2&lt;=term_tenor,R$2&lt;=analysis_period),IF(R$595=0,0,R$583/R$595),0))</f>
        <v>0</v>
      </c>
      <c r="S586" s="367">
        <f>IF(DebtServiceCoverageRatio="Calculated","N/A",IF(AND(S$2&lt;=term_tenor,S$2&lt;=analysis_period),IF(S$595=0,0,S$583/S$595),0))</f>
        <v>0</v>
      </c>
      <c r="T586" s="367">
        <f>IF(DebtServiceCoverageRatio="Calculated","N/A",IF(AND(T$2&lt;=term_tenor,T$2&lt;=analysis_period),IF(T$595=0,0,T$583/T$595),0))</f>
        <v>0</v>
      </c>
      <c r="U586" s="367">
        <f>IF(DebtServiceCoverageRatio="Calculated","N/A",IF(AND(U$2&lt;=term_tenor,U$2&lt;=analysis_period),IF(U$595=0,0,U$583/U$595),0))</f>
        <v>0</v>
      </c>
      <c r="V586" s="367">
        <f>IF(DebtServiceCoverageRatio="Calculated","N/A",IF(AND(V$2&lt;=term_tenor,V$2&lt;=analysis_period),IF(V$595=0,0,V$583/V$595),0))</f>
        <v>0</v>
      </c>
      <c r="W586" s="367">
        <f>IF(DebtServiceCoverageRatio="Calculated","N/A",IF(AND(W$2&lt;=term_tenor,W$2&lt;=analysis_period),IF(W$595=0,0,W$583/W$595),0))</f>
        <v>0</v>
      </c>
      <c r="X586" s="367">
        <f>IF(DebtServiceCoverageRatio="Calculated","N/A",IF(AND(X$2&lt;=term_tenor,X$2&lt;=analysis_period),IF(X$595=0,0,X$583/X$595),0))</f>
        <v>0</v>
      </c>
      <c r="Y586" s="367">
        <f>IF(DebtServiceCoverageRatio="Calculated","N/A",IF(AND(Y$2&lt;=term_tenor,Y$2&lt;=analysis_period),IF(Y$595=0,0,Y$583/Y$595),0))</f>
        <v>0</v>
      </c>
      <c r="Z586" s="367">
        <f>IF(DebtServiceCoverageRatio="Calculated","N/A",IF(AND(Z$2&lt;=term_tenor,Z$2&lt;=analysis_period),IF(Z$595=0,0,Z$583/Z$595),0))</f>
        <v>0</v>
      </c>
      <c r="AA586" s="367">
        <f>IF(DebtServiceCoverageRatio="Calculated","N/A",IF(AND(AA$2&lt;=term_tenor,AA$2&lt;=analysis_period),IF(AA$595=0,0,AA$583/AA$595),0))</f>
        <v>0</v>
      </c>
      <c r="AB586" s="367">
        <f>IF(DebtServiceCoverageRatio="Calculated","N/A",IF(AND(AB$2&lt;=term_tenor,AB$2&lt;=analysis_period),IF(AB$595=0,0,AB$583/AB$595),0))</f>
        <v>0</v>
      </c>
      <c r="AC586" s="367">
        <f>IF(DebtServiceCoverageRatio="Calculated","N/A",IF(AND(AC$2&lt;=term_tenor,AC$2&lt;=analysis_period),IF(AC$595=0,0,AC$583/AC$595),0))</f>
        <v>0</v>
      </c>
      <c r="AD586" s="367">
        <f>IF(DebtServiceCoverageRatio="Calculated","N/A",IF(AND(AD$2&lt;=term_tenor,AD$2&lt;=analysis_period),IF(AD$595=0,0,AD$583/AD$595),0))</f>
        <v>0</v>
      </c>
      <c r="AE586" s="367">
        <f>IF(DebtServiceCoverageRatio="Calculated","N/A",IF(AND(AE$2&lt;=term_tenor,AE$2&lt;=analysis_period),IF(AE$595=0,0,AE$583/AE$595),0))</f>
        <v>0</v>
      </c>
      <c r="AF586" s="367">
        <f>IF(DebtServiceCoverageRatio="Calculated","N/A",IF(AND(AF$2&lt;=term_tenor,AF$2&lt;=analysis_period),IF(AF$595=0,0,AF$583/AF$595),0))</f>
        <v>0</v>
      </c>
      <c r="AG586" s="367">
        <f>IF(DebtServiceCoverageRatio="Calculated","N/A",IF(AND(AG$2&lt;=term_tenor,AG$2&lt;=analysis_period),IF(AG$595=0,0,AG$583/AG$595),0))</f>
        <v>0</v>
      </c>
      <c r="AH586" s="367">
        <f>IF(DebtServiceCoverageRatio="Calculated","N/A",IF(AND(AH$2&lt;=term_tenor,AH$2&lt;=analysis_period),IF(AH$595=0,0,AH$583/AH$595),0))</f>
        <v>0</v>
      </c>
      <c r="AI586" s="367">
        <f>IF(DebtServiceCoverageRatio="Calculated","N/A",IF(AND(AI$2&lt;=term_tenor,AI$2&lt;=analysis_period),IF(AI$595=0,0,AI$583/AI$595),0))</f>
        <v>0</v>
      </c>
      <c r="AJ586" s="367">
        <f>IF(DebtServiceCoverageRatio="Calculated","N/A",IF(AND(AJ$2&lt;=term_tenor,AJ$2&lt;=analysis_period),IF(AJ$595=0,0,AJ$583/AJ$595),0))</f>
        <v>0</v>
      </c>
      <c r="AK586" s="367">
        <f>IF(DebtServiceCoverageRatio="Calculated","N/A",IF(AND(AK$2&lt;=term_tenor,AK$2&lt;=analysis_period),IF(AK$595=0,0,AK$583/AK$595),0))</f>
        <v>0</v>
      </c>
      <c r="AL586" s="367">
        <f>IF(DebtServiceCoverageRatio="Calculated","N/A",IF(AND(AL$2&lt;=term_tenor,AL$2&lt;=analysis_period),IF(AL$595=0,0,AL$583/AL$595),0))</f>
        <v>0</v>
      </c>
      <c r="AM586" s="367">
        <f>IF(DebtServiceCoverageRatio="Calculated","N/A",IF(AND(AM$2&lt;=term_tenor,AM$2&lt;=analysis_period),IF(AM$595=0,0,AM$583/AM$595),0))</f>
        <v>0</v>
      </c>
      <c r="AN586" s="367">
        <f>IF(DebtServiceCoverageRatio="Calculated","N/A",IF(AND(AN$2&lt;=term_tenor,AN$2&lt;=analysis_period),IF(AN$595=0,0,AN$583/AN$595),0))</f>
        <v>0</v>
      </c>
      <c r="AO586" s="367">
        <f>IF(DebtServiceCoverageRatio="Calculated","N/A",IF(AND(AO$2&lt;=term_tenor,AO$2&lt;=analysis_period),IF(AO$595=0,0,AO$583/AO$595),0))</f>
        <v>0</v>
      </c>
      <c r="AP586" s="367">
        <f>IF(DebtServiceCoverageRatio="Calculated","N/A",IF(AND(AP$2&lt;=term_tenor,AP$2&lt;=analysis_period),IF(AP$595=0,0,AP$583/AP$595),0))</f>
        <v>0</v>
      </c>
    </row>
    <row r="587" spans="1:42" s="16" customFormat="1" x14ac:dyDescent="0.2">
      <c r="A587" s="119" t="s">
        <v>409</v>
      </c>
      <c r="B587" s="367">
        <f>IF(dscr_limit_debt_fraction="Yes",B$583/$B$596,B$586)</f>
        <v>0</v>
      </c>
      <c r="C587" s="367">
        <f t="shared" ref="B587:AP587" si="274">IF(dscr_limit_debt_fraction="Yes",C$583/$B$596,C$586)</f>
        <v>0</v>
      </c>
      <c r="D587" s="367">
        <f t="shared" si="274"/>
        <v>0</v>
      </c>
      <c r="E587" s="367">
        <f t="shared" si="274"/>
        <v>0</v>
      </c>
      <c r="F587" s="367">
        <f t="shared" si="274"/>
        <v>0</v>
      </c>
      <c r="G587" s="367">
        <f t="shared" si="274"/>
        <v>0</v>
      </c>
      <c r="H587" s="367">
        <f t="shared" si="274"/>
        <v>0</v>
      </c>
      <c r="I587" s="367">
        <f t="shared" si="274"/>
        <v>0</v>
      </c>
      <c r="J587" s="367">
        <f t="shared" si="274"/>
        <v>0</v>
      </c>
      <c r="K587" s="367">
        <f t="shared" si="274"/>
        <v>0</v>
      </c>
      <c r="L587" s="367">
        <f t="shared" si="274"/>
        <v>0</v>
      </c>
      <c r="M587" s="367">
        <f t="shared" si="274"/>
        <v>0</v>
      </c>
      <c r="N587" s="367">
        <f t="shared" si="274"/>
        <v>0</v>
      </c>
      <c r="O587" s="367">
        <f t="shared" si="274"/>
        <v>0</v>
      </c>
      <c r="P587" s="367">
        <f t="shared" si="274"/>
        <v>0</v>
      </c>
      <c r="Q587" s="367">
        <f t="shared" si="274"/>
        <v>0</v>
      </c>
      <c r="R587" s="367">
        <f t="shared" si="274"/>
        <v>0</v>
      </c>
      <c r="S587" s="367">
        <f t="shared" si="274"/>
        <v>0</v>
      </c>
      <c r="T587" s="367">
        <f t="shared" si="274"/>
        <v>0</v>
      </c>
      <c r="U587" s="367">
        <f t="shared" si="274"/>
        <v>0</v>
      </c>
      <c r="V587" s="367">
        <f t="shared" si="274"/>
        <v>0</v>
      </c>
      <c r="W587" s="367">
        <f t="shared" si="274"/>
        <v>0</v>
      </c>
      <c r="X587" s="367">
        <f t="shared" si="274"/>
        <v>0</v>
      </c>
      <c r="Y587" s="367">
        <f t="shared" si="274"/>
        <v>0</v>
      </c>
      <c r="Z587" s="367">
        <f t="shared" si="274"/>
        <v>0</v>
      </c>
      <c r="AA587" s="367">
        <f t="shared" si="274"/>
        <v>0</v>
      </c>
      <c r="AB587" s="367">
        <f t="shared" si="274"/>
        <v>0</v>
      </c>
      <c r="AC587" s="367">
        <f t="shared" si="274"/>
        <v>0</v>
      </c>
      <c r="AD587" s="367">
        <f t="shared" si="274"/>
        <v>0</v>
      </c>
      <c r="AE587" s="367">
        <f t="shared" si="274"/>
        <v>0</v>
      </c>
      <c r="AF587" s="367">
        <f t="shared" si="274"/>
        <v>0</v>
      </c>
      <c r="AG587" s="367">
        <f t="shared" si="274"/>
        <v>0</v>
      </c>
      <c r="AH587" s="367">
        <f t="shared" si="274"/>
        <v>0</v>
      </c>
      <c r="AI587" s="367">
        <f t="shared" si="274"/>
        <v>0</v>
      </c>
      <c r="AJ587" s="367">
        <f t="shared" si="274"/>
        <v>0</v>
      </c>
      <c r="AK587" s="367">
        <f t="shared" si="274"/>
        <v>0</v>
      </c>
      <c r="AL587" s="367">
        <f t="shared" si="274"/>
        <v>0</v>
      </c>
      <c r="AM587" s="367">
        <f t="shared" si="274"/>
        <v>0</v>
      </c>
      <c r="AN587" s="367">
        <f t="shared" si="274"/>
        <v>0</v>
      </c>
      <c r="AO587" s="367">
        <f t="shared" si="274"/>
        <v>0</v>
      </c>
      <c r="AP587" s="367">
        <f t="shared" si="274"/>
        <v>0</v>
      </c>
    </row>
    <row r="588" spans="1:42" s="16" customFormat="1" x14ac:dyDescent="0.2">
      <c r="A588" s="365" t="s">
        <v>228</v>
      </c>
      <c r="B588" s="237">
        <f>IF(MortgageSizeOfDebt="N/A",IF(dscr_limit_debt_fraction="Yes",SUM(B587:AP587),SUM(B586:AP586)),MortgageSizeOfDebt)</f>
        <v>0</v>
      </c>
      <c r="C588" s="367"/>
      <c r="D588" s="367"/>
      <c r="E588" s="367"/>
      <c r="F588" s="367"/>
      <c r="G588" s="367"/>
      <c r="H588" s="367"/>
      <c r="I588" s="367"/>
      <c r="J588" s="367"/>
      <c r="K588" s="367"/>
      <c r="L588" s="367"/>
      <c r="M588" s="367"/>
      <c r="N588" s="367"/>
      <c r="O588" s="367"/>
      <c r="P588" s="367"/>
      <c r="Q588" s="367"/>
      <c r="R588" s="367"/>
      <c r="S588" s="367"/>
      <c r="T588" s="367"/>
      <c r="U588" s="367"/>
      <c r="V588" s="367"/>
      <c r="W588" s="367"/>
      <c r="X588" s="367"/>
      <c r="Y588" s="367"/>
      <c r="Z588" s="367"/>
      <c r="AA588" s="367"/>
      <c r="AB588" s="367"/>
      <c r="AC588" s="367"/>
      <c r="AD588" s="367"/>
      <c r="AE588" s="367"/>
      <c r="AF588" s="367"/>
      <c r="AG588" s="367"/>
      <c r="AH588" s="367"/>
      <c r="AI588" s="367"/>
      <c r="AJ588" s="367"/>
      <c r="AK588" s="367"/>
      <c r="AL588" s="367"/>
      <c r="AM588" s="367"/>
      <c r="AN588" s="367"/>
      <c r="AO588" s="367"/>
      <c r="AP588" s="367"/>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4" t="s">
        <v>297</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5" t="s">
        <v>298</v>
      </c>
      <c r="B591" s="189"/>
      <c r="C591" s="194">
        <f>IF(C$2&gt;term_tenor,0,IF(DebtPercent="Calculated",IF(C$596=0,0,C$581/C$596),"N/A"))</f>
        <v>0</v>
      </c>
      <c r="D591" s="367">
        <f>IF(D$2&gt;term_tenor,0,IF(DebtPercent="Calculated",IF(D$596=0,0,D$581/D$596),"N/A"))</f>
        <v>0</v>
      </c>
      <c r="E591" s="367">
        <f>IF(E$2&gt;term_tenor,0,IF(DebtPercent="Calculated",IF(E$596=0,0,E$581/E$596),"N/A"))</f>
        <v>0</v>
      </c>
      <c r="F591" s="367">
        <f>IF(F$2&gt;term_tenor,0,IF(DebtPercent="Calculated",IF(F$596=0,0,F$581/F$596),"N/A"))</f>
        <v>0</v>
      </c>
      <c r="G591" s="367">
        <f>IF(G$2&gt;term_tenor,0,IF(DebtPercent="Calculated",IF(G$596=0,0,G$581/G$596),"N/A"))</f>
        <v>0</v>
      </c>
      <c r="H591" s="367">
        <f>IF(H$2&gt;term_tenor,0,IF(DebtPercent="Calculated",IF(H$596=0,0,H$581/H$596),"N/A"))</f>
        <v>0</v>
      </c>
      <c r="I591" s="367">
        <f>IF(I$2&gt;term_tenor,0,IF(DebtPercent="Calculated",IF(I$596=0,0,I$581/I$596),"N/A"))</f>
        <v>0</v>
      </c>
      <c r="J591" s="367">
        <f>IF(J$2&gt;term_tenor,0,IF(DebtPercent="Calculated",IF(J$596=0,0,J$581/J$596),"N/A"))</f>
        <v>0</v>
      </c>
      <c r="K591" s="367">
        <f>IF(K$2&gt;term_tenor,0,IF(DebtPercent="Calculated",IF(K$596=0,0,K$581/K$596),"N/A"))</f>
        <v>0</v>
      </c>
      <c r="L591" s="367">
        <f>IF(L$2&gt;term_tenor,0,IF(DebtPercent="Calculated",IF(L$596=0,0,L$581/L$596),"N/A"))</f>
        <v>0</v>
      </c>
      <c r="M591" s="367">
        <f>IF(M$2&gt;term_tenor,0,IF(DebtPercent="Calculated",IF(M$596=0,0,M$581/M$596),"N/A"))</f>
        <v>0</v>
      </c>
      <c r="N591" s="367">
        <f>IF(N$2&gt;term_tenor,0,IF(DebtPercent="Calculated",IF(N$596=0,0,N$581/N$596),"N/A"))</f>
        <v>0</v>
      </c>
      <c r="O591" s="367">
        <f>IF(O$2&gt;term_tenor,0,IF(DebtPercent="Calculated",IF(O$596=0,0,O$581/O$596),"N/A"))</f>
        <v>0</v>
      </c>
      <c r="P591" s="367">
        <f>IF(P$2&gt;term_tenor,0,IF(DebtPercent="Calculated",IF(P$596=0,0,P$581/P$596),"N/A"))</f>
        <v>0</v>
      </c>
      <c r="Q591" s="367">
        <f>IF(Q$2&gt;term_tenor,0,IF(DebtPercent="Calculated",IF(Q$596=0,0,Q$581/Q$596),"N/A"))</f>
        <v>0</v>
      </c>
      <c r="R591" s="367">
        <f>IF(R$2&gt;term_tenor,0,IF(DebtPercent="Calculated",IF(R$596=0,0,R$581/R$596),"N/A"))</f>
        <v>0</v>
      </c>
      <c r="S591" s="367">
        <f>IF(S$2&gt;term_tenor,0,IF(DebtPercent="Calculated",IF(S$596=0,0,S$581/S$596),"N/A"))</f>
        <v>0</v>
      </c>
      <c r="T591" s="367">
        <f>IF(T$2&gt;term_tenor,0,IF(DebtPercent="Calculated",IF(T$596=0,0,T$581/T$596),"N/A"))</f>
        <v>0</v>
      </c>
      <c r="U591" s="367">
        <f>IF(U$2&gt;term_tenor,0,IF(DebtPercent="Calculated",IF(U$596=0,0,U$581/U$596),"N/A"))</f>
        <v>0</v>
      </c>
      <c r="V591" s="367">
        <f>IF(V$2&gt;term_tenor,0,IF(DebtPercent="Calculated",IF(V$596=0,0,V$581/V$596),"N/A"))</f>
        <v>0</v>
      </c>
      <c r="W591" s="367">
        <f>IF(W$2&gt;term_tenor,0,IF(DebtPercent="Calculated",IF(W$596=0,0,W$581/W$596),"N/A"))</f>
        <v>0</v>
      </c>
      <c r="X591" s="367">
        <f>IF(X$2&gt;term_tenor,0,IF(DebtPercent="Calculated",IF(X$596=0,0,X$581/X$596),"N/A"))</f>
        <v>0</v>
      </c>
      <c r="Y591" s="367">
        <f>IF(Y$2&gt;term_tenor,0,IF(DebtPercent="Calculated",IF(Y$596=0,0,Y$581/Y$596),"N/A"))</f>
        <v>0</v>
      </c>
      <c r="Z591" s="367">
        <f>IF(Z$2&gt;term_tenor,0,IF(DebtPercent="Calculated",IF(Z$596=0,0,Z$581/Z$596),"N/A"))</f>
        <v>0</v>
      </c>
      <c r="AA591" s="367">
        <f>IF(AA$2&gt;term_tenor,0,IF(DebtPercent="Calculated",IF(AA$596=0,0,AA$581/AA$596),"N/A"))</f>
        <v>0</v>
      </c>
      <c r="AB591" s="367">
        <f>IF(AB$2&gt;term_tenor,0,IF(DebtPercent="Calculated",IF(AB$596=0,0,AB$581/AB$596),"N/A"))</f>
        <v>0</v>
      </c>
      <c r="AC591" s="367">
        <f>IF(AC$2&gt;term_tenor,0,IF(DebtPercent="Calculated",IF(AC$596=0,0,AC$581/AC$596),"N/A"))</f>
        <v>0</v>
      </c>
      <c r="AD591" s="367">
        <f>IF(AD$2&gt;term_tenor,0,IF(DebtPercent="Calculated",IF(AD$596=0,0,AD$581/AD$596),"N/A"))</f>
        <v>0</v>
      </c>
      <c r="AE591" s="367">
        <f>IF(AE$2&gt;term_tenor,0,IF(DebtPercent="Calculated",IF(AE$596=0,0,AE$581/AE$596),"N/A"))</f>
        <v>0</v>
      </c>
      <c r="AF591" s="367">
        <f>IF(AF$2&gt;term_tenor,0,IF(DebtPercent="Calculated",IF(AF$596=0,0,AF$581/AF$596),"N/A"))</f>
        <v>0</v>
      </c>
      <c r="AG591" s="367">
        <f>IF(AG$2&gt;term_tenor,0,IF(DebtPercent="Calculated",IF(AG$596=0,0,AG$581/AG$596),"N/A"))</f>
        <v>0</v>
      </c>
      <c r="AH591" s="367">
        <f>IF(AH$2&gt;term_tenor,0,IF(DebtPercent="Calculated",IF(AH$596=0,0,AH$581/AH$596),"N/A"))</f>
        <v>0</v>
      </c>
      <c r="AI591" s="367">
        <f>IF(AI$2&gt;term_tenor,0,IF(DebtPercent="Calculated",IF(AI$596=0,0,AI$581/AI$596),"N/A"))</f>
        <v>0</v>
      </c>
      <c r="AJ591" s="367">
        <f>IF(AJ$2&gt;term_tenor,0,IF(DebtPercent="Calculated",IF(AJ$596=0,0,AJ$581/AJ$596),"N/A"))</f>
        <v>0</v>
      </c>
      <c r="AK591" s="367">
        <f>IF(AK$2&gt;term_tenor,0,IF(DebtPercent="Calculated",IF(AK$596=0,0,AK$581/AK$596),"N/A"))</f>
        <v>0</v>
      </c>
      <c r="AL591" s="367">
        <f>IF(AL$2&gt;term_tenor,0,IF(DebtPercent="Calculated",IF(AL$596=0,0,AL$581/AL$596),"N/A"))</f>
        <v>0</v>
      </c>
      <c r="AM591" s="367">
        <f>IF(AM$2&gt;term_tenor,0,IF(DebtPercent="Calculated",IF(AM$596=0,0,AM$581/AM$596),"N/A"))</f>
        <v>0</v>
      </c>
      <c r="AN591" s="367">
        <f>IF(AN$2&gt;term_tenor,0,IF(DebtPercent="Calculated",IF(AN$596=0,0,AN$581/AN$596),"N/A"))</f>
        <v>0</v>
      </c>
      <c r="AO591" s="367">
        <f>IF(AO$2&gt;term_tenor,0,IF(DebtPercent="Calculated",IF(AO$596=0,0,AO$581/AO$596),"N/A"))</f>
        <v>0</v>
      </c>
      <c r="AP591" s="367">
        <f>IF(AP$2&gt;term_tenor,0,IF(DebtPercent="Calculated",IF(AP$596=0,0,AP$581/AP$596),"N/A"))</f>
        <v>0</v>
      </c>
    </row>
    <row r="592" spans="1:42" s="16" customFormat="1" x14ac:dyDescent="0.2">
      <c r="A592" s="365" t="s">
        <v>299</v>
      </c>
      <c r="B592" s="189"/>
      <c r="C592" s="367">
        <f>IF(C$2&gt;term_tenor,0,IF(DebtPayment="Fixed principal","N/A",IF(DebtPercent="Calculated","N/A",IF(C$2&lt;loan_moratorium,C$574,IF(AND(C$2&lt;=term_tenor,C$2&lt;=analysis_period),-PMT(term_int_rate/100,term_tenor-loan_moratorium,$B$588),0)))))</f>
        <v>0</v>
      </c>
      <c r="D592" s="367">
        <f>IF(D$2&gt;term_tenor,0,IF(DebtPayment="Fixed principal","N/A",IF(DebtPercent="Calculated","N/A",IF(D$2&lt;loan_moratorium,D$574,IF(AND(D$2&lt;=term_tenor,D$2&lt;=analysis_period),-PMT(term_int_rate/100,term_tenor-loan_moratorium,$B$588),0)))))</f>
        <v>0</v>
      </c>
      <c r="E592" s="367">
        <f>IF(E$2&gt;term_tenor,0,IF(DebtPayment="Fixed principal","N/A",IF(DebtPercent="Calculated","N/A",IF(E$2&lt;loan_moratorium,E$574,IF(AND(E$2&lt;=term_tenor,E$2&lt;=analysis_period),-PMT(term_int_rate/100,term_tenor-loan_moratorium,$B$588),0)))))</f>
        <v>0</v>
      </c>
      <c r="F592" s="367">
        <f>IF(F$2&gt;term_tenor,0,IF(DebtPayment="Fixed principal","N/A",IF(DebtPercent="Calculated","N/A",IF(F$2&lt;loan_moratorium,F$574,IF(AND(F$2&lt;=term_tenor,F$2&lt;=analysis_period),-PMT(term_int_rate/100,term_tenor-loan_moratorium,$B$588),0)))))</f>
        <v>0</v>
      </c>
      <c r="G592" s="367">
        <f>IF(G$2&gt;term_tenor,0,IF(DebtPayment="Fixed principal","N/A",IF(DebtPercent="Calculated","N/A",IF(G$2&lt;loan_moratorium,G$574,IF(AND(G$2&lt;=term_tenor,G$2&lt;=analysis_period),-PMT(term_int_rate/100,term_tenor-loan_moratorium,$B$588),0)))))</f>
        <v>0</v>
      </c>
      <c r="H592" s="367">
        <f>IF(H$2&gt;term_tenor,0,IF(DebtPayment="Fixed principal","N/A",IF(DebtPercent="Calculated","N/A",IF(H$2&lt;loan_moratorium,H$574,IF(AND(H$2&lt;=term_tenor,H$2&lt;=analysis_period),-PMT(term_int_rate/100,term_tenor-loan_moratorium,$B$588),0)))))</f>
        <v>0</v>
      </c>
      <c r="I592" s="367">
        <f>IF(I$2&gt;term_tenor,0,IF(DebtPayment="Fixed principal","N/A",IF(DebtPercent="Calculated","N/A",IF(I$2&lt;loan_moratorium,I$574,IF(AND(I$2&lt;=term_tenor,I$2&lt;=analysis_period),-PMT(term_int_rate/100,term_tenor-loan_moratorium,$B$588),0)))))</f>
        <v>0</v>
      </c>
      <c r="J592" s="367">
        <f>IF(J$2&gt;term_tenor,0,IF(DebtPayment="Fixed principal","N/A",IF(DebtPercent="Calculated","N/A",IF(J$2&lt;loan_moratorium,J$574,IF(AND(J$2&lt;=term_tenor,J$2&lt;=analysis_period),-PMT(term_int_rate/100,term_tenor-loan_moratorium,$B$588),0)))))</f>
        <v>0</v>
      </c>
      <c r="K592" s="367">
        <f>IF(K$2&gt;term_tenor,0,IF(DebtPayment="Fixed principal","N/A",IF(DebtPercent="Calculated","N/A",IF(K$2&lt;loan_moratorium,K$574,IF(AND(K$2&lt;=term_tenor,K$2&lt;=analysis_period),-PMT(term_int_rate/100,term_tenor-loan_moratorium,$B$588),0)))))</f>
        <v>0</v>
      </c>
      <c r="L592" s="367">
        <f>IF(L$2&gt;term_tenor,0,IF(DebtPayment="Fixed principal","N/A",IF(DebtPercent="Calculated","N/A",IF(L$2&lt;loan_moratorium,L$574,IF(AND(L$2&lt;=term_tenor,L$2&lt;=analysis_period),-PMT(term_int_rate/100,term_tenor-loan_moratorium,$B$588),0)))))</f>
        <v>0</v>
      </c>
      <c r="M592" s="367">
        <f>IF(M$2&gt;term_tenor,0,IF(DebtPayment="Fixed principal","N/A",IF(DebtPercent="Calculated","N/A",IF(M$2&lt;loan_moratorium,M$574,IF(AND(M$2&lt;=term_tenor,M$2&lt;=analysis_period),-PMT(term_int_rate/100,term_tenor-loan_moratorium,$B$588),0)))))</f>
        <v>0</v>
      </c>
      <c r="N592" s="367">
        <f>IF(N$2&gt;term_tenor,0,IF(DebtPayment="Fixed principal","N/A",IF(DebtPercent="Calculated","N/A",IF(N$2&lt;loan_moratorium,N$574,IF(AND(N$2&lt;=term_tenor,N$2&lt;=analysis_period),-PMT(term_int_rate/100,term_tenor-loan_moratorium,$B$588),0)))))</f>
        <v>0</v>
      </c>
      <c r="O592" s="367">
        <f>IF(O$2&gt;term_tenor,0,IF(DebtPayment="Fixed principal","N/A",IF(DebtPercent="Calculated","N/A",IF(O$2&lt;loan_moratorium,O$574,IF(AND(O$2&lt;=term_tenor,O$2&lt;=analysis_period),-PMT(term_int_rate/100,term_tenor-loan_moratorium,$B$588),0)))))</f>
        <v>0</v>
      </c>
      <c r="P592" s="367">
        <f>IF(P$2&gt;term_tenor,0,IF(DebtPayment="Fixed principal","N/A",IF(DebtPercent="Calculated","N/A",IF(P$2&lt;loan_moratorium,P$574,IF(AND(P$2&lt;=term_tenor,P$2&lt;=analysis_period),-PMT(term_int_rate/100,term_tenor-loan_moratorium,$B$588),0)))))</f>
        <v>0</v>
      </c>
      <c r="Q592" s="367">
        <f>IF(Q$2&gt;term_tenor,0,IF(DebtPayment="Fixed principal","N/A",IF(DebtPercent="Calculated","N/A",IF(Q$2&lt;loan_moratorium,Q$574,IF(AND(Q$2&lt;=term_tenor,Q$2&lt;=analysis_period),-PMT(term_int_rate/100,term_tenor-loan_moratorium,$B$588),0)))))</f>
        <v>0</v>
      </c>
      <c r="R592" s="367">
        <f>IF(R$2&gt;term_tenor,0,IF(DebtPayment="Fixed principal","N/A",IF(DebtPercent="Calculated","N/A",IF(R$2&lt;loan_moratorium,R$574,IF(AND(R$2&lt;=term_tenor,R$2&lt;=analysis_period),-PMT(term_int_rate/100,term_tenor-loan_moratorium,$B$588),0)))))</f>
        <v>0</v>
      </c>
      <c r="S592" s="367">
        <f>IF(S$2&gt;term_tenor,0,IF(DebtPayment="Fixed principal","N/A",IF(DebtPercent="Calculated","N/A",IF(S$2&lt;loan_moratorium,S$574,IF(AND(S$2&lt;=term_tenor,S$2&lt;=analysis_period),-PMT(term_int_rate/100,term_tenor-loan_moratorium,$B$588),0)))))</f>
        <v>0</v>
      </c>
      <c r="T592" s="367">
        <f>IF(T$2&gt;term_tenor,0,IF(DebtPayment="Fixed principal","N/A",IF(DebtPercent="Calculated","N/A",IF(T$2&lt;loan_moratorium,T$574,IF(AND(T$2&lt;=term_tenor,T$2&lt;=analysis_period),-PMT(term_int_rate/100,term_tenor-loan_moratorium,$B$588),0)))))</f>
        <v>0</v>
      </c>
      <c r="U592" s="367">
        <f>IF(U$2&gt;term_tenor,0,IF(DebtPayment="Fixed principal","N/A",IF(DebtPercent="Calculated","N/A",IF(U$2&lt;loan_moratorium,U$574,IF(AND(U$2&lt;=term_tenor,U$2&lt;=analysis_period),-PMT(term_int_rate/100,term_tenor-loan_moratorium,$B$588),0)))))</f>
        <v>0</v>
      </c>
      <c r="V592" s="367">
        <f>IF(V$2&gt;term_tenor,0,IF(DebtPayment="Fixed principal","N/A",IF(DebtPercent="Calculated","N/A",IF(V$2&lt;loan_moratorium,V$574,IF(AND(V$2&lt;=term_tenor,V$2&lt;=analysis_period),-PMT(term_int_rate/100,term_tenor-loan_moratorium,$B$588),0)))))</f>
        <v>0</v>
      </c>
      <c r="W592" s="367">
        <f>IF(W$2&gt;term_tenor,0,IF(DebtPayment="Fixed principal","N/A",IF(DebtPercent="Calculated","N/A",IF(W$2&lt;loan_moratorium,W$574,IF(AND(W$2&lt;=term_tenor,W$2&lt;=analysis_period),-PMT(term_int_rate/100,term_tenor-loan_moratorium,$B$588),0)))))</f>
        <v>0</v>
      </c>
      <c r="X592" s="367">
        <f>IF(X$2&gt;term_tenor,0,IF(DebtPayment="Fixed principal","N/A",IF(DebtPercent="Calculated","N/A",IF(X$2&lt;loan_moratorium,X$574,IF(AND(X$2&lt;=term_tenor,X$2&lt;=analysis_period),-PMT(term_int_rate/100,term_tenor-loan_moratorium,$B$588),0)))))</f>
        <v>0</v>
      </c>
      <c r="Y592" s="367">
        <f>IF(Y$2&gt;term_tenor,0,IF(DebtPayment="Fixed principal","N/A",IF(DebtPercent="Calculated","N/A",IF(Y$2&lt;loan_moratorium,Y$574,IF(AND(Y$2&lt;=term_tenor,Y$2&lt;=analysis_period),-PMT(term_int_rate/100,term_tenor-loan_moratorium,$B$588),0)))))</f>
        <v>0</v>
      </c>
      <c r="Z592" s="367">
        <f>IF(Z$2&gt;term_tenor,0,IF(DebtPayment="Fixed principal","N/A",IF(DebtPercent="Calculated","N/A",IF(Z$2&lt;loan_moratorium,Z$574,IF(AND(Z$2&lt;=term_tenor,Z$2&lt;=analysis_period),-PMT(term_int_rate/100,term_tenor-loan_moratorium,$B$588),0)))))</f>
        <v>0</v>
      </c>
      <c r="AA592" s="367">
        <f>IF(AA$2&gt;term_tenor,0,IF(DebtPayment="Fixed principal","N/A",IF(DebtPercent="Calculated","N/A",IF(AA$2&lt;loan_moratorium,AA$574,IF(AND(AA$2&lt;=term_tenor,AA$2&lt;=analysis_period),-PMT(term_int_rate/100,term_tenor-loan_moratorium,$B$588),0)))))</f>
        <v>0</v>
      </c>
      <c r="AB592" s="367">
        <f>IF(AB$2&gt;term_tenor,0,IF(DebtPayment="Fixed principal","N/A",IF(DebtPercent="Calculated","N/A",IF(AB$2&lt;loan_moratorium,AB$574,IF(AND(AB$2&lt;=term_tenor,AB$2&lt;=analysis_period),-PMT(term_int_rate/100,term_tenor-loan_moratorium,$B$588),0)))))</f>
        <v>0</v>
      </c>
      <c r="AC592" s="367">
        <f>IF(AC$2&gt;term_tenor,0,IF(DebtPayment="Fixed principal","N/A",IF(DebtPercent="Calculated","N/A",IF(AC$2&lt;loan_moratorium,AC$574,IF(AND(AC$2&lt;=term_tenor,AC$2&lt;=analysis_period),-PMT(term_int_rate/100,term_tenor-loan_moratorium,$B$588),0)))))</f>
        <v>0</v>
      </c>
      <c r="AD592" s="367">
        <f>IF(AD$2&gt;term_tenor,0,IF(DebtPayment="Fixed principal","N/A",IF(DebtPercent="Calculated","N/A",IF(AD$2&lt;loan_moratorium,AD$574,IF(AND(AD$2&lt;=term_tenor,AD$2&lt;=analysis_period),-PMT(term_int_rate/100,term_tenor-loan_moratorium,$B$588),0)))))</f>
        <v>0</v>
      </c>
      <c r="AE592" s="367">
        <f>IF(AE$2&gt;term_tenor,0,IF(DebtPayment="Fixed principal","N/A",IF(DebtPercent="Calculated","N/A",IF(AE$2&lt;loan_moratorium,AE$574,IF(AND(AE$2&lt;=term_tenor,AE$2&lt;=analysis_period),-PMT(term_int_rate/100,term_tenor-loan_moratorium,$B$588),0)))))</f>
        <v>0</v>
      </c>
      <c r="AF592" s="367">
        <f>IF(AF$2&gt;term_tenor,0,IF(DebtPayment="Fixed principal","N/A",IF(DebtPercent="Calculated","N/A",IF(AF$2&lt;loan_moratorium,AF$574,IF(AND(AF$2&lt;=term_tenor,AF$2&lt;=analysis_period),-PMT(term_int_rate/100,term_tenor-loan_moratorium,$B$588),0)))))</f>
        <v>0</v>
      </c>
      <c r="AG592" s="367">
        <f>IF(AG$2&gt;term_tenor,0,IF(DebtPayment="Fixed principal","N/A",IF(DebtPercent="Calculated","N/A",IF(AG$2&lt;loan_moratorium,AG$574,IF(AND(AG$2&lt;=term_tenor,AG$2&lt;=analysis_period),-PMT(term_int_rate/100,term_tenor-loan_moratorium,$B$588),0)))))</f>
        <v>0</v>
      </c>
      <c r="AH592" s="367">
        <f>IF(AH$2&gt;term_tenor,0,IF(DebtPayment="Fixed principal","N/A",IF(DebtPercent="Calculated","N/A",IF(AH$2&lt;loan_moratorium,AH$574,IF(AND(AH$2&lt;=term_tenor,AH$2&lt;=analysis_period),-PMT(term_int_rate/100,term_tenor-loan_moratorium,$B$588),0)))))</f>
        <v>0</v>
      </c>
      <c r="AI592" s="367">
        <f>IF(AI$2&gt;term_tenor,0,IF(DebtPayment="Fixed principal","N/A",IF(DebtPercent="Calculated","N/A",IF(AI$2&lt;loan_moratorium,AI$574,IF(AND(AI$2&lt;=term_tenor,AI$2&lt;=analysis_period),-PMT(term_int_rate/100,term_tenor-loan_moratorium,$B$588),0)))))</f>
        <v>0</v>
      </c>
      <c r="AJ592" s="367">
        <f>IF(AJ$2&gt;term_tenor,0,IF(DebtPayment="Fixed principal","N/A",IF(DebtPercent="Calculated","N/A",IF(AJ$2&lt;loan_moratorium,AJ$574,IF(AND(AJ$2&lt;=term_tenor,AJ$2&lt;=analysis_period),-PMT(term_int_rate/100,term_tenor-loan_moratorium,$B$588),0)))))</f>
        <v>0</v>
      </c>
      <c r="AK592" s="367">
        <f>IF(AK$2&gt;term_tenor,0,IF(DebtPayment="Fixed principal","N/A",IF(DebtPercent="Calculated","N/A",IF(AK$2&lt;loan_moratorium,AK$574,IF(AND(AK$2&lt;=term_tenor,AK$2&lt;=analysis_period),-PMT(term_int_rate/100,term_tenor-loan_moratorium,$B$588),0)))))</f>
        <v>0</v>
      </c>
      <c r="AL592" s="367">
        <f>IF(AL$2&gt;term_tenor,0,IF(DebtPayment="Fixed principal","N/A",IF(DebtPercent="Calculated","N/A",IF(AL$2&lt;loan_moratorium,AL$574,IF(AND(AL$2&lt;=term_tenor,AL$2&lt;=analysis_period),-PMT(term_int_rate/100,term_tenor-loan_moratorium,$B$588),0)))))</f>
        <v>0</v>
      </c>
      <c r="AM592" s="367">
        <f>IF(AM$2&gt;term_tenor,0,IF(DebtPayment="Fixed principal","N/A",IF(DebtPercent="Calculated","N/A",IF(AM$2&lt;loan_moratorium,AM$574,IF(AND(AM$2&lt;=term_tenor,AM$2&lt;=analysis_period),-PMT(term_int_rate/100,term_tenor-loan_moratorium,$B$588),0)))))</f>
        <v>0</v>
      </c>
      <c r="AN592" s="367">
        <f>IF(AN$2&gt;term_tenor,0,IF(DebtPayment="Fixed principal","N/A",IF(DebtPercent="Calculated","N/A",IF(AN$2&lt;loan_moratorium,AN$574,IF(AND(AN$2&lt;=term_tenor,AN$2&lt;=analysis_period),-PMT(term_int_rate/100,term_tenor-loan_moratorium,$B$588),0)))))</f>
        <v>0</v>
      </c>
      <c r="AO592" s="367">
        <f>IF(AO$2&gt;term_tenor,0,IF(DebtPayment="Fixed principal","N/A",IF(DebtPercent="Calculated","N/A",IF(AO$2&lt;loan_moratorium,AO$574,IF(AND(AO$2&lt;=term_tenor,AO$2&lt;=analysis_period),-PMT(term_int_rate/100,term_tenor-loan_moratorium,$B$588),0)))))</f>
        <v>0</v>
      </c>
      <c r="AP592" s="367">
        <f>IF(AP$2&gt;term_tenor,0,IF(DebtPayment="Fixed principal","N/A",IF(DebtPercent="Calculated","N/A",IF(AP$2&lt;loan_moratorium,AP$574,IF(AND(AP$2&lt;=term_tenor,AP$2&lt;=analysis_period),-PMT(term_int_rate/100,term_tenor-loan_moratorium,$B$588),0)))))</f>
        <v>0</v>
      </c>
    </row>
    <row r="593" spans="1:42" s="16" customFormat="1" x14ac:dyDescent="0.2">
      <c r="A593" s="365" t="s">
        <v>300</v>
      </c>
      <c r="B593" s="189"/>
      <c r="C593" s="367">
        <f>IF(C$2&gt;term_tenor,0,IF(DebtPayment="Equal Payments","N/A",IF(DebtPercent="Calculated","N/A",IF(C$2&lt;=loan_moratorium,0,$B$588/(term_tenor-loan_moratorium)))))</f>
        <v>0</v>
      </c>
      <c r="D593" s="367">
        <f>IF(D$2&gt;term_tenor,0,IF(DebtPayment="Equal Payments","N/A",IF(DebtPercent="Calculated","N/A",IF(D$2&lt;=loan_moratorium,0,$B$588/(term_tenor-loan_moratorium)))))</f>
        <v>0</v>
      </c>
      <c r="E593" s="367">
        <f>IF(E$2&gt;term_tenor,0,IF(DebtPayment="Equal Payments","N/A",IF(DebtPercent="Calculated","N/A",IF(E$2&lt;=loan_moratorium,0,$B$588/(term_tenor-loan_moratorium)))))</f>
        <v>0</v>
      </c>
      <c r="F593" s="367">
        <f>IF(F$2&gt;term_tenor,0,IF(DebtPayment="Equal Payments","N/A",IF(DebtPercent="Calculated","N/A",IF(F$2&lt;=loan_moratorium,0,$B$588/(term_tenor-loan_moratorium)))))</f>
        <v>0</v>
      </c>
      <c r="G593" s="367">
        <f>IF(G$2&gt;term_tenor,0,IF(DebtPayment="Equal Payments","N/A",IF(DebtPercent="Calculated","N/A",IF(G$2&lt;=loan_moratorium,0,$B$588/(term_tenor-loan_moratorium)))))</f>
        <v>0</v>
      </c>
      <c r="H593" s="367">
        <f>IF(H$2&gt;term_tenor,0,IF(DebtPayment="Equal Payments","N/A",IF(DebtPercent="Calculated","N/A",IF(H$2&lt;=loan_moratorium,0,$B$588/(term_tenor-loan_moratorium)))))</f>
        <v>0</v>
      </c>
      <c r="I593" s="367">
        <f>IF(I$2&gt;term_tenor,0,IF(DebtPayment="Equal Payments","N/A",IF(DebtPercent="Calculated","N/A",IF(I$2&lt;=loan_moratorium,0,$B$588/(term_tenor-loan_moratorium)))))</f>
        <v>0</v>
      </c>
      <c r="J593" s="367">
        <f>IF(J$2&gt;term_tenor,0,IF(DebtPayment="Equal Payments","N/A",IF(DebtPercent="Calculated","N/A",IF(J$2&lt;=loan_moratorium,0,$B$588/(term_tenor-loan_moratorium)))))</f>
        <v>0</v>
      </c>
      <c r="K593" s="367">
        <f>IF(K$2&gt;term_tenor,0,IF(DebtPayment="Equal Payments","N/A",IF(DebtPercent="Calculated","N/A",IF(K$2&lt;=loan_moratorium,0,$B$588/(term_tenor-loan_moratorium)))))</f>
        <v>0</v>
      </c>
      <c r="L593" s="367">
        <f>IF(L$2&gt;term_tenor,0,IF(DebtPayment="Equal Payments","N/A",IF(DebtPercent="Calculated","N/A",IF(L$2&lt;=loan_moratorium,0,$B$588/(term_tenor-loan_moratorium)))))</f>
        <v>0</v>
      </c>
      <c r="M593" s="367">
        <f>IF(M$2&gt;term_tenor,0,IF(DebtPayment="Equal Payments","N/A",IF(DebtPercent="Calculated","N/A",IF(M$2&lt;=loan_moratorium,0,$B$588/(term_tenor-loan_moratorium)))))</f>
        <v>0</v>
      </c>
      <c r="N593" s="367">
        <f>IF(N$2&gt;term_tenor,0,IF(DebtPayment="Equal Payments","N/A",IF(DebtPercent="Calculated","N/A",IF(N$2&lt;=loan_moratorium,0,$B$588/(term_tenor-loan_moratorium)))))</f>
        <v>0</v>
      </c>
      <c r="O593" s="367">
        <f>IF(O$2&gt;term_tenor,0,IF(DebtPayment="Equal Payments","N/A",IF(DebtPercent="Calculated","N/A",IF(O$2&lt;=loan_moratorium,0,$B$588/(term_tenor-loan_moratorium)))))</f>
        <v>0</v>
      </c>
      <c r="P593" s="367">
        <f>IF(P$2&gt;term_tenor,0,IF(DebtPayment="Equal Payments","N/A",IF(DebtPercent="Calculated","N/A",IF(P$2&lt;=loan_moratorium,0,$B$588/(term_tenor-loan_moratorium)))))</f>
        <v>0</v>
      </c>
      <c r="Q593" s="367">
        <f>IF(Q$2&gt;term_tenor,0,IF(DebtPayment="Equal Payments","N/A",IF(DebtPercent="Calculated","N/A",IF(Q$2&lt;=loan_moratorium,0,$B$588/(term_tenor-loan_moratorium)))))</f>
        <v>0</v>
      </c>
      <c r="R593" s="367">
        <f>IF(R$2&gt;term_tenor,0,IF(DebtPayment="Equal Payments","N/A",IF(DebtPercent="Calculated","N/A",IF(R$2&lt;=loan_moratorium,0,$B$588/(term_tenor-loan_moratorium)))))</f>
        <v>0</v>
      </c>
      <c r="S593" s="367">
        <f>IF(S$2&gt;term_tenor,0,IF(DebtPayment="Equal Payments","N/A",IF(DebtPercent="Calculated","N/A",IF(S$2&lt;=loan_moratorium,0,$B$588/(term_tenor-loan_moratorium)))))</f>
        <v>0</v>
      </c>
      <c r="T593" s="367">
        <f>IF(T$2&gt;term_tenor,0,IF(DebtPayment="Equal Payments","N/A",IF(DebtPercent="Calculated","N/A",IF(T$2&lt;=loan_moratorium,0,$B$588/(term_tenor-loan_moratorium)))))</f>
        <v>0</v>
      </c>
      <c r="U593" s="367">
        <f>IF(U$2&gt;term_tenor,0,IF(DebtPayment="Equal Payments","N/A",IF(DebtPercent="Calculated","N/A",IF(U$2&lt;=loan_moratorium,0,$B$588/(term_tenor-loan_moratorium)))))</f>
        <v>0</v>
      </c>
      <c r="V593" s="367">
        <f>IF(V$2&gt;term_tenor,0,IF(DebtPayment="Equal Payments","N/A",IF(DebtPercent="Calculated","N/A",IF(V$2&lt;=loan_moratorium,0,$B$588/(term_tenor-loan_moratorium)))))</f>
        <v>0</v>
      </c>
      <c r="W593" s="367">
        <f>IF(W$2&gt;term_tenor,0,IF(DebtPayment="Equal Payments","N/A",IF(DebtPercent="Calculated","N/A",IF(W$2&lt;=loan_moratorium,0,$B$588/(term_tenor-loan_moratorium)))))</f>
        <v>0</v>
      </c>
      <c r="X593" s="367">
        <f>IF(X$2&gt;term_tenor,0,IF(DebtPayment="Equal Payments","N/A",IF(DebtPercent="Calculated","N/A",IF(X$2&lt;=loan_moratorium,0,$B$588/(term_tenor-loan_moratorium)))))</f>
        <v>0</v>
      </c>
      <c r="Y593" s="367">
        <f>IF(Y$2&gt;term_tenor,0,IF(DebtPayment="Equal Payments","N/A",IF(DebtPercent="Calculated","N/A",IF(Y$2&lt;=loan_moratorium,0,$B$588/(term_tenor-loan_moratorium)))))</f>
        <v>0</v>
      </c>
      <c r="Z593" s="367">
        <f>IF(Z$2&gt;term_tenor,0,IF(DebtPayment="Equal Payments","N/A",IF(DebtPercent="Calculated","N/A",IF(Z$2&lt;=loan_moratorium,0,$B$588/(term_tenor-loan_moratorium)))))</f>
        <v>0</v>
      </c>
      <c r="AA593" s="367">
        <f>IF(AA$2&gt;term_tenor,0,IF(DebtPayment="Equal Payments","N/A",IF(DebtPercent="Calculated","N/A",IF(AA$2&lt;=loan_moratorium,0,$B$588/(term_tenor-loan_moratorium)))))</f>
        <v>0</v>
      </c>
      <c r="AB593" s="367">
        <f>IF(AB$2&gt;term_tenor,0,IF(DebtPayment="Equal Payments","N/A",IF(DebtPercent="Calculated","N/A",IF(AB$2&lt;=loan_moratorium,0,$B$588/(term_tenor-loan_moratorium)))))</f>
        <v>0</v>
      </c>
      <c r="AC593" s="367">
        <f>IF(AC$2&gt;term_tenor,0,IF(DebtPayment="Equal Payments","N/A",IF(DebtPercent="Calculated","N/A",IF(AC$2&lt;=loan_moratorium,0,$B$588/(term_tenor-loan_moratorium)))))</f>
        <v>0</v>
      </c>
      <c r="AD593" s="367">
        <f>IF(AD$2&gt;term_tenor,0,IF(DebtPayment="Equal Payments","N/A",IF(DebtPercent="Calculated","N/A",IF(AD$2&lt;=loan_moratorium,0,$B$588/(term_tenor-loan_moratorium)))))</f>
        <v>0</v>
      </c>
      <c r="AE593" s="367">
        <f>IF(AE$2&gt;term_tenor,0,IF(DebtPayment="Equal Payments","N/A",IF(DebtPercent="Calculated","N/A",IF(AE$2&lt;=loan_moratorium,0,$B$588/(term_tenor-loan_moratorium)))))</f>
        <v>0</v>
      </c>
      <c r="AF593" s="367">
        <f>IF(AF$2&gt;term_tenor,0,IF(DebtPayment="Equal Payments","N/A",IF(DebtPercent="Calculated","N/A",IF(AF$2&lt;=loan_moratorium,0,$B$588/(term_tenor-loan_moratorium)))))</f>
        <v>0</v>
      </c>
      <c r="AG593" s="367">
        <f>IF(AG$2&gt;term_tenor,0,IF(DebtPayment="Equal Payments","N/A",IF(DebtPercent="Calculated","N/A",IF(AG$2&lt;=loan_moratorium,0,$B$588/(term_tenor-loan_moratorium)))))</f>
        <v>0</v>
      </c>
      <c r="AH593" s="367">
        <f>IF(AH$2&gt;term_tenor,0,IF(DebtPayment="Equal Payments","N/A",IF(DebtPercent="Calculated","N/A",IF(AH$2&lt;=loan_moratorium,0,$B$588/(term_tenor-loan_moratorium)))))</f>
        <v>0</v>
      </c>
      <c r="AI593" s="367">
        <f>IF(AI$2&gt;term_tenor,0,IF(DebtPayment="Equal Payments","N/A",IF(DebtPercent="Calculated","N/A",IF(AI$2&lt;=loan_moratorium,0,$B$588/(term_tenor-loan_moratorium)))))</f>
        <v>0</v>
      </c>
      <c r="AJ593" s="367">
        <f>IF(AJ$2&gt;term_tenor,0,IF(DebtPayment="Equal Payments","N/A",IF(DebtPercent="Calculated","N/A",IF(AJ$2&lt;=loan_moratorium,0,$B$588/(term_tenor-loan_moratorium)))))</f>
        <v>0</v>
      </c>
      <c r="AK593" s="367">
        <f>IF(AK$2&gt;term_tenor,0,IF(DebtPayment="Equal Payments","N/A",IF(DebtPercent="Calculated","N/A",IF(AK$2&lt;=loan_moratorium,0,$B$588/(term_tenor-loan_moratorium)))))</f>
        <v>0</v>
      </c>
      <c r="AL593" s="367">
        <f>IF(AL$2&gt;term_tenor,0,IF(DebtPayment="Equal Payments","N/A",IF(DebtPercent="Calculated","N/A",IF(AL$2&lt;=loan_moratorium,0,$B$588/(term_tenor-loan_moratorium)))))</f>
        <v>0</v>
      </c>
      <c r="AM593" s="367">
        <f>IF(AM$2&gt;term_tenor,0,IF(DebtPayment="Equal Payments","N/A",IF(DebtPercent="Calculated","N/A",IF(AM$2&lt;=loan_moratorium,0,$B$588/(term_tenor-loan_moratorium)))))</f>
        <v>0</v>
      </c>
      <c r="AN593" s="367">
        <f>IF(AN$2&gt;term_tenor,0,IF(DebtPayment="Equal Payments","N/A",IF(DebtPercent="Calculated","N/A",IF(AN$2&lt;=loan_moratorium,0,$B$588/(term_tenor-loan_moratorium)))))</f>
        <v>0</v>
      </c>
      <c r="AO593" s="367">
        <f>IF(AO$2&gt;term_tenor,0,IF(DebtPayment="Equal Payments","N/A",IF(DebtPercent="Calculated","N/A",IF(AO$2&lt;=loan_moratorium,0,$B$588/(term_tenor-loan_moratorium)))))</f>
        <v>0</v>
      </c>
      <c r="AP593" s="367">
        <f>IF(AP$2&gt;term_tenor,0,IF(DebtPayment="Equal Payments","N/A",IF(DebtPercent="Calculated","N/A",IF(AP$2&lt;=loan_moratorium,0,$B$588/(term_tenor-loan_moratorium)))))</f>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265</v>
      </c>
      <c r="B595" s="146">
        <f>MIN(C595:AP595)</f>
        <v>0</v>
      </c>
      <c r="C595" s="152" t="str">
        <f>IF(DebtServiceCoverageRatio="Calculated",IF(AND(C$2&lt;=term_tenor,C$2&lt;=analysis_period),C$581/C$573,"N/A"),IF(AND(C$2&lt;=term_tenor,C$2&lt;=analysis_period),DebtServiceCoverageRatio,"N/A"))</f>
        <v>N/A</v>
      </c>
      <c r="D595" s="152" t="str">
        <f>IF(DebtServiceCoverageRatio="Calculated",IF(AND(D$2&lt;=term_tenor,D$2&lt;=analysis_period),D$581/D$573,"N/A"),IF(AND(D$2&lt;=term_tenor,D$2&lt;=analysis_period),DebtServiceCoverageRatio,"N/A"))</f>
        <v>N/A</v>
      </c>
      <c r="E595" s="152" t="str">
        <f>IF(DebtServiceCoverageRatio="Calculated",IF(AND(E$2&lt;=term_tenor,E$2&lt;=analysis_period),E$581/E$573,"N/A"),IF(AND(E$2&lt;=term_tenor,E$2&lt;=analysis_period),DebtServiceCoverageRatio,"N/A"))</f>
        <v>N/A</v>
      </c>
      <c r="F595" s="152" t="str">
        <f>IF(DebtServiceCoverageRatio="Calculated",IF(AND(F$2&lt;=term_tenor,F$2&lt;=analysis_period),F$581/F$573,"N/A"),IF(AND(F$2&lt;=term_tenor,F$2&lt;=analysis_period),DebtServiceCoverageRatio,"N/A"))</f>
        <v>N/A</v>
      </c>
      <c r="G595" s="152" t="str">
        <f>IF(DebtServiceCoverageRatio="Calculated",IF(AND(G$2&lt;=term_tenor,G$2&lt;=analysis_period),G$581/G$573,"N/A"),IF(AND(G$2&lt;=term_tenor,G$2&lt;=analysis_period),DebtServiceCoverageRatio,"N/A"))</f>
        <v>N/A</v>
      </c>
      <c r="H595" s="152" t="str">
        <f>IF(DebtServiceCoverageRatio="Calculated",IF(AND(H$2&lt;=term_tenor,H$2&lt;=analysis_period),H$581/H$573,"N/A"),IF(AND(H$2&lt;=term_tenor,H$2&lt;=analysis_period),DebtServiceCoverageRatio,"N/A"))</f>
        <v>N/A</v>
      </c>
      <c r="I595" s="152" t="str">
        <f>IF(DebtServiceCoverageRatio="Calculated",IF(AND(I$2&lt;=term_tenor,I$2&lt;=analysis_period),I$581/I$573,"N/A"),IF(AND(I$2&lt;=term_tenor,I$2&lt;=analysis_period),DebtServiceCoverageRatio,"N/A"))</f>
        <v>N/A</v>
      </c>
      <c r="J595" s="152" t="str">
        <f>IF(DebtServiceCoverageRatio="Calculated",IF(AND(J$2&lt;=term_tenor,J$2&lt;=analysis_period),J$581/J$573,"N/A"),IF(AND(J$2&lt;=term_tenor,J$2&lt;=analysis_period),DebtServiceCoverageRatio,"N/A"))</f>
        <v>N/A</v>
      </c>
      <c r="K595" s="152" t="str">
        <f>IF(DebtServiceCoverageRatio="Calculated",IF(AND(K$2&lt;=term_tenor,K$2&lt;=analysis_period),K$581/K$573,"N/A"),IF(AND(K$2&lt;=term_tenor,K$2&lt;=analysis_period),DebtServiceCoverageRatio,"N/A"))</f>
        <v>N/A</v>
      </c>
      <c r="L595" s="152" t="str">
        <f>IF(DebtServiceCoverageRatio="Calculated",IF(AND(L$2&lt;=term_tenor,L$2&lt;=analysis_period),L$581/L$573,"N/A"),IF(AND(L$2&lt;=term_tenor,L$2&lt;=analysis_period),DebtServiceCoverageRatio,"N/A"))</f>
        <v>N/A</v>
      </c>
      <c r="M595" s="152" t="str">
        <f>IF(DebtServiceCoverageRatio="Calculated",IF(AND(M$2&lt;=term_tenor,M$2&lt;=analysis_period),M$581/M$573,"N/A"),IF(AND(M$2&lt;=term_tenor,M$2&lt;=analysis_period),DebtServiceCoverageRatio,"N/A"))</f>
        <v>N/A</v>
      </c>
      <c r="N595" s="152" t="str">
        <f>IF(DebtServiceCoverageRatio="Calculated",IF(AND(N$2&lt;=term_tenor,N$2&lt;=analysis_period),N$581/N$573,"N/A"),IF(AND(N$2&lt;=term_tenor,N$2&lt;=analysis_period),DebtServiceCoverageRatio,"N/A"))</f>
        <v>N/A</v>
      </c>
      <c r="O595" s="152" t="str">
        <f>IF(DebtServiceCoverageRatio="Calculated",IF(AND(O$2&lt;=term_tenor,O$2&lt;=analysis_period),O$581/O$573,"N/A"),IF(AND(O$2&lt;=term_tenor,O$2&lt;=analysis_period),DebtServiceCoverageRatio,"N/A"))</f>
        <v>N/A</v>
      </c>
      <c r="P595" s="152" t="str">
        <f>IF(DebtServiceCoverageRatio="Calculated",IF(AND(P$2&lt;=term_tenor,P$2&lt;=analysis_period),P$581/P$573,"N/A"),IF(AND(P$2&lt;=term_tenor,P$2&lt;=analysis_period),DebtServiceCoverageRatio,"N/A"))</f>
        <v>N/A</v>
      </c>
      <c r="Q595" s="152" t="str">
        <f>IF(DebtServiceCoverageRatio="Calculated",IF(AND(Q$2&lt;=term_tenor,Q$2&lt;=analysis_period),Q$581/Q$573,"N/A"),IF(AND(Q$2&lt;=term_tenor,Q$2&lt;=analysis_period),DebtServiceCoverageRatio,"N/A"))</f>
        <v>N/A</v>
      </c>
      <c r="R595" s="152" t="str">
        <f>IF(DebtServiceCoverageRatio="Calculated",IF(AND(R$2&lt;=term_tenor,R$2&lt;=analysis_period),R$581/R$573,"N/A"),IF(AND(R$2&lt;=term_tenor,R$2&lt;=analysis_period),DebtServiceCoverageRatio,"N/A"))</f>
        <v>N/A</v>
      </c>
      <c r="S595" s="152" t="str">
        <f>IF(DebtServiceCoverageRatio="Calculated",IF(AND(S$2&lt;=term_tenor,S$2&lt;=analysis_period),S$581/S$573,"N/A"),IF(AND(S$2&lt;=term_tenor,S$2&lt;=analysis_period),DebtServiceCoverageRatio,"N/A"))</f>
        <v>N/A</v>
      </c>
      <c r="T595" s="152" t="str">
        <f>IF(DebtServiceCoverageRatio="Calculated",IF(AND(T$2&lt;=term_tenor,T$2&lt;=analysis_period),T$581/T$573,"N/A"),IF(AND(T$2&lt;=term_tenor,T$2&lt;=analysis_period),DebtServiceCoverageRatio,"N/A"))</f>
        <v>N/A</v>
      </c>
      <c r="U595" s="152" t="str">
        <f>IF(DebtServiceCoverageRatio="Calculated",IF(AND(U$2&lt;=term_tenor,U$2&lt;=analysis_period),U$581/U$573,"N/A"),IF(AND(U$2&lt;=term_tenor,U$2&lt;=analysis_period),DebtServiceCoverageRatio,"N/A"))</f>
        <v>N/A</v>
      </c>
      <c r="V595" s="152" t="str">
        <f>IF(DebtServiceCoverageRatio="Calculated",IF(AND(V$2&lt;=term_tenor,V$2&lt;=analysis_period),V$581/V$573,"N/A"),IF(AND(V$2&lt;=term_tenor,V$2&lt;=analysis_period),DebtServiceCoverageRatio,"N/A"))</f>
        <v>N/A</v>
      </c>
      <c r="W595" s="152" t="str">
        <f>IF(DebtServiceCoverageRatio="Calculated",IF(AND(W$2&lt;=term_tenor,W$2&lt;=analysis_period),W$581/W$573,"N/A"),IF(AND(W$2&lt;=term_tenor,W$2&lt;=analysis_period),DebtServiceCoverageRatio,"N/A"))</f>
        <v>N/A</v>
      </c>
      <c r="X595" s="152" t="str">
        <f>IF(DebtServiceCoverageRatio="Calculated",IF(AND(X$2&lt;=term_tenor,X$2&lt;=analysis_period),X$581/X$573,"N/A"),IF(AND(X$2&lt;=term_tenor,X$2&lt;=analysis_period),DebtServiceCoverageRatio,"N/A"))</f>
        <v>N/A</v>
      </c>
      <c r="Y595" s="152" t="str">
        <f>IF(DebtServiceCoverageRatio="Calculated",IF(AND(Y$2&lt;=term_tenor,Y$2&lt;=analysis_period),Y$581/Y$573,"N/A"),IF(AND(Y$2&lt;=term_tenor,Y$2&lt;=analysis_period),DebtServiceCoverageRatio,"N/A"))</f>
        <v>N/A</v>
      </c>
      <c r="Z595" s="152" t="str">
        <f>IF(DebtServiceCoverageRatio="Calculated",IF(AND(Z$2&lt;=term_tenor,Z$2&lt;=analysis_period),Z$581/Z$573,"N/A"),IF(AND(Z$2&lt;=term_tenor,Z$2&lt;=analysis_period),DebtServiceCoverageRatio,"N/A"))</f>
        <v>N/A</v>
      </c>
      <c r="AA595" s="152" t="str">
        <f>IF(DebtServiceCoverageRatio="Calculated",IF(AND(AA$2&lt;=term_tenor,AA$2&lt;=analysis_period),AA$581/AA$573,"N/A"),IF(AND(AA$2&lt;=term_tenor,AA$2&lt;=analysis_period),DebtServiceCoverageRatio,"N/A"))</f>
        <v>N/A</v>
      </c>
      <c r="AB595" s="152" t="str">
        <f>IF(DebtServiceCoverageRatio="Calculated",IF(AND(AB$2&lt;=term_tenor,AB$2&lt;=analysis_period),AB$581/AB$573,"N/A"),IF(AND(AB$2&lt;=term_tenor,AB$2&lt;=analysis_period),DebtServiceCoverageRatio,"N/A"))</f>
        <v>N/A</v>
      </c>
      <c r="AC595" s="152" t="str">
        <f>IF(DebtServiceCoverageRatio="Calculated",IF(AND(AC$2&lt;=term_tenor,AC$2&lt;=analysis_period),AC$581/AC$573,"N/A"),IF(AND(AC$2&lt;=term_tenor,AC$2&lt;=analysis_period),DebtServiceCoverageRatio,"N/A"))</f>
        <v>N/A</v>
      </c>
      <c r="AD595" s="152" t="str">
        <f>IF(DebtServiceCoverageRatio="Calculated",IF(AND(AD$2&lt;=term_tenor,AD$2&lt;=analysis_period),AD$581/AD$573,"N/A"),IF(AND(AD$2&lt;=term_tenor,AD$2&lt;=analysis_period),DebtServiceCoverageRatio,"N/A"))</f>
        <v>N/A</v>
      </c>
      <c r="AE595" s="152" t="str">
        <f>IF(DebtServiceCoverageRatio="Calculated",IF(AND(AE$2&lt;=term_tenor,AE$2&lt;=analysis_period),AE$581/AE$573,"N/A"),IF(AND(AE$2&lt;=term_tenor,AE$2&lt;=analysis_period),DebtServiceCoverageRatio,"N/A"))</f>
        <v>N/A</v>
      </c>
      <c r="AF595" s="152" t="str">
        <f>IF(DebtServiceCoverageRatio="Calculated",IF(AND(AF$2&lt;=term_tenor,AF$2&lt;=analysis_period),AF$581/AF$573,"N/A"),IF(AND(AF$2&lt;=term_tenor,AF$2&lt;=analysis_period),DebtServiceCoverageRatio,"N/A"))</f>
        <v>N/A</v>
      </c>
      <c r="AG595" s="152" t="str">
        <f>IF(DebtServiceCoverageRatio="Calculated",IF(AND(AG$2&lt;=term_tenor,AG$2&lt;=analysis_period),AG$581/AG$573,"N/A"),IF(AND(AG$2&lt;=term_tenor,AG$2&lt;=analysis_period),DebtServiceCoverageRatio,"N/A"))</f>
        <v>N/A</v>
      </c>
      <c r="AH595" s="152" t="str">
        <f>IF(DebtServiceCoverageRatio="Calculated",IF(AND(AH$2&lt;=term_tenor,AH$2&lt;=analysis_period),AH$581/AH$573,"N/A"),IF(AND(AH$2&lt;=term_tenor,AH$2&lt;=analysis_period),DebtServiceCoverageRatio,"N/A"))</f>
        <v>N/A</v>
      </c>
      <c r="AI595" s="152" t="str">
        <f>IF(DebtServiceCoverageRatio="Calculated",IF(AND(AI$2&lt;=term_tenor,AI$2&lt;=analysis_period),AI$581/AI$573,"N/A"),IF(AND(AI$2&lt;=term_tenor,AI$2&lt;=analysis_period),DebtServiceCoverageRatio,"N/A"))</f>
        <v>N/A</v>
      </c>
      <c r="AJ595" s="152" t="str">
        <f>IF(DebtServiceCoverageRatio="Calculated",IF(AND(AJ$2&lt;=term_tenor,AJ$2&lt;=analysis_period),AJ$581/AJ$573,"N/A"),IF(AND(AJ$2&lt;=term_tenor,AJ$2&lt;=analysis_period),DebtServiceCoverageRatio,"N/A"))</f>
        <v>N/A</v>
      </c>
      <c r="AK595" s="152" t="str">
        <f>IF(DebtServiceCoverageRatio="Calculated",IF(AND(AK$2&lt;=term_tenor,AK$2&lt;=analysis_period),AK$581/AK$573,"N/A"),IF(AND(AK$2&lt;=term_tenor,AK$2&lt;=analysis_period),DebtServiceCoverageRatio,"N/A"))</f>
        <v>N/A</v>
      </c>
      <c r="AL595" s="152" t="str">
        <f>IF(DebtServiceCoverageRatio="Calculated",IF(AND(AL$2&lt;=term_tenor,AL$2&lt;=analysis_period),AL$581/AL$573,"N/A"),IF(AND(AL$2&lt;=term_tenor,AL$2&lt;=analysis_period),DebtServiceCoverageRatio,"N/A"))</f>
        <v>N/A</v>
      </c>
      <c r="AM595" s="152" t="str">
        <f>IF(DebtServiceCoverageRatio="Calculated",IF(AND(AM$2&lt;=term_tenor,AM$2&lt;=analysis_period),AM$581/AM$573,"N/A"),IF(AND(AM$2&lt;=term_tenor,AM$2&lt;=analysis_period),DebtServiceCoverageRatio,"N/A"))</f>
        <v>N/A</v>
      </c>
      <c r="AN595" s="152" t="str">
        <f>IF(DebtServiceCoverageRatio="Calculated",IF(AND(AN$2&lt;=term_tenor,AN$2&lt;=analysis_period),AN$581/AN$573,"N/A"),IF(AND(AN$2&lt;=term_tenor,AN$2&lt;=analysis_period),DebtServiceCoverageRatio,"N/A"))</f>
        <v>N/A</v>
      </c>
      <c r="AO595" s="152" t="str">
        <f>IF(DebtServiceCoverageRatio="Calculated",IF(AND(AO$2&lt;=term_tenor,AO$2&lt;=analysis_period),AO$581/AO$573,"N/A"),IF(AND(AO$2&lt;=term_tenor,AO$2&lt;=analysis_period),DebtServiceCoverageRatio,"N/A"))</f>
        <v>N/A</v>
      </c>
      <c r="AP595" s="152" t="str">
        <f>IF(DebtServiceCoverageRatio="Calculated",IF(AND(AP$2&lt;=term_tenor,AP$2&lt;=analysis_period),AP$581/AP$573,"N/A"),IF(AND(AP$2&lt;=term_tenor,AP$2&lt;=analysis_period),DebtServiceCoverageRatio,"N/A"))</f>
        <v>N/A</v>
      </c>
    </row>
    <row r="596" spans="1:42" s="16" customFormat="1" x14ac:dyDescent="0.2">
      <c r="A596" s="117" t="s">
        <v>409</v>
      </c>
      <c r="B596" s="146">
        <f>IF(dscr_limit_debt_fraction="Yes",SUM(B586:AP586)/(-$B$102*dscr_maximum_debt_fraction/100)*DebtServiceCoverageRatio,B595)</f>
        <v>0</v>
      </c>
      <c r="C596" s="152" t="str">
        <f t="shared" ref="C596:AP596" si="275">IF(dscr_limit_debt_fraction="Yes",$B$596,C$595)</f>
        <v>N/A</v>
      </c>
      <c r="D596" s="152" t="str">
        <f t="shared" si="275"/>
        <v>N/A</v>
      </c>
      <c r="E596" s="152" t="str">
        <f t="shared" si="275"/>
        <v>N/A</v>
      </c>
      <c r="F596" s="152" t="str">
        <f t="shared" si="275"/>
        <v>N/A</v>
      </c>
      <c r="G596" s="152" t="str">
        <f t="shared" si="275"/>
        <v>N/A</v>
      </c>
      <c r="H596" s="152" t="str">
        <f t="shared" si="275"/>
        <v>N/A</v>
      </c>
      <c r="I596" s="152" t="str">
        <f t="shared" si="275"/>
        <v>N/A</v>
      </c>
      <c r="J596" s="152" t="str">
        <f t="shared" si="275"/>
        <v>N/A</v>
      </c>
      <c r="K596" s="152" t="str">
        <f t="shared" si="275"/>
        <v>N/A</v>
      </c>
      <c r="L596" s="152" t="str">
        <f t="shared" si="275"/>
        <v>N/A</v>
      </c>
      <c r="M596" s="152" t="str">
        <f t="shared" si="275"/>
        <v>N/A</v>
      </c>
      <c r="N596" s="152" t="str">
        <f t="shared" si="275"/>
        <v>N/A</v>
      </c>
      <c r="O596" s="152" t="str">
        <f t="shared" si="275"/>
        <v>N/A</v>
      </c>
      <c r="P596" s="152" t="str">
        <f t="shared" si="275"/>
        <v>N/A</v>
      </c>
      <c r="Q596" s="152" t="str">
        <f t="shared" si="275"/>
        <v>N/A</v>
      </c>
      <c r="R596" s="152" t="str">
        <f t="shared" si="275"/>
        <v>N/A</v>
      </c>
      <c r="S596" s="152" t="str">
        <f t="shared" si="275"/>
        <v>N/A</v>
      </c>
      <c r="T596" s="152" t="str">
        <f t="shared" si="275"/>
        <v>N/A</v>
      </c>
      <c r="U596" s="152" t="str">
        <f t="shared" si="275"/>
        <v>N/A</v>
      </c>
      <c r="V596" s="152" t="str">
        <f t="shared" si="275"/>
        <v>N/A</v>
      </c>
      <c r="W596" s="152" t="str">
        <f t="shared" si="275"/>
        <v>N/A</v>
      </c>
      <c r="X596" s="152" t="str">
        <f t="shared" si="275"/>
        <v>N/A</v>
      </c>
      <c r="Y596" s="152" t="str">
        <f t="shared" si="275"/>
        <v>N/A</v>
      </c>
      <c r="Z596" s="152" t="str">
        <f t="shared" si="275"/>
        <v>N/A</v>
      </c>
      <c r="AA596" s="152" t="str">
        <f t="shared" si="275"/>
        <v>N/A</v>
      </c>
      <c r="AB596" s="152" t="str">
        <f t="shared" si="275"/>
        <v>N/A</v>
      </c>
      <c r="AC596" s="152" t="str">
        <f t="shared" si="275"/>
        <v>N/A</v>
      </c>
      <c r="AD596" s="152" t="str">
        <f t="shared" si="275"/>
        <v>N/A</v>
      </c>
      <c r="AE596" s="152" t="str">
        <f t="shared" si="275"/>
        <v>N/A</v>
      </c>
      <c r="AF596" s="152" t="str">
        <f t="shared" si="275"/>
        <v>N/A</v>
      </c>
      <c r="AG596" s="152" t="str">
        <f t="shared" si="275"/>
        <v>N/A</v>
      </c>
      <c r="AH596" s="152" t="str">
        <f t="shared" si="275"/>
        <v>N/A</v>
      </c>
      <c r="AI596" s="152" t="str">
        <f t="shared" si="275"/>
        <v>N/A</v>
      </c>
      <c r="AJ596" s="152" t="str">
        <f t="shared" si="275"/>
        <v>N/A</v>
      </c>
      <c r="AK596" s="152" t="str">
        <f t="shared" si="275"/>
        <v>N/A</v>
      </c>
      <c r="AL596" s="152" t="str">
        <f t="shared" si="275"/>
        <v>N/A</v>
      </c>
      <c r="AM596" s="152" t="str">
        <f t="shared" si="275"/>
        <v>N/A</v>
      </c>
      <c r="AN596" s="152" t="str">
        <f t="shared" si="275"/>
        <v>N/A</v>
      </c>
      <c r="AO596" s="152" t="str">
        <f t="shared" si="275"/>
        <v>N/A</v>
      </c>
      <c r="AP596" s="152" t="str">
        <f t="shared" si="275"/>
        <v>N/A</v>
      </c>
    </row>
    <row r="597" spans="1:42" x14ac:dyDescent="0.2">
      <c r="A597" s="31"/>
      <c r="B597" s="242"/>
    </row>
    <row r="598" spans="1:42" x14ac:dyDescent="0.2">
      <c r="A598" s="109" t="s">
        <v>72</v>
      </c>
      <c r="B598" s="286"/>
      <c r="C598" s="286"/>
      <c r="D598" s="286"/>
      <c r="E598" s="286"/>
      <c r="F598" s="286"/>
      <c r="G598" s="286"/>
      <c r="H598" s="286"/>
      <c r="I598" s="286"/>
      <c r="J598" s="286"/>
      <c r="K598" s="286"/>
      <c r="L598" s="286"/>
      <c r="M598" s="286"/>
      <c r="N598" s="286"/>
      <c r="O598" s="286"/>
      <c r="P598" s="286"/>
      <c r="Q598" s="286"/>
      <c r="R598" s="286"/>
      <c r="S598" s="286"/>
      <c r="T598" s="286"/>
      <c r="U598" s="286"/>
      <c r="V598" s="286"/>
      <c r="W598" s="286"/>
      <c r="X598" s="286"/>
      <c r="Y598" s="286"/>
      <c r="Z598" s="286"/>
      <c r="AA598" s="286"/>
      <c r="AB598" s="286"/>
      <c r="AC598" s="286"/>
      <c r="AD598" s="286"/>
      <c r="AE598" s="286"/>
      <c r="AF598" s="286"/>
      <c r="AG598" s="286"/>
      <c r="AH598" s="286"/>
      <c r="AI598" s="286"/>
      <c r="AJ598" s="286"/>
      <c r="AK598" s="286"/>
      <c r="AL598" s="286"/>
      <c r="AM598" s="286"/>
      <c r="AN598" s="286"/>
      <c r="AO598" s="286"/>
      <c r="AP598" s="286"/>
    </row>
    <row r="599" spans="1:42" x14ac:dyDescent="0.2">
      <c r="A599" s="25" t="s">
        <v>302</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303</v>
      </c>
      <c r="B600" s="217">
        <v>0</v>
      </c>
      <c r="C600" s="217">
        <f>B603</f>
        <v>0</v>
      </c>
      <c r="D600" s="217">
        <f t="shared" ref="D600:AP600" si="276">C603</f>
        <v>0</v>
      </c>
      <c r="E600" s="217">
        <f t="shared" si="276"/>
        <v>0</v>
      </c>
      <c r="F600" s="217">
        <f t="shared" si="276"/>
        <v>0</v>
      </c>
      <c r="G600" s="217">
        <f t="shared" si="276"/>
        <v>0</v>
      </c>
      <c r="H600" s="217">
        <f t="shared" si="276"/>
        <v>0</v>
      </c>
      <c r="I600" s="217">
        <f t="shared" si="276"/>
        <v>0</v>
      </c>
      <c r="J600" s="217">
        <f t="shared" si="276"/>
        <v>0</v>
      </c>
      <c r="K600" s="217">
        <f t="shared" si="276"/>
        <v>0</v>
      </c>
      <c r="L600" s="217">
        <f t="shared" si="276"/>
        <v>0</v>
      </c>
      <c r="M600" s="217">
        <f t="shared" si="276"/>
        <v>0</v>
      </c>
      <c r="N600" s="217">
        <f t="shared" si="276"/>
        <v>0</v>
      </c>
      <c r="O600" s="217">
        <f t="shared" si="276"/>
        <v>0</v>
      </c>
      <c r="P600" s="217">
        <f t="shared" si="276"/>
        <v>0</v>
      </c>
      <c r="Q600" s="217">
        <f t="shared" si="276"/>
        <v>0</v>
      </c>
      <c r="R600" s="217">
        <f t="shared" si="276"/>
        <v>0</v>
      </c>
      <c r="S600" s="217">
        <f t="shared" si="276"/>
        <v>0</v>
      </c>
      <c r="T600" s="217">
        <f t="shared" si="276"/>
        <v>0</v>
      </c>
      <c r="U600" s="217">
        <f t="shared" si="276"/>
        <v>0</v>
      </c>
      <c r="V600" s="217">
        <f t="shared" si="276"/>
        <v>0</v>
      </c>
      <c r="W600" s="217">
        <f t="shared" si="276"/>
        <v>0</v>
      </c>
      <c r="X600" s="217">
        <f t="shared" si="276"/>
        <v>0</v>
      </c>
      <c r="Y600" s="217">
        <f t="shared" si="276"/>
        <v>0</v>
      </c>
      <c r="Z600" s="217">
        <f t="shared" si="276"/>
        <v>0</v>
      </c>
      <c r="AA600" s="217">
        <f t="shared" si="276"/>
        <v>0</v>
      </c>
      <c r="AB600" s="217">
        <f t="shared" si="276"/>
        <v>0</v>
      </c>
      <c r="AC600" s="217">
        <f t="shared" si="276"/>
        <v>0</v>
      </c>
      <c r="AD600" s="217">
        <f t="shared" si="276"/>
        <v>0</v>
      </c>
      <c r="AE600" s="217">
        <f t="shared" si="276"/>
        <v>0</v>
      </c>
      <c r="AF600" s="217">
        <f t="shared" si="276"/>
        <v>0</v>
      </c>
      <c r="AG600" s="217">
        <f t="shared" si="276"/>
        <v>0</v>
      </c>
      <c r="AH600" s="217">
        <f t="shared" si="276"/>
        <v>0</v>
      </c>
      <c r="AI600" s="217">
        <f t="shared" si="276"/>
        <v>0</v>
      </c>
      <c r="AJ600" s="217">
        <f t="shared" si="276"/>
        <v>0</v>
      </c>
      <c r="AK600" s="217">
        <f t="shared" si="276"/>
        <v>0</v>
      </c>
      <c r="AL600" s="217">
        <f t="shared" si="276"/>
        <v>0</v>
      </c>
      <c r="AM600" s="217">
        <f t="shared" si="276"/>
        <v>0</v>
      </c>
      <c r="AN600" s="217">
        <f t="shared" si="276"/>
        <v>0</v>
      </c>
      <c r="AO600" s="217">
        <f t="shared" si="276"/>
        <v>0</v>
      </c>
      <c r="AP600" s="217">
        <f t="shared" si="276"/>
        <v>0</v>
      </c>
    </row>
    <row r="601" spans="1:42" x14ac:dyDescent="0.2">
      <c r="A601" s="4" t="s">
        <v>24</v>
      </c>
      <c r="B601" s="217">
        <f t="array" ref="B601:AP601">Inputs!C197:AQ197</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304</v>
      </c>
      <c r="B602" s="218">
        <f t="array" ref="B602:AP602">Inputs!C198:AQ198</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266</v>
      </c>
      <c r="B603" s="217">
        <f t="array" ref="B603:AP603">Inputs!C199:AQ199</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301</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303</v>
      </c>
      <c r="B606" s="217">
        <v>0</v>
      </c>
      <c r="C606" s="217">
        <f>B609</f>
        <v>0</v>
      </c>
      <c r="D606" s="217">
        <f t="shared" ref="D606:AP606" si="277">C609</f>
        <v>0</v>
      </c>
      <c r="E606" s="217">
        <f t="shared" si="277"/>
        <v>0</v>
      </c>
      <c r="F606" s="217">
        <f t="shared" si="277"/>
        <v>0</v>
      </c>
      <c r="G606" s="217">
        <f t="shared" si="277"/>
        <v>0</v>
      </c>
      <c r="H606" s="217">
        <f t="shared" si="277"/>
        <v>0</v>
      </c>
      <c r="I606" s="217">
        <f t="shared" si="277"/>
        <v>0</v>
      </c>
      <c r="J606" s="217">
        <f t="shared" si="277"/>
        <v>0</v>
      </c>
      <c r="K606" s="217">
        <f t="shared" si="277"/>
        <v>0</v>
      </c>
      <c r="L606" s="217">
        <f t="shared" si="277"/>
        <v>0</v>
      </c>
      <c r="M606" s="217">
        <f t="shared" si="277"/>
        <v>0</v>
      </c>
      <c r="N606" s="217">
        <f t="shared" si="277"/>
        <v>0</v>
      </c>
      <c r="O606" s="217">
        <f t="shared" si="277"/>
        <v>0</v>
      </c>
      <c r="P606" s="217">
        <f t="shared" si="277"/>
        <v>0</v>
      </c>
      <c r="Q606" s="217">
        <f t="shared" si="277"/>
        <v>0</v>
      </c>
      <c r="R606" s="217">
        <f t="shared" si="277"/>
        <v>0</v>
      </c>
      <c r="S606" s="217">
        <f t="shared" si="277"/>
        <v>0</v>
      </c>
      <c r="T606" s="217">
        <f t="shared" si="277"/>
        <v>0</v>
      </c>
      <c r="U606" s="217">
        <f t="shared" si="277"/>
        <v>0</v>
      </c>
      <c r="V606" s="217">
        <f t="shared" si="277"/>
        <v>0</v>
      </c>
      <c r="W606" s="217">
        <f t="shared" si="277"/>
        <v>0</v>
      </c>
      <c r="X606" s="217">
        <f t="shared" si="277"/>
        <v>0</v>
      </c>
      <c r="Y606" s="217">
        <f t="shared" si="277"/>
        <v>0</v>
      </c>
      <c r="Z606" s="217">
        <f t="shared" si="277"/>
        <v>0</v>
      </c>
      <c r="AA606" s="217">
        <f t="shared" si="277"/>
        <v>0</v>
      </c>
      <c r="AB606" s="217">
        <f t="shared" si="277"/>
        <v>0</v>
      </c>
      <c r="AC606" s="217">
        <f t="shared" si="277"/>
        <v>0</v>
      </c>
      <c r="AD606" s="217">
        <f t="shared" si="277"/>
        <v>0</v>
      </c>
      <c r="AE606" s="217">
        <f t="shared" si="277"/>
        <v>0</v>
      </c>
      <c r="AF606" s="217">
        <f t="shared" si="277"/>
        <v>0</v>
      </c>
      <c r="AG606" s="217">
        <f t="shared" si="277"/>
        <v>0</v>
      </c>
      <c r="AH606" s="217">
        <f t="shared" si="277"/>
        <v>0</v>
      </c>
      <c r="AI606" s="217">
        <f t="shared" si="277"/>
        <v>0</v>
      </c>
      <c r="AJ606" s="217">
        <f t="shared" si="277"/>
        <v>0</v>
      </c>
      <c r="AK606" s="217">
        <f t="shared" si="277"/>
        <v>0</v>
      </c>
      <c r="AL606" s="217">
        <f t="shared" si="277"/>
        <v>0</v>
      </c>
      <c r="AM606" s="217">
        <f t="shared" si="277"/>
        <v>0</v>
      </c>
      <c r="AN606" s="217">
        <f t="shared" si="277"/>
        <v>0</v>
      </c>
      <c r="AO606" s="217">
        <f t="shared" si="277"/>
        <v>0</v>
      </c>
      <c r="AP606" s="217">
        <f t="shared" si="277"/>
        <v>0</v>
      </c>
    </row>
    <row r="607" spans="1:42" x14ac:dyDescent="0.2">
      <c r="A607" s="4" t="s">
        <v>24</v>
      </c>
      <c r="B607" s="217">
        <f t="shared" ref="B607:AP607" si="278">IF(B$2&lt;analysis_period,B609-B606,0)</f>
        <v>0</v>
      </c>
      <c r="C607" s="217">
        <f t="shared" si="278"/>
        <v>0</v>
      </c>
      <c r="D607" s="217">
        <f t="shared" si="278"/>
        <v>0</v>
      </c>
      <c r="E607" s="217">
        <f t="shared" si="278"/>
        <v>0</v>
      </c>
      <c r="F607" s="217">
        <f t="shared" si="278"/>
        <v>0</v>
      </c>
      <c r="G607" s="217">
        <f t="shared" si="278"/>
        <v>0</v>
      </c>
      <c r="H607" s="217">
        <f t="shared" si="278"/>
        <v>0</v>
      </c>
      <c r="I607" s="217">
        <f t="shared" si="278"/>
        <v>0</v>
      </c>
      <c r="J607" s="217">
        <f t="shared" si="278"/>
        <v>0</v>
      </c>
      <c r="K607" s="217">
        <f t="shared" si="278"/>
        <v>0</v>
      </c>
      <c r="L607" s="217">
        <f t="shared" si="278"/>
        <v>0</v>
      </c>
      <c r="M607" s="217">
        <f t="shared" si="278"/>
        <v>0</v>
      </c>
      <c r="N607" s="217">
        <f t="shared" si="278"/>
        <v>0</v>
      </c>
      <c r="O607" s="217">
        <f t="shared" si="278"/>
        <v>0</v>
      </c>
      <c r="P607" s="217">
        <f t="shared" si="278"/>
        <v>0</v>
      </c>
      <c r="Q607" s="217">
        <f t="shared" si="278"/>
        <v>0</v>
      </c>
      <c r="R607" s="217">
        <f t="shared" si="278"/>
        <v>0</v>
      </c>
      <c r="S607" s="217">
        <f t="shared" si="278"/>
        <v>0</v>
      </c>
      <c r="T607" s="217">
        <f t="shared" si="278"/>
        <v>0</v>
      </c>
      <c r="U607" s="217">
        <f t="shared" si="278"/>
        <v>0</v>
      </c>
      <c r="V607" s="217">
        <f t="shared" si="278"/>
        <v>0</v>
      </c>
      <c r="W607" s="217">
        <f t="shared" si="278"/>
        <v>0</v>
      </c>
      <c r="X607" s="217">
        <f t="shared" si="278"/>
        <v>0</v>
      </c>
      <c r="Y607" s="217">
        <f t="shared" si="278"/>
        <v>0</v>
      </c>
      <c r="Z607" s="217">
        <f t="shared" si="278"/>
        <v>0</v>
      </c>
      <c r="AA607" s="217">
        <f t="shared" si="278"/>
        <v>0</v>
      </c>
      <c r="AB607" s="217">
        <f t="shared" si="278"/>
        <v>0</v>
      </c>
      <c r="AC607" s="217">
        <f t="shared" si="278"/>
        <v>0</v>
      </c>
      <c r="AD607" s="217">
        <f t="shared" si="278"/>
        <v>0</v>
      </c>
      <c r="AE607" s="217">
        <f t="shared" si="278"/>
        <v>0</v>
      </c>
      <c r="AF607" s="217">
        <f t="shared" si="278"/>
        <v>0</v>
      </c>
      <c r="AG607" s="217">
        <f t="shared" si="278"/>
        <v>0</v>
      </c>
      <c r="AH607" s="217">
        <f t="shared" si="278"/>
        <v>0</v>
      </c>
      <c r="AI607" s="217">
        <f t="shared" si="278"/>
        <v>0</v>
      </c>
      <c r="AJ607" s="217">
        <f t="shared" si="278"/>
        <v>0</v>
      </c>
      <c r="AK607" s="217">
        <f t="shared" si="278"/>
        <v>0</v>
      </c>
      <c r="AL607" s="217">
        <f t="shared" si="278"/>
        <v>0</v>
      </c>
      <c r="AM607" s="217">
        <f t="shared" si="278"/>
        <v>0</v>
      </c>
      <c r="AN607" s="217">
        <f t="shared" si="278"/>
        <v>0</v>
      </c>
      <c r="AO607" s="217">
        <f t="shared" si="278"/>
        <v>0</v>
      </c>
      <c r="AP607" s="217">
        <f t="shared" si="278"/>
        <v>0</v>
      </c>
    </row>
    <row r="608" spans="1:42" x14ac:dyDescent="0.2">
      <c r="A608" s="4" t="s">
        <v>304</v>
      </c>
      <c r="B608" s="218">
        <v>0</v>
      </c>
      <c r="C608" s="218">
        <f t="shared" ref="C608:AP608" si="279">IF(C$2=analysis_period,-C606,0)</f>
        <v>0</v>
      </c>
      <c r="D608" s="218">
        <f t="shared" si="279"/>
        <v>0</v>
      </c>
      <c r="E608" s="218">
        <f t="shared" si="279"/>
        <v>0</v>
      </c>
      <c r="F608" s="218">
        <f t="shared" si="279"/>
        <v>0</v>
      </c>
      <c r="G608" s="218">
        <f t="shared" si="279"/>
        <v>0</v>
      </c>
      <c r="H608" s="218">
        <f t="shared" si="279"/>
        <v>0</v>
      </c>
      <c r="I608" s="218">
        <f t="shared" si="279"/>
        <v>0</v>
      </c>
      <c r="J608" s="218">
        <f t="shared" si="279"/>
        <v>0</v>
      </c>
      <c r="K608" s="218">
        <f t="shared" si="279"/>
        <v>0</v>
      </c>
      <c r="L608" s="218">
        <f t="shared" si="279"/>
        <v>0</v>
      </c>
      <c r="M608" s="218">
        <f t="shared" si="279"/>
        <v>0</v>
      </c>
      <c r="N608" s="218">
        <f t="shared" si="279"/>
        <v>0</v>
      </c>
      <c r="O608" s="218">
        <f t="shared" si="279"/>
        <v>0</v>
      </c>
      <c r="P608" s="218">
        <f t="shared" si="279"/>
        <v>0</v>
      </c>
      <c r="Q608" s="218">
        <f t="shared" si="279"/>
        <v>0</v>
      </c>
      <c r="R608" s="218">
        <f t="shared" si="279"/>
        <v>0</v>
      </c>
      <c r="S608" s="218">
        <f t="shared" si="279"/>
        <v>0</v>
      </c>
      <c r="T608" s="218">
        <f t="shared" si="279"/>
        <v>0</v>
      </c>
      <c r="U608" s="218">
        <f t="shared" si="279"/>
        <v>0</v>
      </c>
      <c r="V608" s="218">
        <f t="shared" si="279"/>
        <v>0</v>
      </c>
      <c r="W608" s="218">
        <f t="shared" si="279"/>
        <v>0</v>
      </c>
      <c r="X608" s="218">
        <f t="shared" si="279"/>
        <v>0</v>
      </c>
      <c r="Y608" s="218">
        <f t="shared" si="279"/>
        <v>0</v>
      </c>
      <c r="Z608" s="218">
        <f t="shared" si="279"/>
        <v>0</v>
      </c>
      <c r="AA608" s="218">
        <f t="shared" si="279"/>
        <v>0</v>
      </c>
      <c r="AB608" s="218">
        <f t="shared" si="279"/>
        <v>0</v>
      </c>
      <c r="AC608" s="218">
        <f t="shared" si="279"/>
        <v>0</v>
      </c>
      <c r="AD608" s="218">
        <f t="shared" si="279"/>
        <v>0</v>
      </c>
      <c r="AE608" s="218">
        <f t="shared" si="279"/>
        <v>0</v>
      </c>
      <c r="AF608" s="218">
        <f t="shared" si="279"/>
        <v>0</v>
      </c>
      <c r="AG608" s="218">
        <f t="shared" si="279"/>
        <v>0</v>
      </c>
      <c r="AH608" s="218">
        <f t="shared" si="279"/>
        <v>0</v>
      </c>
      <c r="AI608" s="218">
        <f t="shared" si="279"/>
        <v>0</v>
      </c>
      <c r="AJ608" s="218">
        <f t="shared" si="279"/>
        <v>0</v>
      </c>
      <c r="AK608" s="218">
        <f t="shared" si="279"/>
        <v>0</v>
      </c>
      <c r="AL608" s="218">
        <f t="shared" si="279"/>
        <v>0</v>
      </c>
      <c r="AM608" s="218">
        <f t="shared" si="279"/>
        <v>0</v>
      </c>
      <c r="AN608" s="218">
        <f t="shared" si="279"/>
        <v>0</v>
      </c>
      <c r="AO608" s="218">
        <f t="shared" si="279"/>
        <v>0</v>
      </c>
      <c r="AP608" s="218">
        <f t="shared" si="279"/>
        <v>0</v>
      </c>
    </row>
    <row r="609" spans="1:42" s="16" customFormat="1" x14ac:dyDescent="0.2">
      <c r="A609" s="16" t="s">
        <v>266</v>
      </c>
      <c r="B609" s="211">
        <f t="shared" ref="B609:AP609" si="280">C$62*(months_working_reserve/12)</f>
        <v>0</v>
      </c>
      <c r="C609" s="211">
        <f t="shared" si="280"/>
        <v>0</v>
      </c>
      <c r="D609" s="211">
        <f t="shared" si="280"/>
        <v>0</v>
      </c>
      <c r="E609" s="211">
        <f t="shared" si="280"/>
        <v>0</v>
      </c>
      <c r="F609" s="211">
        <f t="shared" si="280"/>
        <v>0</v>
      </c>
      <c r="G609" s="211">
        <f t="shared" si="280"/>
        <v>0</v>
      </c>
      <c r="H609" s="211">
        <f t="shared" si="280"/>
        <v>0</v>
      </c>
      <c r="I609" s="211">
        <f t="shared" si="280"/>
        <v>0</v>
      </c>
      <c r="J609" s="211">
        <f t="shared" si="280"/>
        <v>0</v>
      </c>
      <c r="K609" s="211">
        <f t="shared" si="280"/>
        <v>0</v>
      </c>
      <c r="L609" s="211">
        <f t="shared" si="280"/>
        <v>0</v>
      </c>
      <c r="M609" s="211">
        <f t="shared" si="280"/>
        <v>0</v>
      </c>
      <c r="N609" s="211">
        <f t="shared" si="280"/>
        <v>0</v>
      </c>
      <c r="O609" s="211">
        <f t="shared" si="280"/>
        <v>0</v>
      </c>
      <c r="P609" s="211">
        <f t="shared" si="280"/>
        <v>0</v>
      </c>
      <c r="Q609" s="211">
        <f t="shared" si="280"/>
        <v>0</v>
      </c>
      <c r="R609" s="211">
        <f t="shared" si="280"/>
        <v>0</v>
      </c>
      <c r="S609" s="211">
        <f t="shared" si="280"/>
        <v>0</v>
      </c>
      <c r="T609" s="211">
        <f t="shared" si="280"/>
        <v>0</v>
      </c>
      <c r="U609" s="211">
        <f t="shared" si="280"/>
        <v>0</v>
      </c>
      <c r="V609" s="211">
        <f t="shared" si="280"/>
        <v>0</v>
      </c>
      <c r="W609" s="211">
        <f t="shared" si="280"/>
        <v>0</v>
      </c>
      <c r="X609" s="211">
        <f t="shared" si="280"/>
        <v>0</v>
      </c>
      <c r="Y609" s="211">
        <f t="shared" si="280"/>
        <v>0</v>
      </c>
      <c r="Z609" s="211">
        <f t="shared" si="280"/>
        <v>0</v>
      </c>
      <c r="AA609" s="211">
        <f t="shared" si="280"/>
        <v>0</v>
      </c>
      <c r="AB609" s="211">
        <f t="shared" si="280"/>
        <v>0</v>
      </c>
      <c r="AC609" s="211">
        <f t="shared" si="280"/>
        <v>0</v>
      </c>
      <c r="AD609" s="211">
        <f t="shared" si="280"/>
        <v>0</v>
      </c>
      <c r="AE609" s="211">
        <f t="shared" si="280"/>
        <v>0</v>
      </c>
      <c r="AF609" s="211">
        <f t="shared" si="280"/>
        <v>0</v>
      </c>
      <c r="AG609" s="211">
        <f t="shared" si="280"/>
        <v>0</v>
      </c>
      <c r="AH609" s="211">
        <f t="shared" si="280"/>
        <v>0</v>
      </c>
      <c r="AI609" s="211">
        <f t="shared" si="280"/>
        <v>0</v>
      </c>
      <c r="AJ609" s="211">
        <f t="shared" si="280"/>
        <v>0</v>
      </c>
      <c r="AK609" s="211">
        <f t="shared" si="280"/>
        <v>0</v>
      </c>
      <c r="AL609" s="211">
        <f t="shared" si="280"/>
        <v>0</v>
      </c>
      <c r="AM609" s="211">
        <f t="shared" si="280"/>
        <v>0</v>
      </c>
      <c r="AN609" s="211">
        <f t="shared" si="280"/>
        <v>0</v>
      </c>
      <c r="AO609" s="211">
        <f t="shared" si="280"/>
        <v>0</v>
      </c>
      <c r="AP609" s="211">
        <f t="shared" si="280"/>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313</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303</v>
      </c>
      <c r="B612" s="217">
        <v>0</v>
      </c>
      <c r="C612" s="217">
        <f>B615</f>
        <v>0</v>
      </c>
      <c r="D612" s="217">
        <f t="shared" ref="D612" si="281">C615</f>
        <v>0</v>
      </c>
      <c r="E612" s="217">
        <f t="shared" ref="E612" si="282">D615</f>
        <v>0</v>
      </c>
      <c r="F612" s="217">
        <f t="shared" ref="F612" si="283">E615</f>
        <v>0</v>
      </c>
      <c r="G612" s="217">
        <f t="shared" ref="G612" si="284">F615</f>
        <v>0</v>
      </c>
      <c r="H612" s="217">
        <f t="shared" ref="H612" si="285">G615</f>
        <v>0</v>
      </c>
      <c r="I612" s="217">
        <f t="shared" ref="I612" si="286">H615</f>
        <v>0</v>
      </c>
      <c r="J612" s="217">
        <f t="shared" ref="J612" si="287">I615</f>
        <v>0</v>
      </c>
      <c r="K612" s="217">
        <f t="shared" ref="K612" si="288">J615</f>
        <v>0</v>
      </c>
      <c r="L612" s="217">
        <f t="shared" ref="L612" si="289">K615</f>
        <v>0</v>
      </c>
      <c r="M612" s="217">
        <f t="shared" ref="M612" si="290">L615</f>
        <v>0</v>
      </c>
      <c r="N612" s="217">
        <f t="shared" ref="N612" si="291">M615</f>
        <v>0</v>
      </c>
      <c r="O612" s="217">
        <f t="shared" ref="O612" si="292">N615</f>
        <v>0</v>
      </c>
      <c r="P612" s="217">
        <f t="shared" ref="P612" si="293">O615</f>
        <v>0</v>
      </c>
      <c r="Q612" s="217">
        <f t="shared" ref="Q612" si="294">P615</f>
        <v>0</v>
      </c>
      <c r="R612" s="217">
        <f t="shared" ref="R612" si="295">Q615</f>
        <v>0</v>
      </c>
      <c r="S612" s="217">
        <f t="shared" ref="S612" si="296">R615</f>
        <v>0</v>
      </c>
      <c r="T612" s="217">
        <f t="shared" ref="T612" si="297">S615</f>
        <v>0</v>
      </c>
      <c r="U612" s="217">
        <f t="shared" ref="U612" si="298">T615</f>
        <v>0</v>
      </c>
      <c r="V612" s="217">
        <f t="shared" ref="V612" si="299">U615</f>
        <v>0</v>
      </c>
      <c r="W612" s="217">
        <f t="shared" ref="W612" si="300">V615</f>
        <v>0</v>
      </c>
      <c r="X612" s="217">
        <f t="shared" ref="X612" si="301">W615</f>
        <v>0</v>
      </c>
      <c r="Y612" s="217">
        <f t="shared" ref="Y612" si="302">X615</f>
        <v>0</v>
      </c>
      <c r="Z612" s="217">
        <f t="shared" ref="Z612" si="303">Y615</f>
        <v>0</v>
      </c>
      <c r="AA612" s="217">
        <f t="shared" ref="AA612" si="304">Z615</f>
        <v>0</v>
      </c>
      <c r="AB612" s="217">
        <f t="shared" ref="AB612" si="305">AA615</f>
        <v>0</v>
      </c>
      <c r="AC612" s="217">
        <f t="shared" ref="AC612" si="306">AB615</f>
        <v>0</v>
      </c>
      <c r="AD612" s="217">
        <f t="shared" ref="AD612" si="307">AC615</f>
        <v>0</v>
      </c>
      <c r="AE612" s="217">
        <f t="shared" ref="AE612" si="308">AD615</f>
        <v>0</v>
      </c>
      <c r="AF612" s="217">
        <f t="shared" ref="AF612" si="309">AE615</f>
        <v>0</v>
      </c>
      <c r="AG612" s="217">
        <f t="shared" ref="AG612" si="310">AF615</f>
        <v>0</v>
      </c>
      <c r="AH612" s="217">
        <f t="shared" ref="AH612" si="311">AG615</f>
        <v>0</v>
      </c>
      <c r="AI612" s="217">
        <f t="shared" ref="AI612" si="312">AH615</f>
        <v>0</v>
      </c>
      <c r="AJ612" s="217">
        <f t="shared" ref="AJ612" si="313">AI615</f>
        <v>0</v>
      </c>
      <c r="AK612" s="217">
        <f t="shared" ref="AK612" si="314">AJ615</f>
        <v>0</v>
      </c>
      <c r="AL612" s="217">
        <f t="shared" ref="AL612" si="315">AK615</f>
        <v>0</v>
      </c>
      <c r="AM612" s="217">
        <f t="shared" ref="AM612" si="316">AL615</f>
        <v>0</v>
      </c>
      <c r="AN612" s="217">
        <f t="shared" ref="AN612" si="317">AM615</f>
        <v>0</v>
      </c>
      <c r="AO612" s="217">
        <f t="shared" ref="AO612" si="318">AN615</f>
        <v>0</v>
      </c>
      <c r="AP612" s="217">
        <f t="shared" ref="AP612" si="319">AO615</f>
        <v>0</v>
      </c>
    </row>
    <row r="613" spans="1:42" s="16" customFormat="1" x14ac:dyDescent="0.2">
      <c r="A613" s="4" t="s">
        <v>24</v>
      </c>
      <c r="B613" s="217">
        <f t="shared" ref="B613:AP613" si="320">IF(B$2&lt;analysis_period,B615-B612,0)</f>
        <v>0</v>
      </c>
      <c r="C613" s="217">
        <f t="shared" si="320"/>
        <v>0</v>
      </c>
      <c r="D613" s="217">
        <f t="shared" si="320"/>
        <v>0</v>
      </c>
      <c r="E613" s="217">
        <f t="shared" si="320"/>
        <v>0</v>
      </c>
      <c r="F613" s="217">
        <f t="shared" si="320"/>
        <v>0</v>
      </c>
      <c r="G613" s="217">
        <f t="shared" si="320"/>
        <v>0</v>
      </c>
      <c r="H613" s="217">
        <f t="shared" si="320"/>
        <v>0</v>
      </c>
      <c r="I613" s="217">
        <f t="shared" si="320"/>
        <v>0</v>
      </c>
      <c r="J613" s="217">
        <f t="shared" si="320"/>
        <v>0</v>
      </c>
      <c r="K613" s="217">
        <f t="shared" si="320"/>
        <v>0</v>
      </c>
      <c r="L613" s="217">
        <f t="shared" si="320"/>
        <v>0</v>
      </c>
      <c r="M613" s="217">
        <f t="shared" si="320"/>
        <v>0</v>
      </c>
      <c r="N613" s="217">
        <f t="shared" si="320"/>
        <v>0</v>
      </c>
      <c r="O613" s="217">
        <f t="shared" si="320"/>
        <v>0</v>
      </c>
      <c r="P613" s="217">
        <f t="shared" si="320"/>
        <v>0</v>
      </c>
      <c r="Q613" s="217">
        <f t="shared" si="320"/>
        <v>0</v>
      </c>
      <c r="R613" s="217">
        <f t="shared" si="320"/>
        <v>0</v>
      </c>
      <c r="S613" s="217">
        <f t="shared" si="320"/>
        <v>0</v>
      </c>
      <c r="T613" s="217">
        <f t="shared" si="320"/>
        <v>0</v>
      </c>
      <c r="U613" s="217">
        <f t="shared" si="320"/>
        <v>0</v>
      </c>
      <c r="V613" s="217">
        <f t="shared" si="320"/>
        <v>0</v>
      </c>
      <c r="W613" s="217">
        <f t="shared" si="320"/>
        <v>0</v>
      </c>
      <c r="X613" s="217">
        <f t="shared" si="320"/>
        <v>0</v>
      </c>
      <c r="Y613" s="217">
        <f t="shared" si="320"/>
        <v>0</v>
      </c>
      <c r="Z613" s="217">
        <f t="shared" si="320"/>
        <v>0</v>
      </c>
      <c r="AA613" s="217">
        <f t="shared" si="320"/>
        <v>0</v>
      </c>
      <c r="AB613" s="217">
        <f t="shared" si="320"/>
        <v>0</v>
      </c>
      <c r="AC613" s="217">
        <f t="shared" si="320"/>
        <v>0</v>
      </c>
      <c r="AD613" s="217">
        <f t="shared" si="320"/>
        <v>0</v>
      </c>
      <c r="AE613" s="217">
        <f t="shared" si="320"/>
        <v>0</v>
      </c>
      <c r="AF613" s="217">
        <f t="shared" si="320"/>
        <v>0</v>
      </c>
      <c r="AG613" s="217">
        <f t="shared" si="320"/>
        <v>0</v>
      </c>
      <c r="AH613" s="217">
        <f t="shared" si="320"/>
        <v>0</v>
      </c>
      <c r="AI613" s="217">
        <f t="shared" si="320"/>
        <v>0</v>
      </c>
      <c r="AJ613" s="217">
        <f t="shared" si="320"/>
        <v>0</v>
      </c>
      <c r="AK613" s="217">
        <f t="shared" si="320"/>
        <v>0</v>
      </c>
      <c r="AL613" s="217">
        <f t="shared" si="320"/>
        <v>0</v>
      </c>
      <c r="AM613" s="217">
        <f t="shared" si="320"/>
        <v>0</v>
      </c>
      <c r="AN613" s="217">
        <f t="shared" si="320"/>
        <v>0</v>
      </c>
      <c r="AO613" s="217">
        <f t="shared" si="320"/>
        <v>0</v>
      </c>
      <c r="AP613" s="217">
        <f t="shared" si="320"/>
        <v>0</v>
      </c>
    </row>
    <row r="614" spans="1:42" s="16" customFormat="1" x14ac:dyDescent="0.2">
      <c r="A614" s="4" t="s">
        <v>304</v>
      </c>
      <c r="B614" s="218">
        <v>0</v>
      </c>
      <c r="C614" s="218">
        <f t="shared" ref="C614:AP614" si="321">IF(C$2=analysis_period,-C612,0)</f>
        <v>0</v>
      </c>
      <c r="D614" s="218">
        <f t="shared" si="321"/>
        <v>0</v>
      </c>
      <c r="E614" s="218">
        <f t="shared" si="321"/>
        <v>0</v>
      </c>
      <c r="F614" s="218">
        <f t="shared" si="321"/>
        <v>0</v>
      </c>
      <c r="G614" s="218">
        <f t="shared" si="321"/>
        <v>0</v>
      </c>
      <c r="H614" s="218">
        <f t="shared" si="321"/>
        <v>0</v>
      </c>
      <c r="I614" s="218">
        <f t="shared" si="321"/>
        <v>0</v>
      </c>
      <c r="J614" s="218">
        <f t="shared" si="321"/>
        <v>0</v>
      </c>
      <c r="K614" s="218">
        <f t="shared" si="321"/>
        <v>0</v>
      </c>
      <c r="L614" s="218">
        <f t="shared" si="321"/>
        <v>0</v>
      </c>
      <c r="M614" s="218">
        <f t="shared" si="321"/>
        <v>0</v>
      </c>
      <c r="N614" s="218">
        <f t="shared" si="321"/>
        <v>0</v>
      </c>
      <c r="O614" s="218">
        <f t="shared" si="321"/>
        <v>0</v>
      </c>
      <c r="P614" s="218">
        <f t="shared" si="321"/>
        <v>0</v>
      </c>
      <c r="Q614" s="218">
        <f t="shared" si="321"/>
        <v>0</v>
      </c>
      <c r="R614" s="218">
        <f t="shared" si="321"/>
        <v>0</v>
      </c>
      <c r="S614" s="218">
        <f t="shared" si="321"/>
        <v>0</v>
      </c>
      <c r="T614" s="218">
        <f t="shared" si="321"/>
        <v>0</v>
      </c>
      <c r="U614" s="218">
        <f t="shared" si="321"/>
        <v>0</v>
      </c>
      <c r="V614" s="218">
        <f t="shared" si="321"/>
        <v>0</v>
      </c>
      <c r="W614" s="218">
        <f t="shared" si="321"/>
        <v>0</v>
      </c>
      <c r="X614" s="218">
        <f t="shared" si="321"/>
        <v>0</v>
      </c>
      <c r="Y614" s="218">
        <f t="shared" si="321"/>
        <v>0</v>
      </c>
      <c r="Z614" s="218">
        <f t="shared" si="321"/>
        <v>0</v>
      </c>
      <c r="AA614" s="218">
        <f t="shared" si="321"/>
        <v>0</v>
      </c>
      <c r="AB614" s="218">
        <f t="shared" si="321"/>
        <v>0</v>
      </c>
      <c r="AC614" s="218">
        <f t="shared" si="321"/>
        <v>0</v>
      </c>
      <c r="AD614" s="218">
        <f t="shared" si="321"/>
        <v>0</v>
      </c>
      <c r="AE614" s="218">
        <f t="shared" si="321"/>
        <v>0</v>
      </c>
      <c r="AF614" s="218">
        <f t="shared" si="321"/>
        <v>0</v>
      </c>
      <c r="AG614" s="218">
        <f t="shared" si="321"/>
        <v>0</v>
      </c>
      <c r="AH614" s="218">
        <f t="shared" si="321"/>
        <v>0</v>
      </c>
      <c r="AI614" s="218">
        <f t="shared" si="321"/>
        <v>0</v>
      </c>
      <c r="AJ614" s="218">
        <f t="shared" si="321"/>
        <v>0</v>
      </c>
      <c r="AK614" s="218">
        <f t="shared" si="321"/>
        <v>0</v>
      </c>
      <c r="AL614" s="218">
        <f t="shared" si="321"/>
        <v>0</v>
      </c>
      <c r="AM614" s="218">
        <f t="shared" si="321"/>
        <v>0</v>
      </c>
      <c r="AN614" s="218">
        <f t="shared" si="321"/>
        <v>0</v>
      </c>
      <c r="AO614" s="218">
        <f t="shared" si="321"/>
        <v>0</v>
      </c>
      <c r="AP614" s="218">
        <f t="shared" si="321"/>
        <v>0</v>
      </c>
    </row>
    <row r="615" spans="1:42" x14ac:dyDescent="0.2">
      <c r="A615" s="16" t="s">
        <v>266</v>
      </c>
      <c r="B615" s="211">
        <f t="shared" ref="B615:AP615" si="322">C$16*(months_receivables_reserve/12)</f>
        <v>0</v>
      </c>
      <c r="C615" s="211">
        <f t="shared" si="322"/>
        <v>0</v>
      </c>
      <c r="D615" s="211">
        <f t="shared" si="322"/>
        <v>0</v>
      </c>
      <c r="E615" s="211">
        <f t="shared" si="322"/>
        <v>0</v>
      </c>
      <c r="F615" s="211">
        <f t="shared" si="322"/>
        <v>0</v>
      </c>
      <c r="G615" s="211">
        <f t="shared" si="322"/>
        <v>0</v>
      </c>
      <c r="H615" s="211">
        <f t="shared" si="322"/>
        <v>0</v>
      </c>
      <c r="I615" s="211">
        <f t="shared" si="322"/>
        <v>0</v>
      </c>
      <c r="J615" s="211">
        <f t="shared" si="322"/>
        <v>0</v>
      </c>
      <c r="K615" s="211">
        <f t="shared" si="322"/>
        <v>0</v>
      </c>
      <c r="L615" s="211">
        <f t="shared" si="322"/>
        <v>0</v>
      </c>
      <c r="M615" s="211">
        <f t="shared" si="322"/>
        <v>0</v>
      </c>
      <c r="N615" s="211">
        <f t="shared" si="322"/>
        <v>0</v>
      </c>
      <c r="O615" s="211">
        <f t="shared" si="322"/>
        <v>0</v>
      </c>
      <c r="P615" s="211">
        <f t="shared" si="322"/>
        <v>0</v>
      </c>
      <c r="Q615" s="211">
        <f t="shared" si="322"/>
        <v>0</v>
      </c>
      <c r="R615" s="211">
        <f t="shared" si="322"/>
        <v>0</v>
      </c>
      <c r="S615" s="211">
        <f t="shared" si="322"/>
        <v>0</v>
      </c>
      <c r="T615" s="211">
        <f t="shared" si="322"/>
        <v>0</v>
      </c>
      <c r="U615" s="211">
        <f t="shared" si="322"/>
        <v>0</v>
      </c>
      <c r="V615" s="211">
        <f t="shared" si="322"/>
        <v>0</v>
      </c>
      <c r="W615" s="211">
        <f t="shared" si="322"/>
        <v>0</v>
      </c>
      <c r="X615" s="211">
        <f t="shared" si="322"/>
        <v>0</v>
      </c>
      <c r="Y615" s="211">
        <f t="shared" si="322"/>
        <v>0</v>
      </c>
      <c r="Z615" s="211">
        <f t="shared" si="322"/>
        <v>0</v>
      </c>
      <c r="AA615" s="211">
        <f t="shared" si="322"/>
        <v>0</v>
      </c>
      <c r="AB615" s="211">
        <f t="shared" si="322"/>
        <v>0</v>
      </c>
      <c r="AC615" s="211">
        <f t="shared" si="322"/>
        <v>0</v>
      </c>
      <c r="AD615" s="211">
        <f t="shared" si="322"/>
        <v>0</v>
      </c>
      <c r="AE615" s="211">
        <f t="shared" si="322"/>
        <v>0</v>
      </c>
      <c r="AF615" s="211">
        <f t="shared" si="322"/>
        <v>0</v>
      </c>
      <c r="AG615" s="211">
        <f t="shared" si="322"/>
        <v>0</v>
      </c>
      <c r="AH615" s="211">
        <f t="shared" si="322"/>
        <v>0</v>
      </c>
      <c r="AI615" s="211">
        <f t="shared" si="322"/>
        <v>0</v>
      </c>
      <c r="AJ615" s="211">
        <f t="shared" si="322"/>
        <v>0</v>
      </c>
      <c r="AK615" s="211">
        <f t="shared" si="322"/>
        <v>0</v>
      </c>
      <c r="AL615" s="211">
        <f t="shared" si="322"/>
        <v>0</v>
      </c>
      <c r="AM615" s="211">
        <f t="shared" si="322"/>
        <v>0</v>
      </c>
      <c r="AN615" s="211">
        <f t="shared" si="322"/>
        <v>0</v>
      </c>
      <c r="AO615" s="211">
        <f t="shared" si="322"/>
        <v>0</v>
      </c>
      <c r="AP615" s="211">
        <f t="shared" si="322"/>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305</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303</v>
      </c>
      <c r="B618" s="217">
        <v>0</v>
      </c>
      <c r="C618" s="217">
        <f>B621</f>
        <v>0</v>
      </c>
      <c r="D618" s="217">
        <f t="shared" ref="D618:AP618" si="323">C621</f>
        <v>0</v>
      </c>
      <c r="E618" s="217">
        <f t="shared" si="323"/>
        <v>0</v>
      </c>
      <c r="F618" s="217">
        <f t="shared" si="323"/>
        <v>0</v>
      </c>
      <c r="G618" s="217">
        <f t="shared" si="323"/>
        <v>0</v>
      </c>
      <c r="H618" s="217">
        <f t="shared" si="323"/>
        <v>0</v>
      </c>
      <c r="I618" s="217">
        <f t="shared" si="323"/>
        <v>0</v>
      </c>
      <c r="J618" s="217">
        <f t="shared" si="323"/>
        <v>0</v>
      </c>
      <c r="K618" s="217">
        <f t="shared" si="323"/>
        <v>0</v>
      </c>
      <c r="L618" s="217">
        <f t="shared" si="323"/>
        <v>0</v>
      </c>
      <c r="M618" s="217">
        <f t="shared" si="323"/>
        <v>0</v>
      </c>
      <c r="N618" s="217">
        <f t="shared" si="323"/>
        <v>0</v>
      </c>
      <c r="O618" s="217">
        <f t="shared" si="323"/>
        <v>0</v>
      </c>
      <c r="P618" s="217">
        <f t="shared" si="323"/>
        <v>0</v>
      </c>
      <c r="Q618" s="217">
        <f t="shared" si="323"/>
        <v>0</v>
      </c>
      <c r="R618" s="217">
        <f t="shared" si="323"/>
        <v>0</v>
      </c>
      <c r="S618" s="217">
        <f t="shared" si="323"/>
        <v>0</v>
      </c>
      <c r="T618" s="217">
        <f t="shared" si="323"/>
        <v>0</v>
      </c>
      <c r="U618" s="217">
        <f t="shared" si="323"/>
        <v>0</v>
      </c>
      <c r="V618" s="217">
        <f t="shared" si="323"/>
        <v>0</v>
      </c>
      <c r="W618" s="217">
        <f t="shared" si="323"/>
        <v>0</v>
      </c>
      <c r="X618" s="217">
        <f t="shared" si="323"/>
        <v>0</v>
      </c>
      <c r="Y618" s="217">
        <f t="shared" si="323"/>
        <v>0</v>
      </c>
      <c r="Z618" s="217">
        <f t="shared" si="323"/>
        <v>0</v>
      </c>
      <c r="AA618" s="217">
        <f t="shared" si="323"/>
        <v>0</v>
      </c>
      <c r="AB618" s="217">
        <f t="shared" si="323"/>
        <v>0</v>
      </c>
      <c r="AC618" s="217">
        <f t="shared" si="323"/>
        <v>0</v>
      </c>
      <c r="AD618" s="217">
        <f t="shared" si="323"/>
        <v>0</v>
      </c>
      <c r="AE618" s="217">
        <f t="shared" si="323"/>
        <v>0</v>
      </c>
      <c r="AF618" s="217">
        <f t="shared" si="323"/>
        <v>0</v>
      </c>
      <c r="AG618" s="217">
        <f t="shared" si="323"/>
        <v>0</v>
      </c>
      <c r="AH618" s="217">
        <f t="shared" si="323"/>
        <v>0</v>
      </c>
      <c r="AI618" s="217">
        <f t="shared" si="323"/>
        <v>0</v>
      </c>
      <c r="AJ618" s="217">
        <f t="shared" si="323"/>
        <v>0</v>
      </c>
      <c r="AK618" s="217">
        <f t="shared" si="323"/>
        <v>0</v>
      </c>
      <c r="AL618" s="217">
        <f t="shared" si="323"/>
        <v>0</v>
      </c>
      <c r="AM618" s="217">
        <f t="shared" si="323"/>
        <v>0</v>
      </c>
      <c r="AN618" s="217">
        <f t="shared" si="323"/>
        <v>0</v>
      </c>
      <c r="AO618" s="217">
        <f t="shared" si="323"/>
        <v>0</v>
      </c>
      <c r="AP618" s="217">
        <f t="shared" si="323"/>
        <v>0</v>
      </c>
    </row>
    <row r="619" spans="1:42" x14ac:dyDescent="0.2">
      <c r="A619" s="4" t="s">
        <v>73</v>
      </c>
      <c r="B619" s="217">
        <v>0</v>
      </c>
      <c r="C619" s="217">
        <f>C647</f>
        <v>0</v>
      </c>
      <c r="D619" s="217">
        <f t="shared" ref="D619:AP619" si="324">D647</f>
        <v>0</v>
      </c>
      <c r="E619" s="217">
        <f t="shared" si="324"/>
        <v>0</v>
      </c>
      <c r="F619" s="217">
        <f t="shared" si="324"/>
        <v>0</v>
      </c>
      <c r="G619" s="217">
        <f t="shared" si="324"/>
        <v>0</v>
      </c>
      <c r="H619" s="217">
        <f t="shared" si="324"/>
        <v>0</v>
      </c>
      <c r="I619" s="217">
        <f t="shared" si="324"/>
        <v>0</v>
      </c>
      <c r="J619" s="217">
        <f t="shared" si="324"/>
        <v>0</v>
      </c>
      <c r="K619" s="217">
        <f t="shared" si="324"/>
        <v>0</v>
      </c>
      <c r="L619" s="217">
        <f t="shared" si="324"/>
        <v>0</v>
      </c>
      <c r="M619" s="217">
        <f t="shared" si="324"/>
        <v>0</v>
      </c>
      <c r="N619" s="217">
        <f t="shared" si="324"/>
        <v>0</v>
      </c>
      <c r="O619" s="217">
        <f t="shared" si="324"/>
        <v>0</v>
      </c>
      <c r="P619" s="217">
        <f t="shared" si="324"/>
        <v>0</v>
      </c>
      <c r="Q619" s="217">
        <f t="shared" si="324"/>
        <v>0</v>
      </c>
      <c r="R619" s="217">
        <f t="shared" si="324"/>
        <v>0</v>
      </c>
      <c r="S619" s="217">
        <f t="shared" si="324"/>
        <v>0</v>
      </c>
      <c r="T619" s="217">
        <f t="shared" si="324"/>
        <v>0</v>
      </c>
      <c r="U619" s="217">
        <f t="shared" si="324"/>
        <v>0</v>
      </c>
      <c r="V619" s="217">
        <f t="shared" si="324"/>
        <v>0</v>
      </c>
      <c r="W619" s="217">
        <f t="shared" si="324"/>
        <v>0</v>
      </c>
      <c r="X619" s="217">
        <f t="shared" si="324"/>
        <v>0</v>
      </c>
      <c r="Y619" s="217">
        <f t="shared" si="324"/>
        <v>0</v>
      </c>
      <c r="Z619" s="217">
        <f t="shared" si="324"/>
        <v>0</v>
      </c>
      <c r="AA619" s="217">
        <f t="shared" si="324"/>
        <v>0</v>
      </c>
      <c r="AB619" s="217">
        <f t="shared" si="324"/>
        <v>0</v>
      </c>
      <c r="AC619" s="217">
        <f t="shared" si="324"/>
        <v>0</v>
      </c>
      <c r="AD619" s="217">
        <f t="shared" si="324"/>
        <v>0</v>
      </c>
      <c r="AE619" s="217">
        <f t="shared" si="324"/>
        <v>0</v>
      </c>
      <c r="AF619" s="217">
        <f t="shared" si="324"/>
        <v>0</v>
      </c>
      <c r="AG619" s="217">
        <f t="shared" si="324"/>
        <v>0</v>
      </c>
      <c r="AH619" s="217">
        <f t="shared" si="324"/>
        <v>0</v>
      </c>
      <c r="AI619" s="217">
        <f t="shared" si="324"/>
        <v>0</v>
      </c>
      <c r="AJ619" s="217">
        <f t="shared" si="324"/>
        <v>0</v>
      </c>
      <c r="AK619" s="217">
        <f t="shared" si="324"/>
        <v>0</v>
      </c>
      <c r="AL619" s="217">
        <f t="shared" si="324"/>
        <v>0</v>
      </c>
      <c r="AM619" s="217">
        <f t="shared" si="324"/>
        <v>0</v>
      </c>
      <c r="AN619" s="217">
        <f t="shared" si="324"/>
        <v>0</v>
      </c>
      <c r="AO619" s="217">
        <f t="shared" si="324"/>
        <v>0</v>
      </c>
      <c r="AP619" s="217">
        <f t="shared" si="324"/>
        <v>0</v>
      </c>
    </row>
    <row r="620" spans="1:42" x14ac:dyDescent="0.2">
      <c r="A620" s="4" t="s">
        <v>304</v>
      </c>
      <c r="B620" s="218">
        <v>0</v>
      </c>
      <c r="C620" s="218">
        <f>-C635</f>
        <v>0</v>
      </c>
      <c r="D620" s="218">
        <f t="shared" ref="D620:AP620" si="325">-D635</f>
        <v>0</v>
      </c>
      <c r="E620" s="218">
        <f t="shared" si="325"/>
        <v>0</v>
      </c>
      <c r="F620" s="218">
        <f t="shared" si="325"/>
        <v>0</v>
      </c>
      <c r="G620" s="218">
        <f t="shared" si="325"/>
        <v>0</v>
      </c>
      <c r="H620" s="218">
        <f t="shared" si="325"/>
        <v>0</v>
      </c>
      <c r="I620" s="218">
        <f t="shared" si="325"/>
        <v>0</v>
      </c>
      <c r="J620" s="218">
        <f t="shared" si="325"/>
        <v>0</v>
      </c>
      <c r="K620" s="218">
        <f t="shared" si="325"/>
        <v>0</v>
      </c>
      <c r="L620" s="218">
        <f t="shared" si="325"/>
        <v>0</v>
      </c>
      <c r="M620" s="218">
        <f t="shared" si="325"/>
        <v>0</v>
      </c>
      <c r="N620" s="218">
        <f t="shared" si="325"/>
        <v>0</v>
      </c>
      <c r="O620" s="218">
        <f t="shared" si="325"/>
        <v>0</v>
      </c>
      <c r="P620" s="218">
        <f t="shared" si="325"/>
        <v>0</v>
      </c>
      <c r="Q620" s="218">
        <f t="shared" si="325"/>
        <v>0</v>
      </c>
      <c r="R620" s="218">
        <f t="shared" si="325"/>
        <v>0</v>
      </c>
      <c r="S620" s="218">
        <f t="shared" si="325"/>
        <v>0</v>
      </c>
      <c r="T620" s="218">
        <f t="shared" si="325"/>
        <v>0</v>
      </c>
      <c r="U620" s="218">
        <f t="shared" si="325"/>
        <v>0</v>
      </c>
      <c r="V620" s="218">
        <f t="shared" si="325"/>
        <v>0</v>
      </c>
      <c r="W620" s="218">
        <f t="shared" si="325"/>
        <v>0</v>
      </c>
      <c r="X620" s="218">
        <f t="shared" si="325"/>
        <v>0</v>
      </c>
      <c r="Y620" s="218">
        <f t="shared" si="325"/>
        <v>0</v>
      </c>
      <c r="Z620" s="218">
        <f t="shared" si="325"/>
        <v>0</v>
      </c>
      <c r="AA620" s="218">
        <f t="shared" si="325"/>
        <v>0</v>
      </c>
      <c r="AB620" s="218">
        <f t="shared" si="325"/>
        <v>0</v>
      </c>
      <c r="AC620" s="218">
        <f t="shared" si="325"/>
        <v>0</v>
      </c>
      <c r="AD620" s="218">
        <f t="shared" si="325"/>
        <v>0</v>
      </c>
      <c r="AE620" s="218">
        <f t="shared" si="325"/>
        <v>0</v>
      </c>
      <c r="AF620" s="218">
        <f t="shared" si="325"/>
        <v>0</v>
      </c>
      <c r="AG620" s="218">
        <f t="shared" si="325"/>
        <v>0</v>
      </c>
      <c r="AH620" s="218">
        <f t="shared" si="325"/>
        <v>0</v>
      </c>
      <c r="AI620" s="218">
        <f t="shared" si="325"/>
        <v>0</v>
      </c>
      <c r="AJ620" s="218">
        <f t="shared" si="325"/>
        <v>0</v>
      </c>
      <c r="AK620" s="218">
        <f t="shared" si="325"/>
        <v>0</v>
      </c>
      <c r="AL620" s="218">
        <f t="shared" si="325"/>
        <v>0</v>
      </c>
      <c r="AM620" s="218">
        <f t="shared" si="325"/>
        <v>0</v>
      </c>
      <c r="AN620" s="218">
        <f t="shared" si="325"/>
        <v>0</v>
      </c>
      <c r="AO620" s="218">
        <f t="shared" si="325"/>
        <v>0</v>
      </c>
      <c r="AP620" s="218">
        <f t="shared" si="325"/>
        <v>0</v>
      </c>
    </row>
    <row r="621" spans="1:42" x14ac:dyDescent="0.2">
      <c r="A621" s="4" t="s">
        <v>266</v>
      </c>
      <c r="B621" s="217">
        <f>SUM(B618:B620)</f>
        <v>0</v>
      </c>
      <c r="C621" s="217">
        <f>SUM(C618:C620)</f>
        <v>0</v>
      </c>
      <c r="D621" s="217">
        <f t="shared" ref="D621:AP621" si="326">SUM(D618:D620)</f>
        <v>0</v>
      </c>
      <c r="E621" s="217">
        <f t="shared" si="326"/>
        <v>0</v>
      </c>
      <c r="F621" s="217">
        <f t="shared" si="326"/>
        <v>0</v>
      </c>
      <c r="G621" s="217">
        <f t="shared" si="326"/>
        <v>0</v>
      </c>
      <c r="H621" s="217">
        <f t="shared" si="326"/>
        <v>0</v>
      </c>
      <c r="I621" s="217">
        <f t="shared" si="326"/>
        <v>0</v>
      </c>
      <c r="J621" s="217">
        <f t="shared" si="326"/>
        <v>0</v>
      </c>
      <c r="K621" s="217">
        <f t="shared" si="326"/>
        <v>0</v>
      </c>
      <c r="L621" s="217">
        <f t="shared" si="326"/>
        <v>0</v>
      </c>
      <c r="M621" s="217">
        <f t="shared" si="326"/>
        <v>0</v>
      </c>
      <c r="N621" s="217">
        <f t="shared" si="326"/>
        <v>0</v>
      </c>
      <c r="O621" s="217">
        <f t="shared" si="326"/>
        <v>0</v>
      </c>
      <c r="P621" s="217">
        <f t="shared" si="326"/>
        <v>0</v>
      </c>
      <c r="Q621" s="217">
        <f t="shared" si="326"/>
        <v>0</v>
      </c>
      <c r="R621" s="217">
        <f t="shared" si="326"/>
        <v>0</v>
      </c>
      <c r="S621" s="217">
        <f t="shared" si="326"/>
        <v>0</v>
      </c>
      <c r="T621" s="217">
        <f t="shared" si="326"/>
        <v>0</v>
      </c>
      <c r="U621" s="217">
        <f t="shared" si="326"/>
        <v>0</v>
      </c>
      <c r="V621" s="217">
        <f t="shared" si="326"/>
        <v>0</v>
      </c>
      <c r="W621" s="217">
        <f t="shared" si="326"/>
        <v>0</v>
      </c>
      <c r="X621" s="217">
        <f t="shared" si="326"/>
        <v>0</v>
      </c>
      <c r="Y621" s="217">
        <f t="shared" si="326"/>
        <v>0</v>
      </c>
      <c r="Z621" s="217">
        <f t="shared" si="326"/>
        <v>0</v>
      </c>
      <c r="AA621" s="217">
        <f t="shared" si="326"/>
        <v>0</v>
      </c>
      <c r="AB621" s="217">
        <f t="shared" si="326"/>
        <v>0</v>
      </c>
      <c r="AC621" s="217">
        <f t="shared" si="326"/>
        <v>0</v>
      </c>
      <c r="AD621" s="217">
        <f t="shared" si="326"/>
        <v>0</v>
      </c>
      <c r="AE621" s="217">
        <f t="shared" si="326"/>
        <v>0</v>
      </c>
      <c r="AF621" s="217">
        <f t="shared" si="326"/>
        <v>0</v>
      </c>
      <c r="AG621" s="217">
        <f t="shared" si="326"/>
        <v>0</v>
      </c>
      <c r="AH621" s="217">
        <f t="shared" si="326"/>
        <v>0</v>
      </c>
      <c r="AI621" s="217">
        <f t="shared" si="326"/>
        <v>0</v>
      </c>
      <c r="AJ621" s="217">
        <f t="shared" si="326"/>
        <v>0</v>
      </c>
      <c r="AK621" s="217">
        <f t="shared" si="326"/>
        <v>0</v>
      </c>
      <c r="AL621" s="217">
        <f t="shared" si="326"/>
        <v>0</v>
      </c>
      <c r="AM621" s="217">
        <f t="shared" si="326"/>
        <v>0</v>
      </c>
      <c r="AN621" s="217">
        <f t="shared" si="326"/>
        <v>0</v>
      </c>
      <c r="AO621" s="217">
        <f t="shared" si="326"/>
        <v>0</v>
      </c>
      <c r="AP621" s="217">
        <f t="shared" si="326"/>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306</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307</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3">
        <f t="shared" ref="B625:B634" si="327">SUM(C625:AP625)</f>
        <v>0</v>
      </c>
      <c r="C625" s="213">
        <f t="shared" ref="C625:AP625" si="328">IF(C$2&gt;analysis_period,0,IF(C$2=equip1_reserve_freq*$A625,equip1_reserve_cost*system_capacity*1000*(1+inflation_rate/100)^B$2,0))</f>
        <v>0</v>
      </c>
      <c r="D625" s="213">
        <f t="shared" si="328"/>
        <v>0</v>
      </c>
      <c r="E625" s="213">
        <f t="shared" si="328"/>
        <v>0</v>
      </c>
      <c r="F625" s="213">
        <f t="shared" si="328"/>
        <v>0</v>
      </c>
      <c r="G625" s="213">
        <f t="shared" si="328"/>
        <v>0</v>
      </c>
      <c r="H625" s="213">
        <f t="shared" si="328"/>
        <v>0</v>
      </c>
      <c r="I625" s="213">
        <f t="shared" si="328"/>
        <v>0</v>
      </c>
      <c r="J625" s="213">
        <f t="shared" si="328"/>
        <v>0</v>
      </c>
      <c r="K625" s="213">
        <f t="shared" si="328"/>
        <v>0</v>
      </c>
      <c r="L625" s="213">
        <f t="shared" si="328"/>
        <v>0</v>
      </c>
      <c r="M625" s="213">
        <f t="shared" si="328"/>
        <v>0</v>
      </c>
      <c r="N625" s="213">
        <f t="shared" si="328"/>
        <v>0</v>
      </c>
      <c r="O625" s="213">
        <f t="shared" si="328"/>
        <v>0</v>
      </c>
      <c r="P625" s="213">
        <f t="shared" si="328"/>
        <v>0</v>
      </c>
      <c r="Q625" s="213">
        <f t="shared" si="328"/>
        <v>0</v>
      </c>
      <c r="R625" s="213">
        <f t="shared" si="328"/>
        <v>0</v>
      </c>
      <c r="S625" s="213">
        <f t="shared" si="328"/>
        <v>0</v>
      </c>
      <c r="T625" s="213">
        <f t="shared" si="328"/>
        <v>0</v>
      </c>
      <c r="U625" s="213">
        <f t="shared" si="328"/>
        <v>0</v>
      </c>
      <c r="V625" s="213">
        <f t="shared" si="328"/>
        <v>0</v>
      </c>
      <c r="W625" s="213">
        <f t="shared" si="328"/>
        <v>0</v>
      </c>
      <c r="X625" s="213">
        <f t="shared" si="328"/>
        <v>0</v>
      </c>
      <c r="Y625" s="213">
        <f t="shared" si="328"/>
        <v>0</v>
      </c>
      <c r="Z625" s="213">
        <f t="shared" si="328"/>
        <v>0</v>
      </c>
      <c r="AA625" s="213">
        <f t="shared" si="328"/>
        <v>0</v>
      </c>
      <c r="AB625" s="213">
        <f t="shared" si="328"/>
        <v>0</v>
      </c>
      <c r="AC625" s="213">
        <f t="shared" si="328"/>
        <v>0</v>
      </c>
      <c r="AD625" s="213">
        <f t="shared" si="328"/>
        <v>0</v>
      </c>
      <c r="AE625" s="213">
        <f t="shared" si="328"/>
        <v>0</v>
      </c>
      <c r="AF625" s="213">
        <f t="shared" si="328"/>
        <v>0</v>
      </c>
      <c r="AG625" s="213">
        <f t="shared" si="328"/>
        <v>0</v>
      </c>
      <c r="AH625" s="213">
        <f t="shared" si="328"/>
        <v>0</v>
      </c>
      <c r="AI625" s="213">
        <f t="shared" si="328"/>
        <v>0</v>
      </c>
      <c r="AJ625" s="213">
        <f t="shared" si="328"/>
        <v>0</v>
      </c>
      <c r="AK625" s="213">
        <f t="shared" si="328"/>
        <v>0</v>
      </c>
      <c r="AL625" s="213">
        <f t="shared" si="328"/>
        <v>0</v>
      </c>
      <c r="AM625" s="213">
        <f t="shared" si="328"/>
        <v>0</v>
      </c>
      <c r="AN625" s="213">
        <f t="shared" si="328"/>
        <v>0</v>
      </c>
      <c r="AO625" s="213">
        <f t="shared" si="328"/>
        <v>0</v>
      </c>
      <c r="AP625" s="213">
        <f t="shared" si="328"/>
        <v>0</v>
      </c>
    </row>
    <row r="626" spans="1:42" x14ac:dyDescent="0.2">
      <c r="A626" s="4">
        <f>A625+1</f>
        <v>2</v>
      </c>
      <c r="B626" s="233">
        <f t="shared" si="327"/>
        <v>0</v>
      </c>
      <c r="C626" s="213">
        <f t="shared" ref="C626:AP626" si="329">IF(C$2&gt;analysis_period,0,IF(C$2=equip1_reserve_freq*$A626,equip1_reserve_cost*system_capacity*1000*(1+inflation_rate/100)^B$2,0))</f>
        <v>0</v>
      </c>
      <c r="D626" s="213">
        <f t="shared" si="329"/>
        <v>0</v>
      </c>
      <c r="E626" s="213">
        <f t="shared" si="329"/>
        <v>0</v>
      </c>
      <c r="F626" s="213">
        <f t="shared" si="329"/>
        <v>0</v>
      </c>
      <c r="G626" s="213">
        <f t="shared" si="329"/>
        <v>0</v>
      </c>
      <c r="H626" s="213">
        <f t="shared" si="329"/>
        <v>0</v>
      </c>
      <c r="I626" s="213">
        <f t="shared" si="329"/>
        <v>0</v>
      </c>
      <c r="J626" s="213">
        <f t="shared" si="329"/>
        <v>0</v>
      </c>
      <c r="K626" s="213">
        <f t="shared" si="329"/>
        <v>0</v>
      </c>
      <c r="L626" s="213">
        <f t="shared" si="329"/>
        <v>0</v>
      </c>
      <c r="M626" s="213">
        <f t="shared" si="329"/>
        <v>0</v>
      </c>
      <c r="N626" s="213">
        <f t="shared" si="329"/>
        <v>0</v>
      </c>
      <c r="O626" s="213">
        <f t="shared" si="329"/>
        <v>0</v>
      </c>
      <c r="P626" s="213">
        <f t="shared" si="329"/>
        <v>0</v>
      </c>
      <c r="Q626" s="213">
        <f t="shared" si="329"/>
        <v>0</v>
      </c>
      <c r="R626" s="213">
        <f t="shared" si="329"/>
        <v>0</v>
      </c>
      <c r="S626" s="213">
        <f t="shared" si="329"/>
        <v>0</v>
      </c>
      <c r="T626" s="213">
        <f t="shared" si="329"/>
        <v>0</v>
      </c>
      <c r="U626" s="213">
        <f t="shared" si="329"/>
        <v>0</v>
      </c>
      <c r="V626" s="213">
        <f t="shared" si="329"/>
        <v>0</v>
      </c>
      <c r="W626" s="213">
        <f t="shared" si="329"/>
        <v>0</v>
      </c>
      <c r="X626" s="213">
        <f t="shared" si="329"/>
        <v>0</v>
      </c>
      <c r="Y626" s="213">
        <f t="shared" si="329"/>
        <v>0</v>
      </c>
      <c r="Z626" s="213">
        <f t="shared" si="329"/>
        <v>0</v>
      </c>
      <c r="AA626" s="213">
        <f t="shared" si="329"/>
        <v>0</v>
      </c>
      <c r="AB626" s="213">
        <f t="shared" si="329"/>
        <v>0</v>
      </c>
      <c r="AC626" s="213">
        <f t="shared" si="329"/>
        <v>0</v>
      </c>
      <c r="AD626" s="213">
        <f t="shared" si="329"/>
        <v>0</v>
      </c>
      <c r="AE626" s="213">
        <f t="shared" si="329"/>
        <v>0</v>
      </c>
      <c r="AF626" s="213">
        <f t="shared" si="329"/>
        <v>0</v>
      </c>
      <c r="AG626" s="213">
        <f t="shared" si="329"/>
        <v>0</v>
      </c>
      <c r="AH626" s="213">
        <f t="shared" si="329"/>
        <v>0</v>
      </c>
      <c r="AI626" s="213">
        <f t="shared" si="329"/>
        <v>0</v>
      </c>
      <c r="AJ626" s="213">
        <f t="shared" si="329"/>
        <v>0</v>
      </c>
      <c r="AK626" s="213">
        <f t="shared" si="329"/>
        <v>0</v>
      </c>
      <c r="AL626" s="213">
        <f t="shared" si="329"/>
        <v>0</v>
      </c>
      <c r="AM626" s="213">
        <f t="shared" si="329"/>
        <v>0</v>
      </c>
      <c r="AN626" s="213">
        <f t="shared" si="329"/>
        <v>0</v>
      </c>
      <c r="AO626" s="213">
        <f t="shared" si="329"/>
        <v>0</v>
      </c>
      <c r="AP626" s="213">
        <f t="shared" si="329"/>
        <v>0</v>
      </c>
    </row>
    <row r="627" spans="1:42" x14ac:dyDescent="0.2">
      <c r="A627" s="4">
        <f t="shared" ref="A627:A634" si="330">A626+1</f>
        <v>3</v>
      </c>
      <c r="B627" s="233">
        <f t="shared" si="327"/>
        <v>0</v>
      </c>
      <c r="C627" s="213">
        <f t="shared" ref="C627:AP627" si="331">IF(C$2&gt;analysis_period,0,IF(C$2=equip1_reserve_freq*$A627,equip1_reserve_cost*system_capacity*1000*(1+inflation_rate/100)^B$2,0))</f>
        <v>0</v>
      </c>
      <c r="D627" s="213">
        <f t="shared" si="331"/>
        <v>0</v>
      </c>
      <c r="E627" s="213">
        <f t="shared" si="331"/>
        <v>0</v>
      </c>
      <c r="F627" s="213">
        <f t="shared" si="331"/>
        <v>0</v>
      </c>
      <c r="G627" s="213">
        <f t="shared" si="331"/>
        <v>0</v>
      </c>
      <c r="H627" s="213">
        <f t="shared" si="331"/>
        <v>0</v>
      </c>
      <c r="I627" s="213">
        <f t="shared" si="331"/>
        <v>0</v>
      </c>
      <c r="J627" s="213">
        <f t="shared" si="331"/>
        <v>0</v>
      </c>
      <c r="K627" s="213">
        <f t="shared" si="331"/>
        <v>0</v>
      </c>
      <c r="L627" s="213">
        <f t="shared" si="331"/>
        <v>0</v>
      </c>
      <c r="M627" s="213">
        <f t="shared" si="331"/>
        <v>0</v>
      </c>
      <c r="N627" s="213">
        <f t="shared" si="331"/>
        <v>0</v>
      </c>
      <c r="O627" s="213">
        <f t="shared" si="331"/>
        <v>0</v>
      </c>
      <c r="P627" s="213">
        <f t="shared" si="331"/>
        <v>0</v>
      </c>
      <c r="Q627" s="213">
        <f t="shared" si="331"/>
        <v>0</v>
      </c>
      <c r="R627" s="213">
        <f t="shared" si="331"/>
        <v>0</v>
      </c>
      <c r="S627" s="213">
        <f t="shared" si="331"/>
        <v>0</v>
      </c>
      <c r="T627" s="213">
        <f t="shared" si="331"/>
        <v>0</v>
      </c>
      <c r="U627" s="213">
        <f t="shared" si="331"/>
        <v>0</v>
      </c>
      <c r="V627" s="213">
        <f t="shared" si="331"/>
        <v>0</v>
      </c>
      <c r="W627" s="213">
        <f t="shared" si="331"/>
        <v>0</v>
      </c>
      <c r="X627" s="213">
        <f t="shared" si="331"/>
        <v>0</v>
      </c>
      <c r="Y627" s="213">
        <f t="shared" si="331"/>
        <v>0</v>
      </c>
      <c r="Z627" s="213">
        <f t="shared" si="331"/>
        <v>0</v>
      </c>
      <c r="AA627" s="213">
        <f t="shared" si="331"/>
        <v>0</v>
      </c>
      <c r="AB627" s="213">
        <f t="shared" si="331"/>
        <v>0</v>
      </c>
      <c r="AC627" s="213">
        <f t="shared" si="331"/>
        <v>0</v>
      </c>
      <c r="AD627" s="213">
        <f t="shared" si="331"/>
        <v>0</v>
      </c>
      <c r="AE627" s="213">
        <f t="shared" si="331"/>
        <v>0</v>
      </c>
      <c r="AF627" s="213">
        <f t="shared" si="331"/>
        <v>0</v>
      </c>
      <c r="AG627" s="213">
        <f t="shared" si="331"/>
        <v>0</v>
      </c>
      <c r="AH627" s="213">
        <f t="shared" si="331"/>
        <v>0</v>
      </c>
      <c r="AI627" s="213">
        <f t="shared" si="331"/>
        <v>0</v>
      </c>
      <c r="AJ627" s="213">
        <f t="shared" si="331"/>
        <v>0</v>
      </c>
      <c r="AK627" s="213">
        <f t="shared" si="331"/>
        <v>0</v>
      </c>
      <c r="AL627" s="213">
        <f t="shared" si="331"/>
        <v>0</v>
      </c>
      <c r="AM627" s="213">
        <f t="shared" si="331"/>
        <v>0</v>
      </c>
      <c r="AN627" s="213">
        <f t="shared" si="331"/>
        <v>0</v>
      </c>
      <c r="AO627" s="213">
        <f t="shared" si="331"/>
        <v>0</v>
      </c>
      <c r="AP627" s="213">
        <f t="shared" si="331"/>
        <v>0</v>
      </c>
    </row>
    <row r="628" spans="1:42" x14ac:dyDescent="0.2">
      <c r="A628" s="4">
        <f t="shared" si="330"/>
        <v>4</v>
      </c>
      <c r="B628" s="233">
        <f t="shared" si="327"/>
        <v>0</v>
      </c>
      <c r="C628" s="213">
        <f t="shared" ref="C628:AP628" si="332">IF(C$2&gt;analysis_period,0,IF(C$2=equip1_reserve_freq*$A628,equip1_reserve_cost*system_capacity*1000*(1+inflation_rate/100)^B$2,0))</f>
        <v>0</v>
      </c>
      <c r="D628" s="213">
        <f t="shared" si="332"/>
        <v>0</v>
      </c>
      <c r="E628" s="213">
        <f t="shared" si="332"/>
        <v>0</v>
      </c>
      <c r="F628" s="213">
        <f t="shared" si="332"/>
        <v>0</v>
      </c>
      <c r="G628" s="213">
        <f t="shared" si="332"/>
        <v>0</v>
      </c>
      <c r="H628" s="213">
        <f t="shared" si="332"/>
        <v>0</v>
      </c>
      <c r="I628" s="213">
        <f t="shared" si="332"/>
        <v>0</v>
      </c>
      <c r="J628" s="213">
        <f t="shared" si="332"/>
        <v>0</v>
      </c>
      <c r="K628" s="213">
        <f t="shared" si="332"/>
        <v>0</v>
      </c>
      <c r="L628" s="213">
        <f t="shared" si="332"/>
        <v>0</v>
      </c>
      <c r="M628" s="213">
        <f t="shared" si="332"/>
        <v>0</v>
      </c>
      <c r="N628" s="213">
        <f t="shared" si="332"/>
        <v>0</v>
      </c>
      <c r="O628" s="213">
        <f t="shared" si="332"/>
        <v>0</v>
      </c>
      <c r="P628" s="213">
        <f t="shared" si="332"/>
        <v>0</v>
      </c>
      <c r="Q628" s="213">
        <f t="shared" si="332"/>
        <v>0</v>
      </c>
      <c r="R628" s="213">
        <f t="shared" si="332"/>
        <v>0</v>
      </c>
      <c r="S628" s="213">
        <f t="shared" si="332"/>
        <v>0</v>
      </c>
      <c r="T628" s="213">
        <f t="shared" si="332"/>
        <v>0</v>
      </c>
      <c r="U628" s="213">
        <f t="shared" si="332"/>
        <v>0</v>
      </c>
      <c r="V628" s="213">
        <f t="shared" si="332"/>
        <v>0</v>
      </c>
      <c r="W628" s="213">
        <f t="shared" si="332"/>
        <v>0</v>
      </c>
      <c r="X628" s="213">
        <f t="shared" si="332"/>
        <v>0</v>
      </c>
      <c r="Y628" s="213">
        <f t="shared" si="332"/>
        <v>0</v>
      </c>
      <c r="Z628" s="213">
        <f t="shared" si="332"/>
        <v>0</v>
      </c>
      <c r="AA628" s="213">
        <f t="shared" si="332"/>
        <v>0</v>
      </c>
      <c r="AB628" s="213">
        <f t="shared" si="332"/>
        <v>0</v>
      </c>
      <c r="AC628" s="213">
        <f t="shared" si="332"/>
        <v>0</v>
      </c>
      <c r="AD628" s="213">
        <f t="shared" si="332"/>
        <v>0</v>
      </c>
      <c r="AE628" s="213">
        <f t="shared" si="332"/>
        <v>0</v>
      </c>
      <c r="AF628" s="213">
        <f t="shared" si="332"/>
        <v>0</v>
      </c>
      <c r="AG628" s="213">
        <f t="shared" si="332"/>
        <v>0</v>
      </c>
      <c r="AH628" s="213">
        <f t="shared" si="332"/>
        <v>0</v>
      </c>
      <c r="AI628" s="213">
        <f t="shared" si="332"/>
        <v>0</v>
      </c>
      <c r="AJ628" s="213">
        <f t="shared" si="332"/>
        <v>0</v>
      </c>
      <c r="AK628" s="213">
        <f t="shared" si="332"/>
        <v>0</v>
      </c>
      <c r="AL628" s="213">
        <f t="shared" si="332"/>
        <v>0</v>
      </c>
      <c r="AM628" s="213">
        <f t="shared" si="332"/>
        <v>0</v>
      </c>
      <c r="AN628" s="213">
        <f t="shared" si="332"/>
        <v>0</v>
      </c>
      <c r="AO628" s="213">
        <f t="shared" si="332"/>
        <v>0</v>
      </c>
      <c r="AP628" s="213">
        <f t="shared" si="332"/>
        <v>0</v>
      </c>
    </row>
    <row r="629" spans="1:42" x14ac:dyDescent="0.2">
      <c r="A629" s="4">
        <f t="shared" si="330"/>
        <v>5</v>
      </c>
      <c r="B629" s="233">
        <f t="shared" si="327"/>
        <v>0</v>
      </c>
      <c r="C629" s="213">
        <f t="shared" ref="C629:AP629" si="333">IF(C$2&gt;analysis_period,0,IF(C$2=equip1_reserve_freq*$A629,equip1_reserve_cost*system_capacity*1000*(1+inflation_rate/100)^B$2,0))</f>
        <v>0</v>
      </c>
      <c r="D629" s="213">
        <f t="shared" si="333"/>
        <v>0</v>
      </c>
      <c r="E629" s="213">
        <f t="shared" si="333"/>
        <v>0</v>
      </c>
      <c r="F629" s="213">
        <f t="shared" si="333"/>
        <v>0</v>
      </c>
      <c r="G629" s="213">
        <f t="shared" si="333"/>
        <v>0</v>
      </c>
      <c r="H629" s="213">
        <f t="shared" si="333"/>
        <v>0</v>
      </c>
      <c r="I629" s="213">
        <f t="shared" si="333"/>
        <v>0</v>
      </c>
      <c r="J629" s="213">
        <f t="shared" si="333"/>
        <v>0</v>
      </c>
      <c r="K629" s="213">
        <f t="shared" si="333"/>
        <v>0</v>
      </c>
      <c r="L629" s="213">
        <f t="shared" si="333"/>
        <v>0</v>
      </c>
      <c r="M629" s="213">
        <f t="shared" si="333"/>
        <v>0</v>
      </c>
      <c r="N629" s="213">
        <f t="shared" si="333"/>
        <v>0</v>
      </c>
      <c r="O629" s="213">
        <f t="shared" si="333"/>
        <v>0</v>
      </c>
      <c r="P629" s="213">
        <f t="shared" si="333"/>
        <v>0</v>
      </c>
      <c r="Q629" s="213">
        <f t="shared" si="333"/>
        <v>0</v>
      </c>
      <c r="R629" s="213">
        <f t="shared" si="333"/>
        <v>0</v>
      </c>
      <c r="S629" s="213">
        <f t="shared" si="333"/>
        <v>0</v>
      </c>
      <c r="T629" s="213">
        <f t="shared" si="333"/>
        <v>0</v>
      </c>
      <c r="U629" s="213">
        <f t="shared" si="333"/>
        <v>0</v>
      </c>
      <c r="V629" s="213">
        <f t="shared" si="333"/>
        <v>0</v>
      </c>
      <c r="W629" s="213">
        <f t="shared" si="333"/>
        <v>0</v>
      </c>
      <c r="X629" s="213">
        <f t="shared" si="333"/>
        <v>0</v>
      </c>
      <c r="Y629" s="213">
        <f t="shared" si="333"/>
        <v>0</v>
      </c>
      <c r="Z629" s="213">
        <f t="shared" si="333"/>
        <v>0</v>
      </c>
      <c r="AA629" s="213">
        <f t="shared" si="333"/>
        <v>0</v>
      </c>
      <c r="AB629" s="213">
        <f t="shared" si="333"/>
        <v>0</v>
      </c>
      <c r="AC629" s="213">
        <f t="shared" si="333"/>
        <v>0</v>
      </c>
      <c r="AD629" s="213">
        <f t="shared" si="333"/>
        <v>0</v>
      </c>
      <c r="AE629" s="213">
        <f t="shared" si="333"/>
        <v>0</v>
      </c>
      <c r="AF629" s="213">
        <f t="shared" si="333"/>
        <v>0</v>
      </c>
      <c r="AG629" s="213">
        <f t="shared" si="333"/>
        <v>0</v>
      </c>
      <c r="AH629" s="213">
        <f t="shared" si="333"/>
        <v>0</v>
      </c>
      <c r="AI629" s="213">
        <f t="shared" si="333"/>
        <v>0</v>
      </c>
      <c r="AJ629" s="213">
        <f t="shared" si="333"/>
        <v>0</v>
      </c>
      <c r="AK629" s="213">
        <f t="shared" si="333"/>
        <v>0</v>
      </c>
      <c r="AL629" s="213">
        <f t="shared" si="333"/>
        <v>0</v>
      </c>
      <c r="AM629" s="213">
        <f t="shared" si="333"/>
        <v>0</v>
      </c>
      <c r="AN629" s="213">
        <f t="shared" si="333"/>
        <v>0</v>
      </c>
      <c r="AO629" s="213">
        <f t="shared" si="333"/>
        <v>0</v>
      </c>
      <c r="AP629" s="213">
        <f t="shared" si="333"/>
        <v>0</v>
      </c>
    </row>
    <row r="630" spans="1:42" x14ac:dyDescent="0.2">
      <c r="A630" s="4">
        <f t="shared" si="330"/>
        <v>6</v>
      </c>
      <c r="B630" s="233">
        <f t="shared" si="327"/>
        <v>0</v>
      </c>
      <c r="C630" s="213">
        <f t="shared" ref="C630:AP630" si="334">IF(C$2&gt;analysis_period,0,IF(C$2=equip1_reserve_freq*$A630,equip1_reserve_cost*system_capacity*1000*(1+inflation_rate/100)^B$2,0))</f>
        <v>0</v>
      </c>
      <c r="D630" s="213">
        <f t="shared" si="334"/>
        <v>0</v>
      </c>
      <c r="E630" s="213">
        <f t="shared" si="334"/>
        <v>0</v>
      </c>
      <c r="F630" s="213">
        <f t="shared" si="334"/>
        <v>0</v>
      </c>
      <c r="G630" s="213">
        <f t="shared" si="334"/>
        <v>0</v>
      </c>
      <c r="H630" s="213">
        <f t="shared" si="334"/>
        <v>0</v>
      </c>
      <c r="I630" s="213">
        <f t="shared" si="334"/>
        <v>0</v>
      </c>
      <c r="J630" s="213">
        <f t="shared" si="334"/>
        <v>0</v>
      </c>
      <c r="K630" s="213">
        <f t="shared" si="334"/>
        <v>0</v>
      </c>
      <c r="L630" s="213">
        <f t="shared" si="334"/>
        <v>0</v>
      </c>
      <c r="M630" s="213">
        <f t="shared" si="334"/>
        <v>0</v>
      </c>
      <c r="N630" s="213">
        <f t="shared" si="334"/>
        <v>0</v>
      </c>
      <c r="O630" s="213">
        <f t="shared" si="334"/>
        <v>0</v>
      </c>
      <c r="P630" s="213">
        <f t="shared" si="334"/>
        <v>0</v>
      </c>
      <c r="Q630" s="213">
        <f t="shared" si="334"/>
        <v>0</v>
      </c>
      <c r="R630" s="213">
        <f t="shared" si="334"/>
        <v>0</v>
      </c>
      <c r="S630" s="213">
        <f t="shared" si="334"/>
        <v>0</v>
      </c>
      <c r="T630" s="213">
        <f t="shared" si="334"/>
        <v>0</v>
      </c>
      <c r="U630" s="213">
        <f t="shared" si="334"/>
        <v>0</v>
      </c>
      <c r="V630" s="213">
        <f t="shared" si="334"/>
        <v>0</v>
      </c>
      <c r="W630" s="213">
        <f t="shared" si="334"/>
        <v>0</v>
      </c>
      <c r="X630" s="213">
        <f t="shared" si="334"/>
        <v>0</v>
      </c>
      <c r="Y630" s="213">
        <f t="shared" si="334"/>
        <v>0</v>
      </c>
      <c r="Z630" s="213">
        <f t="shared" si="334"/>
        <v>0</v>
      </c>
      <c r="AA630" s="213">
        <f t="shared" si="334"/>
        <v>0</v>
      </c>
      <c r="AB630" s="213">
        <f t="shared" si="334"/>
        <v>0</v>
      </c>
      <c r="AC630" s="213">
        <f t="shared" si="334"/>
        <v>0</v>
      </c>
      <c r="AD630" s="213">
        <f t="shared" si="334"/>
        <v>0</v>
      </c>
      <c r="AE630" s="213">
        <f t="shared" si="334"/>
        <v>0</v>
      </c>
      <c r="AF630" s="213">
        <f t="shared" si="334"/>
        <v>0</v>
      </c>
      <c r="AG630" s="213">
        <f t="shared" si="334"/>
        <v>0</v>
      </c>
      <c r="AH630" s="213">
        <f t="shared" si="334"/>
        <v>0</v>
      </c>
      <c r="AI630" s="213">
        <f t="shared" si="334"/>
        <v>0</v>
      </c>
      <c r="AJ630" s="213">
        <f t="shared" si="334"/>
        <v>0</v>
      </c>
      <c r="AK630" s="213">
        <f t="shared" si="334"/>
        <v>0</v>
      </c>
      <c r="AL630" s="213">
        <f t="shared" si="334"/>
        <v>0</v>
      </c>
      <c r="AM630" s="213">
        <f t="shared" si="334"/>
        <v>0</v>
      </c>
      <c r="AN630" s="213">
        <f t="shared" si="334"/>
        <v>0</v>
      </c>
      <c r="AO630" s="213">
        <f t="shared" si="334"/>
        <v>0</v>
      </c>
      <c r="AP630" s="213">
        <f t="shared" si="334"/>
        <v>0</v>
      </c>
    </row>
    <row r="631" spans="1:42" x14ac:dyDescent="0.2">
      <c r="A631" s="4">
        <f t="shared" si="330"/>
        <v>7</v>
      </c>
      <c r="B631" s="233">
        <f t="shared" si="327"/>
        <v>0</v>
      </c>
      <c r="C631" s="213">
        <f t="shared" ref="C631:AP631" si="335">IF(C$2&gt;analysis_period,0,IF(C$2=equip1_reserve_freq*$A631,equip1_reserve_cost*system_capacity*1000*(1+inflation_rate/100)^B$2,0))</f>
        <v>0</v>
      </c>
      <c r="D631" s="213">
        <f t="shared" si="335"/>
        <v>0</v>
      </c>
      <c r="E631" s="213">
        <f t="shared" si="335"/>
        <v>0</v>
      </c>
      <c r="F631" s="213">
        <f t="shared" si="335"/>
        <v>0</v>
      </c>
      <c r="G631" s="213">
        <f t="shared" si="335"/>
        <v>0</v>
      </c>
      <c r="H631" s="213">
        <f t="shared" si="335"/>
        <v>0</v>
      </c>
      <c r="I631" s="213">
        <f t="shared" si="335"/>
        <v>0</v>
      </c>
      <c r="J631" s="213">
        <f t="shared" si="335"/>
        <v>0</v>
      </c>
      <c r="K631" s="213">
        <f t="shared" si="335"/>
        <v>0</v>
      </c>
      <c r="L631" s="213">
        <f t="shared" si="335"/>
        <v>0</v>
      </c>
      <c r="M631" s="213">
        <f t="shared" si="335"/>
        <v>0</v>
      </c>
      <c r="N631" s="213">
        <f t="shared" si="335"/>
        <v>0</v>
      </c>
      <c r="O631" s="213">
        <f t="shared" si="335"/>
        <v>0</v>
      </c>
      <c r="P631" s="213">
        <f t="shared" si="335"/>
        <v>0</v>
      </c>
      <c r="Q631" s="213">
        <f t="shared" si="335"/>
        <v>0</v>
      </c>
      <c r="R631" s="213">
        <f t="shared" si="335"/>
        <v>0</v>
      </c>
      <c r="S631" s="213">
        <f t="shared" si="335"/>
        <v>0</v>
      </c>
      <c r="T631" s="213">
        <f t="shared" si="335"/>
        <v>0</v>
      </c>
      <c r="U631" s="213">
        <f t="shared" si="335"/>
        <v>0</v>
      </c>
      <c r="V631" s="213">
        <f t="shared" si="335"/>
        <v>0</v>
      </c>
      <c r="W631" s="213">
        <f t="shared" si="335"/>
        <v>0</v>
      </c>
      <c r="X631" s="213">
        <f t="shared" si="335"/>
        <v>0</v>
      </c>
      <c r="Y631" s="213">
        <f t="shared" si="335"/>
        <v>0</v>
      </c>
      <c r="Z631" s="213">
        <f t="shared" si="335"/>
        <v>0</v>
      </c>
      <c r="AA631" s="213">
        <f t="shared" si="335"/>
        <v>0</v>
      </c>
      <c r="AB631" s="213">
        <f t="shared" si="335"/>
        <v>0</v>
      </c>
      <c r="AC631" s="213">
        <f t="shared" si="335"/>
        <v>0</v>
      </c>
      <c r="AD631" s="213">
        <f t="shared" si="335"/>
        <v>0</v>
      </c>
      <c r="AE631" s="213">
        <f t="shared" si="335"/>
        <v>0</v>
      </c>
      <c r="AF631" s="213">
        <f t="shared" si="335"/>
        <v>0</v>
      </c>
      <c r="AG631" s="213">
        <f t="shared" si="335"/>
        <v>0</v>
      </c>
      <c r="AH631" s="213">
        <f t="shared" si="335"/>
        <v>0</v>
      </c>
      <c r="AI631" s="213">
        <f t="shared" si="335"/>
        <v>0</v>
      </c>
      <c r="AJ631" s="213">
        <f t="shared" si="335"/>
        <v>0</v>
      </c>
      <c r="AK631" s="213">
        <f t="shared" si="335"/>
        <v>0</v>
      </c>
      <c r="AL631" s="213">
        <f t="shared" si="335"/>
        <v>0</v>
      </c>
      <c r="AM631" s="213">
        <f t="shared" si="335"/>
        <v>0</v>
      </c>
      <c r="AN631" s="213">
        <f t="shared" si="335"/>
        <v>0</v>
      </c>
      <c r="AO631" s="213">
        <f t="shared" si="335"/>
        <v>0</v>
      </c>
      <c r="AP631" s="213">
        <f t="shared" si="335"/>
        <v>0</v>
      </c>
    </row>
    <row r="632" spans="1:42" x14ac:dyDescent="0.2">
      <c r="A632" s="4">
        <f t="shared" si="330"/>
        <v>8</v>
      </c>
      <c r="B632" s="233">
        <f t="shared" si="327"/>
        <v>0</v>
      </c>
      <c r="C632" s="213">
        <f t="shared" ref="C632:AP632" si="336">IF(C$2&gt;analysis_period,0,IF(C$2=equip1_reserve_freq*$A632,equip1_reserve_cost*system_capacity*1000*(1+inflation_rate/100)^B$2,0))</f>
        <v>0</v>
      </c>
      <c r="D632" s="213">
        <f t="shared" si="336"/>
        <v>0</v>
      </c>
      <c r="E632" s="213">
        <f t="shared" si="336"/>
        <v>0</v>
      </c>
      <c r="F632" s="213">
        <f t="shared" si="336"/>
        <v>0</v>
      </c>
      <c r="G632" s="213">
        <f t="shared" si="336"/>
        <v>0</v>
      </c>
      <c r="H632" s="213">
        <f t="shared" si="336"/>
        <v>0</v>
      </c>
      <c r="I632" s="213">
        <f t="shared" si="336"/>
        <v>0</v>
      </c>
      <c r="J632" s="213">
        <f t="shared" si="336"/>
        <v>0</v>
      </c>
      <c r="K632" s="213">
        <f t="shared" si="336"/>
        <v>0</v>
      </c>
      <c r="L632" s="213">
        <f t="shared" si="336"/>
        <v>0</v>
      </c>
      <c r="M632" s="213">
        <f t="shared" si="336"/>
        <v>0</v>
      </c>
      <c r="N632" s="213">
        <f t="shared" si="336"/>
        <v>0</v>
      </c>
      <c r="O632" s="213">
        <f t="shared" si="336"/>
        <v>0</v>
      </c>
      <c r="P632" s="213">
        <f t="shared" si="336"/>
        <v>0</v>
      </c>
      <c r="Q632" s="213">
        <f t="shared" si="336"/>
        <v>0</v>
      </c>
      <c r="R632" s="213">
        <f t="shared" si="336"/>
        <v>0</v>
      </c>
      <c r="S632" s="213">
        <f t="shared" si="336"/>
        <v>0</v>
      </c>
      <c r="T632" s="213">
        <f t="shared" si="336"/>
        <v>0</v>
      </c>
      <c r="U632" s="213">
        <f t="shared" si="336"/>
        <v>0</v>
      </c>
      <c r="V632" s="213">
        <f t="shared" si="336"/>
        <v>0</v>
      </c>
      <c r="W632" s="213">
        <f t="shared" si="336"/>
        <v>0</v>
      </c>
      <c r="X632" s="213">
        <f t="shared" si="336"/>
        <v>0</v>
      </c>
      <c r="Y632" s="213">
        <f t="shared" si="336"/>
        <v>0</v>
      </c>
      <c r="Z632" s="213">
        <f t="shared" si="336"/>
        <v>0</v>
      </c>
      <c r="AA632" s="213">
        <f t="shared" si="336"/>
        <v>0</v>
      </c>
      <c r="AB632" s="213">
        <f t="shared" si="336"/>
        <v>0</v>
      </c>
      <c r="AC632" s="213">
        <f t="shared" si="336"/>
        <v>0</v>
      </c>
      <c r="AD632" s="213">
        <f t="shared" si="336"/>
        <v>0</v>
      </c>
      <c r="AE632" s="213">
        <f t="shared" si="336"/>
        <v>0</v>
      </c>
      <c r="AF632" s="213">
        <f t="shared" si="336"/>
        <v>0</v>
      </c>
      <c r="AG632" s="213">
        <f t="shared" si="336"/>
        <v>0</v>
      </c>
      <c r="AH632" s="213">
        <f t="shared" si="336"/>
        <v>0</v>
      </c>
      <c r="AI632" s="213">
        <f t="shared" si="336"/>
        <v>0</v>
      </c>
      <c r="AJ632" s="213">
        <f t="shared" si="336"/>
        <v>0</v>
      </c>
      <c r="AK632" s="213">
        <f t="shared" si="336"/>
        <v>0</v>
      </c>
      <c r="AL632" s="213">
        <f t="shared" si="336"/>
        <v>0</v>
      </c>
      <c r="AM632" s="213">
        <f t="shared" si="336"/>
        <v>0</v>
      </c>
      <c r="AN632" s="213">
        <f t="shared" si="336"/>
        <v>0</v>
      </c>
      <c r="AO632" s="213">
        <f t="shared" si="336"/>
        <v>0</v>
      </c>
      <c r="AP632" s="213">
        <f t="shared" si="336"/>
        <v>0</v>
      </c>
    </row>
    <row r="633" spans="1:42" x14ac:dyDescent="0.2">
      <c r="A633" s="4">
        <f>A632+1</f>
        <v>9</v>
      </c>
      <c r="B633" s="233">
        <f t="shared" si="327"/>
        <v>0</v>
      </c>
      <c r="C633" s="213">
        <f t="shared" ref="C633:AP633" si="337">IF(C$2&gt;analysis_period,0,IF(C$2=equip1_reserve_freq*$A633,equip1_reserve_cost*system_capacity*1000*(1+inflation_rate/100)^B$2,0))</f>
        <v>0</v>
      </c>
      <c r="D633" s="213">
        <f t="shared" si="337"/>
        <v>0</v>
      </c>
      <c r="E633" s="213">
        <f t="shared" si="337"/>
        <v>0</v>
      </c>
      <c r="F633" s="213">
        <f t="shared" si="337"/>
        <v>0</v>
      </c>
      <c r="G633" s="213">
        <f t="shared" si="337"/>
        <v>0</v>
      </c>
      <c r="H633" s="213">
        <f t="shared" si="337"/>
        <v>0</v>
      </c>
      <c r="I633" s="213">
        <f t="shared" si="337"/>
        <v>0</v>
      </c>
      <c r="J633" s="213">
        <f t="shared" si="337"/>
        <v>0</v>
      </c>
      <c r="K633" s="213">
        <f t="shared" si="337"/>
        <v>0</v>
      </c>
      <c r="L633" s="213">
        <f t="shared" si="337"/>
        <v>0</v>
      </c>
      <c r="M633" s="213">
        <f t="shared" si="337"/>
        <v>0</v>
      </c>
      <c r="N633" s="213">
        <f t="shared" si="337"/>
        <v>0</v>
      </c>
      <c r="O633" s="213">
        <f t="shared" si="337"/>
        <v>0</v>
      </c>
      <c r="P633" s="213">
        <f t="shared" si="337"/>
        <v>0</v>
      </c>
      <c r="Q633" s="213">
        <f t="shared" si="337"/>
        <v>0</v>
      </c>
      <c r="R633" s="213">
        <f t="shared" si="337"/>
        <v>0</v>
      </c>
      <c r="S633" s="213">
        <f t="shared" si="337"/>
        <v>0</v>
      </c>
      <c r="T633" s="213">
        <f t="shared" si="337"/>
        <v>0</v>
      </c>
      <c r="U633" s="213">
        <f t="shared" si="337"/>
        <v>0</v>
      </c>
      <c r="V633" s="213">
        <f t="shared" si="337"/>
        <v>0</v>
      </c>
      <c r="W633" s="213">
        <f t="shared" si="337"/>
        <v>0</v>
      </c>
      <c r="X633" s="213">
        <f t="shared" si="337"/>
        <v>0</v>
      </c>
      <c r="Y633" s="213">
        <f t="shared" si="337"/>
        <v>0</v>
      </c>
      <c r="Z633" s="213">
        <f t="shared" si="337"/>
        <v>0</v>
      </c>
      <c r="AA633" s="213">
        <f t="shared" si="337"/>
        <v>0</v>
      </c>
      <c r="AB633" s="213">
        <f t="shared" si="337"/>
        <v>0</v>
      </c>
      <c r="AC633" s="213">
        <f t="shared" si="337"/>
        <v>0</v>
      </c>
      <c r="AD633" s="213">
        <f t="shared" si="337"/>
        <v>0</v>
      </c>
      <c r="AE633" s="213">
        <f t="shared" si="337"/>
        <v>0</v>
      </c>
      <c r="AF633" s="213">
        <f t="shared" si="337"/>
        <v>0</v>
      </c>
      <c r="AG633" s="213">
        <f t="shared" si="337"/>
        <v>0</v>
      </c>
      <c r="AH633" s="213">
        <f t="shared" si="337"/>
        <v>0</v>
      </c>
      <c r="AI633" s="213">
        <f t="shared" si="337"/>
        <v>0</v>
      </c>
      <c r="AJ633" s="213">
        <f t="shared" si="337"/>
        <v>0</v>
      </c>
      <c r="AK633" s="213">
        <f t="shared" si="337"/>
        <v>0</v>
      </c>
      <c r="AL633" s="213">
        <f t="shared" si="337"/>
        <v>0</v>
      </c>
      <c r="AM633" s="213">
        <f t="shared" si="337"/>
        <v>0</v>
      </c>
      <c r="AN633" s="213">
        <f t="shared" si="337"/>
        <v>0</v>
      </c>
      <c r="AO633" s="213">
        <f t="shared" si="337"/>
        <v>0</v>
      </c>
      <c r="AP633" s="213">
        <f t="shared" si="337"/>
        <v>0</v>
      </c>
    </row>
    <row r="634" spans="1:42" x14ac:dyDescent="0.2">
      <c r="A634" s="4">
        <f t="shared" si="330"/>
        <v>10</v>
      </c>
      <c r="B634" s="233">
        <f t="shared" si="327"/>
        <v>0</v>
      </c>
      <c r="C634" s="213">
        <f t="shared" ref="C634:AP634" si="338">IF(C$2&gt;analysis_period,0,IF(C$2=equip1_reserve_freq*$A634,equip1_reserve_cost*system_capacity*1000*(1+inflation_rate/100)^B$2,0))</f>
        <v>0</v>
      </c>
      <c r="D634" s="213">
        <f t="shared" si="338"/>
        <v>0</v>
      </c>
      <c r="E634" s="213">
        <f t="shared" si="338"/>
        <v>0</v>
      </c>
      <c r="F634" s="213">
        <f t="shared" si="338"/>
        <v>0</v>
      </c>
      <c r="G634" s="213">
        <f t="shared" si="338"/>
        <v>0</v>
      </c>
      <c r="H634" s="213">
        <f t="shared" si="338"/>
        <v>0</v>
      </c>
      <c r="I634" s="213">
        <f t="shared" si="338"/>
        <v>0</v>
      </c>
      <c r="J634" s="213">
        <f t="shared" si="338"/>
        <v>0</v>
      </c>
      <c r="K634" s="213">
        <f t="shared" si="338"/>
        <v>0</v>
      </c>
      <c r="L634" s="213">
        <f t="shared" si="338"/>
        <v>0</v>
      </c>
      <c r="M634" s="213">
        <f t="shared" si="338"/>
        <v>0</v>
      </c>
      <c r="N634" s="213">
        <f t="shared" si="338"/>
        <v>0</v>
      </c>
      <c r="O634" s="213">
        <f t="shared" si="338"/>
        <v>0</v>
      </c>
      <c r="P634" s="213">
        <f t="shared" si="338"/>
        <v>0</v>
      </c>
      <c r="Q634" s="213">
        <f t="shared" si="338"/>
        <v>0</v>
      </c>
      <c r="R634" s="213">
        <f t="shared" si="338"/>
        <v>0</v>
      </c>
      <c r="S634" s="213">
        <f t="shared" si="338"/>
        <v>0</v>
      </c>
      <c r="T634" s="213">
        <f t="shared" si="338"/>
        <v>0</v>
      </c>
      <c r="U634" s="213">
        <f t="shared" si="338"/>
        <v>0</v>
      </c>
      <c r="V634" s="213">
        <f t="shared" si="338"/>
        <v>0</v>
      </c>
      <c r="W634" s="213">
        <f t="shared" si="338"/>
        <v>0</v>
      </c>
      <c r="X634" s="213">
        <f t="shared" si="338"/>
        <v>0</v>
      </c>
      <c r="Y634" s="213">
        <f t="shared" si="338"/>
        <v>0</v>
      </c>
      <c r="Z634" s="213">
        <f t="shared" si="338"/>
        <v>0</v>
      </c>
      <c r="AA634" s="213">
        <f t="shared" si="338"/>
        <v>0</v>
      </c>
      <c r="AB634" s="213">
        <f t="shared" si="338"/>
        <v>0</v>
      </c>
      <c r="AC634" s="213">
        <f t="shared" si="338"/>
        <v>0</v>
      </c>
      <c r="AD634" s="213">
        <f t="shared" si="338"/>
        <v>0</v>
      </c>
      <c r="AE634" s="213">
        <f t="shared" si="338"/>
        <v>0</v>
      </c>
      <c r="AF634" s="213">
        <f t="shared" si="338"/>
        <v>0</v>
      </c>
      <c r="AG634" s="213">
        <f t="shared" si="338"/>
        <v>0</v>
      </c>
      <c r="AH634" s="213">
        <f t="shared" si="338"/>
        <v>0</v>
      </c>
      <c r="AI634" s="213">
        <f t="shared" si="338"/>
        <v>0</v>
      </c>
      <c r="AJ634" s="213">
        <f t="shared" si="338"/>
        <v>0</v>
      </c>
      <c r="AK634" s="213">
        <f t="shared" si="338"/>
        <v>0</v>
      </c>
      <c r="AL634" s="213">
        <f t="shared" si="338"/>
        <v>0</v>
      </c>
      <c r="AM634" s="213">
        <f t="shared" si="338"/>
        <v>0</v>
      </c>
      <c r="AN634" s="213">
        <f t="shared" si="338"/>
        <v>0</v>
      </c>
      <c r="AO634" s="213">
        <f t="shared" si="338"/>
        <v>0</v>
      </c>
      <c r="AP634" s="213">
        <f t="shared" si="338"/>
        <v>0</v>
      </c>
    </row>
    <row r="635" spans="1:42" x14ac:dyDescent="0.2">
      <c r="A635" s="37" t="s">
        <v>13</v>
      </c>
      <c r="B635" s="28"/>
      <c r="C635" s="217">
        <f>SUM(C625:C634)</f>
        <v>0</v>
      </c>
      <c r="D635" s="217">
        <f t="shared" ref="D635:AD635" si="339">SUM(D625:D634)</f>
        <v>0</v>
      </c>
      <c r="E635" s="217">
        <f t="shared" si="339"/>
        <v>0</v>
      </c>
      <c r="F635" s="217">
        <f t="shared" si="339"/>
        <v>0</v>
      </c>
      <c r="G635" s="217">
        <f t="shared" si="339"/>
        <v>0</v>
      </c>
      <c r="H635" s="217">
        <f t="shared" si="339"/>
        <v>0</v>
      </c>
      <c r="I635" s="217">
        <f t="shared" si="339"/>
        <v>0</v>
      </c>
      <c r="J635" s="217">
        <f t="shared" si="339"/>
        <v>0</v>
      </c>
      <c r="K635" s="217">
        <f t="shared" si="339"/>
        <v>0</v>
      </c>
      <c r="L635" s="217">
        <f t="shared" si="339"/>
        <v>0</v>
      </c>
      <c r="M635" s="217">
        <f t="shared" si="339"/>
        <v>0</v>
      </c>
      <c r="N635" s="217">
        <f t="shared" si="339"/>
        <v>0</v>
      </c>
      <c r="O635" s="217">
        <f t="shared" si="339"/>
        <v>0</v>
      </c>
      <c r="P635" s="217">
        <f t="shared" si="339"/>
        <v>0</v>
      </c>
      <c r="Q635" s="217">
        <f t="shared" si="339"/>
        <v>0</v>
      </c>
      <c r="R635" s="217">
        <f t="shared" si="339"/>
        <v>0</v>
      </c>
      <c r="S635" s="217">
        <f t="shared" si="339"/>
        <v>0</v>
      </c>
      <c r="T635" s="217">
        <f t="shared" si="339"/>
        <v>0</v>
      </c>
      <c r="U635" s="217">
        <f t="shared" si="339"/>
        <v>0</v>
      </c>
      <c r="V635" s="217">
        <f t="shared" si="339"/>
        <v>0</v>
      </c>
      <c r="W635" s="217">
        <f t="shared" si="339"/>
        <v>0</v>
      </c>
      <c r="X635" s="217">
        <f t="shared" si="339"/>
        <v>0</v>
      </c>
      <c r="Y635" s="217">
        <f t="shared" si="339"/>
        <v>0</v>
      </c>
      <c r="Z635" s="217">
        <f t="shared" si="339"/>
        <v>0</v>
      </c>
      <c r="AA635" s="217">
        <f t="shared" si="339"/>
        <v>0</v>
      </c>
      <c r="AB635" s="217">
        <f t="shared" si="339"/>
        <v>0</v>
      </c>
      <c r="AC635" s="217">
        <f t="shared" si="339"/>
        <v>0</v>
      </c>
      <c r="AD635" s="217">
        <f t="shared" si="339"/>
        <v>0</v>
      </c>
      <c r="AE635" s="217">
        <f t="shared" ref="AE635" si="340">SUM(AE625:AE634)</f>
        <v>0</v>
      </c>
      <c r="AF635" s="217">
        <f t="shared" ref="AF635:AP635" si="341">SUM(AF625:AF634)</f>
        <v>0</v>
      </c>
      <c r="AG635" s="217">
        <f t="shared" si="341"/>
        <v>0</v>
      </c>
      <c r="AH635" s="217">
        <f t="shared" si="341"/>
        <v>0</v>
      </c>
      <c r="AI635" s="217">
        <f t="shared" si="341"/>
        <v>0</v>
      </c>
      <c r="AJ635" s="217">
        <f t="shared" si="341"/>
        <v>0</v>
      </c>
      <c r="AK635" s="217">
        <f t="shared" si="341"/>
        <v>0</v>
      </c>
      <c r="AL635" s="217">
        <f t="shared" si="341"/>
        <v>0</v>
      </c>
      <c r="AM635" s="217">
        <f t="shared" si="341"/>
        <v>0</v>
      </c>
      <c r="AN635" s="217">
        <f t="shared" si="341"/>
        <v>0</v>
      </c>
      <c r="AO635" s="217">
        <f t="shared" si="341"/>
        <v>0</v>
      </c>
      <c r="AP635" s="217">
        <f t="shared" si="341"/>
        <v>0</v>
      </c>
    </row>
    <row r="636" spans="1:42" x14ac:dyDescent="0.2">
      <c r="A636" s="4" t="s">
        <v>308</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3">
        <f t="shared" ref="B637:B646" si="342">SUM(C637:AP637)</f>
        <v>0</v>
      </c>
      <c r="C637" s="217">
        <f>IF(C$2&lt;=equip1_reserve_freq*$A$625,$B$625/(equip1_reserve_freq),0)</f>
        <v>0</v>
      </c>
      <c r="D637" s="217">
        <f>IF(D$2&lt;=equip1_reserve_freq*$A$625,$B$625/(equip1_reserve_freq),0)</f>
        <v>0</v>
      </c>
      <c r="E637" s="217">
        <f>IF(E$2&lt;=equip1_reserve_freq*$A$625,$B$625/(equip1_reserve_freq),0)</f>
        <v>0</v>
      </c>
      <c r="F637" s="217">
        <f>IF(F$2&lt;=equip1_reserve_freq*$A$625,$B$625/(equip1_reserve_freq),0)</f>
        <v>0</v>
      </c>
      <c r="G637" s="217">
        <f>IF(G$2&lt;=equip1_reserve_freq*$A$625,$B$625/(equip1_reserve_freq),0)</f>
        <v>0</v>
      </c>
      <c r="H637" s="217">
        <f>IF(H$2&lt;=equip1_reserve_freq*$A$625,$B$625/(equip1_reserve_freq),0)</f>
        <v>0</v>
      </c>
      <c r="I637" s="217">
        <f>IF(I$2&lt;=equip1_reserve_freq*$A$625,$B$625/(equip1_reserve_freq),0)</f>
        <v>0</v>
      </c>
      <c r="J637" s="217">
        <f>IF(J$2&lt;=equip1_reserve_freq*$A$625,$B$625/(equip1_reserve_freq),0)</f>
        <v>0</v>
      </c>
      <c r="K637" s="217">
        <f>IF(K$2&lt;=equip1_reserve_freq*$A$625,$B$625/(equip1_reserve_freq),0)</f>
        <v>0</v>
      </c>
      <c r="L637" s="217">
        <f>IF(L$2&lt;=equip1_reserve_freq*$A$625,$B$625/(equip1_reserve_freq),0)</f>
        <v>0</v>
      </c>
      <c r="M637" s="217">
        <f>IF(M$2&lt;=equip1_reserve_freq*$A$625,$B$625/(equip1_reserve_freq),0)</f>
        <v>0</v>
      </c>
      <c r="N637" s="217">
        <f>IF(N$2&lt;=equip1_reserve_freq*$A$625,$B$625/(equip1_reserve_freq),0)</f>
        <v>0</v>
      </c>
      <c r="O637" s="217">
        <f>IF(O$2&lt;=equip1_reserve_freq*$A$625,$B$625/(equip1_reserve_freq),0)</f>
        <v>0</v>
      </c>
      <c r="P637" s="217">
        <f>IF(P$2&lt;=equip1_reserve_freq*$A$625,$B$625/(equip1_reserve_freq),0)</f>
        <v>0</v>
      </c>
      <c r="Q637" s="217">
        <f>IF(Q$2&lt;=equip1_reserve_freq*$A$625,$B$625/(equip1_reserve_freq),0)</f>
        <v>0</v>
      </c>
      <c r="R637" s="217">
        <f>IF(R$2&lt;=equip1_reserve_freq*$A$625,$B$625/(equip1_reserve_freq),0)</f>
        <v>0</v>
      </c>
      <c r="S637" s="217">
        <f>IF(S$2&lt;=equip1_reserve_freq*$A$625,$B$625/(equip1_reserve_freq),0)</f>
        <v>0</v>
      </c>
      <c r="T637" s="217">
        <f>IF(T$2&lt;=equip1_reserve_freq*$A$625,$B$625/(equip1_reserve_freq),0)</f>
        <v>0</v>
      </c>
      <c r="U637" s="217">
        <f>IF(U$2&lt;=equip1_reserve_freq*$A$625,$B$625/(equip1_reserve_freq),0)</f>
        <v>0</v>
      </c>
      <c r="V637" s="217">
        <f>IF(V$2&lt;=equip1_reserve_freq*$A$625,$B$625/(equip1_reserve_freq),0)</f>
        <v>0</v>
      </c>
      <c r="W637" s="217">
        <f>IF(W$2&lt;=equip1_reserve_freq*$A$625,$B$625/(equip1_reserve_freq),0)</f>
        <v>0</v>
      </c>
      <c r="X637" s="217">
        <f>IF(X$2&lt;=equip1_reserve_freq*$A$625,$B$625/(equip1_reserve_freq),0)</f>
        <v>0</v>
      </c>
      <c r="Y637" s="217">
        <f>IF(Y$2&lt;=equip1_reserve_freq*$A$625,$B$625/(equip1_reserve_freq),0)</f>
        <v>0</v>
      </c>
      <c r="Z637" s="217">
        <f>IF(Z$2&lt;=equip1_reserve_freq*$A$625,$B$625/(equip1_reserve_freq),0)</f>
        <v>0</v>
      </c>
      <c r="AA637" s="217">
        <f>IF(AA$2&lt;=equip1_reserve_freq*$A$625,$B$625/(equip1_reserve_freq),0)</f>
        <v>0</v>
      </c>
      <c r="AB637" s="217">
        <f>IF(AB$2&lt;=equip1_reserve_freq*$A$625,$B$625/(equip1_reserve_freq),0)</f>
        <v>0</v>
      </c>
      <c r="AC637" s="217">
        <f>IF(AC$2&lt;=equip1_reserve_freq*$A$625,$B$625/(equip1_reserve_freq),0)</f>
        <v>0</v>
      </c>
      <c r="AD637" s="217">
        <f>IF(AD$2&lt;=equip1_reserve_freq*$A$625,$B$625/(equip1_reserve_freq),0)</f>
        <v>0</v>
      </c>
      <c r="AE637" s="217">
        <f>IF(AE$2&lt;=equip1_reserve_freq*$A$625,$B$625/(equip1_reserve_freq),0)</f>
        <v>0</v>
      </c>
      <c r="AF637" s="217">
        <f>IF(AF$2&lt;=equip1_reserve_freq*$A$625,$B$625/(equip1_reserve_freq),0)</f>
        <v>0</v>
      </c>
      <c r="AG637" s="217">
        <f>IF(AG$2&lt;=equip1_reserve_freq*$A$625,$B$625/(equip1_reserve_freq),0)</f>
        <v>0</v>
      </c>
      <c r="AH637" s="217">
        <f>IF(AH$2&lt;=equip1_reserve_freq*$A$625,$B$625/(equip1_reserve_freq),0)</f>
        <v>0</v>
      </c>
      <c r="AI637" s="217">
        <f>IF(AI$2&lt;=equip1_reserve_freq*$A$625,$B$625/(equip1_reserve_freq),0)</f>
        <v>0</v>
      </c>
      <c r="AJ637" s="217">
        <f>IF(AJ$2&lt;=equip1_reserve_freq*$A$625,$B$625/(equip1_reserve_freq),0)</f>
        <v>0</v>
      </c>
      <c r="AK637" s="217">
        <f>IF(AK$2&lt;=equip1_reserve_freq*$A$625,$B$625/(equip1_reserve_freq),0)</f>
        <v>0</v>
      </c>
      <c r="AL637" s="217">
        <f>IF(AL$2&lt;=equip1_reserve_freq*$A$625,$B$625/(equip1_reserve_freq),0)</f>
        <v>0</v>
      </c>
      <c r="AM637" s="217">
        <f>IF(AM$2&lt;=equip1_reserve_freq*$A$625,$B$625/(equip1_reserve_freq),0)</f>
        <v>0</v>
      </c>
      <c r="AN637" s="217">
        <f>IF(AN$2&lt;=equip1_reserve_freq*$A$625,$B$625/(equip1_reserve_freq),0)</f>
        <v>0</v>
      </c>
      <c r="AO637" s="217">
        <f>IF(AO$2&lt;=equip1_reserve_freq*$A$625,$B$625/(equip1_reserve_freq),0)</f>
        <v>0</v>
      </c>
      <c r="AP637" s="217">
        <f>IF(AP$2&lt;=equip1_reserve_freq*$A$625,$B$625/(equip1_reserve_freq),0)</f>
        <v>0</v>
      </c>
    </row>
    <row r="638" spans="1:42" x14ac:dyDescent="0.2">
      <c r="A638" s="4">
        <f>A637+1</f>
        <v>2</v>
      </c>
      <c r="B638" s="233">
        <f t="shared" si="342"/>
        <v>0</v>
      </c>
      <c r="C638" s="235">
        <f t="shared" ref="C638:AP638" si="343">IF(AND(C$2&gt;equip1_reserve_freq*$A625,C$2&lt;=equip1_reserve_freq*$A626),$B626/(equip1_reserve_freq),0)</f>
        <v>0</v>
      </c>
      <c r="D638" s="213">
        <f t="shared" si="343"/>
        <v>0</v>
      </c>
      <c r="E638" s="213">
        <f t="shared" si="343"/>
        <v>0</v>
      </c>
      <c r="F638" s="213">
        <f t="shared" si="343"/>
        <v>0</v>
      </c>
      <c r="G638" s="213">
        <f t="shared" si="343"/>
        <v>0</v>
      </c>
      <c r="H638" s="213">
        <f t="shared" si="343"/>
        <v>0</v>
      </c>
      <c r="I638" s="213">
        <f t="shared" si="343"/>
        <v>0</v>
      </c>
      <c r="J638" s="213">
        <f t="shared" si="343"/>
        <v>0</v>
      </c>
      <c r="K638" s="213">
        <f t="shared" si="343"/>
        <v>0</v>
      </c>
      <c r="L638" s="213">
        <f t="shared" si="343"/>
        <v>0</v>
      </c>
      <c r="M638" s="213">
        <f t="shared" si="343"/>
        <v>0</v>
      </c>
      <c r="N638" s="213">
        <f t="shared" si="343"/>
        <v>0</v>
      </c>
      <c r="O638" s="213">
        <f t="shared" si="343"/>
        <v>0</v>
      </c>
      <c r="P638" s="213">
        <f t="shared" si="343"/>
        <v>0</v>
      </c>
      <c r="Q638" s="213">
        <f t="shared" si="343"/>
        <v>0</v>
      </c>
      <c r="R638" s="213">
        <f t="shared" si="343"/>
        <v>0</v>
      </c>
      <c r="S638" s="213">
        <f t="shared" si="343"/>
        <v>0</v>
      </c>
      <c r="T638" s="213">
        <f t="shared" si="343"/>
        <v>0</v>
      </c>
      <c r="U638" s="213">
        <f t="shared" si="343"/>
        <v>0</v>
      </c>
      <c r="V638" s="213">
        <f t="shared" si="343"/>
        <v>0</v>
      </c>
      <c r="W638" s="213">
        <f t="shared" si="343"/>
        <v>0</v>
      </c>
      <c r="X638" s="213">
        <f t="shared" si="343"/>
        <v>0</v>
      </c>
      <c r="Y638" s="213">
        <f t="shared" si="343"/>
        <v>0</v>
      </c>
      <c r="Z638" s="213">
        <f t="shared" si="343"/>
        <v>0</v>
      </c>
      <c r="AA638" s="213">
        <f t="shared" si="343"/>
        <v>0</v>
      </c>
      <c r="AB638" s="213">
        <f t="shared" si="343"/>
        <v>0</v>
      </c>
      <c r="AC638" s="213">
        <f t="shared" si="343"/>
        <v>0</v>
      </c>
      <c r="AD638" s="213">
        <f t="shared" si="343"/>
        <v>0</v>
      </c>
      <c r="AE638" s="213">
        <f t="shared" si="343"/>
        <v>0</v>
      </c>
      <c r="AF638" s="213">
        <f t="shared" si="343"/>
        <v>0</v>
      </c>
      <c r="AG638" s="213">
        <f t="shared" si="343"/>
        <v>0</v>
      </c>
      <c r="AH638" s="213">
        <f t="shared" si="343"/>
        <v>0</v>
      </c>
      <c r="AI638" s="213">
        <f t="shared" si="343"/>
        <v>0</v>
      </c>
      <c r="AJ638" s="213">
        <f t="shared" si="343"/>
        <v>0</v>
      </c>
      <c r="AK638" s="213">
        <f t="shared" si="343"/>
        <v>0</v>
      </c>
      <c r="AL638" s="213">
        <f t="shared" si="343"/>
        <v>0</v>
      </c>
      <c r="AM638" s="213">
        <f t="shared" si="343"/>
        <v>0</v>
      </c>
      <c r="AN638" s="213">
        <f t="shared" si="343"/>
        <v>0</v>
      </c>
      <c r="AO638" s="213">
        <f t="shared" si="343"/>
        <v>0</v>
      </c>
      <c r="AP638" s="213">
        <f t="shared" si="343"/>
        <v>0</v>
      </c>
    </row>
    <row r="639" spans="1:42" x14ac:dyDescent="0.2">
      <c r="A639" s="4">
        <f t="shared" ref="A639:A644" si="344">A638+1</f>
        <v>3</v>
      </c>
      <c r="B639" s="233">
        <f t="shared" si="342"/>
        <v>0</v>
      </c>
      <c r="C639" s="235">
        <f t="shared" ref="C639:AP639" si="345">IF(AND(C$2&gt;equip1_reserve_freq*$A626,C$2&lt;=equip1_reserve_freq*$A627),$B627/(equip1_reserve_freq),0)</f>
        <v>0</v>
      </c>
      <c r="D639" s="213">
        <f t="shared" si="345"/>
        <v>0</v>
      </c>
      <c r="E639" s="213">
        <f t="shared" si="345"/>
        <v>0</v>
      </c>
      <c r="F639" s="213">
        <f t="shared" si="345"/>
        <v>0</v>
      </c>
      <c r="G639" s="213">
        <f t="shared" si="345"/>
        <v>0</v>
      </c>
      <c r="H639" s="213">
        <f t="shared" si="345"/>
        <v>0</v>
      </c>
      <c r="I639" s="213">
        <f t="shared" si="345"/>
        <v>0</v>
      </c>
      <c r="J639" s="213">
        <f t="shared" si="345"/>
        <v>0</v>
      </c>
      <c r="K639" s="213">
        <f t="shared" si="345"/>
        <v>0</v>
      </c>
      <c r="L639" s="213">
        <f t="shared" si="345"/>
        <v>0</v>
      </c>
      <c r="M639" s="213">
        <f t="shared" si="345"/>
        <v>0</v>
      </c>
      <c r="N639" s="213">
        <f t="shared" si="345"/>
        <v>0</v>
      </c>
      <c r="O639" s="213">
        <f t="shared" si="345"/>
        <v>0</v>
      </c>
      <c r="P639" s="213">
        <f t="shared" si="345"/>
        <v>0</v>
      </c>
      <c r="Q639" s="213">
        <f t="shared" si="345"/>
        <v>0</v>
      </c>
      <c r="R639" s="213">
        <f t="shared" si="345"/>
        <v>0</v>
      </c>
      <c r="S639" s="213">
        <f t="shared" si="345"/>
        <v>0</v>
      </c>
      <c r="T639" s="213">
        <f t="shared" si="345"/>
        <v>0</v>
      </c>
      <c r="U639" s="213">
        <f t="shared" si="345"/>
        <v>0</v>
      </c>
      <c r="V639" s="213">
        <f t="shared" si="345"/>
        <v>0</v>
      </c>
      <c r="W639" s="213">
        <f t="shared" si="345"/>
        <v>0</v>
      </c>
      <c r="X639" s="213">
        <f t="shared" si="345"/>
        <v>0</v>
      </c>
      <c r="Y639" s="213">
        <f t="shared" si="345"/>
        <v>0</v>
      </c>
      <c r="Z639" s="213">
        <f t="shared" si="345"/>
        <v>0</v>
      </c>
      <c r="AA639" s="213">
        <f t="shared" si="345"/>
        <v>0</v>
      </c>
      <c r="AB639" s="213">
        <f t="shared" si="345"/>
        <v>0</v>
      </c>
      <c r="AC639" s="213">
        <f t="shared" si="345"/>
        <v>0</v>
      </c>
      <c r="AD639" s="213">
        <f t="shared" si="345"/>
        <v>0</v>
      </c>
      <c r="AE639" s="213">
        <f t="shared" si="345"/>
        <v>0</v>
      </c>
      <c r="AF639" s="213">
        <f t="shared" si="345"/>
        <v>0</v>
      </c>
      <c r="AG639" s="213">
        <f t="shared" si="345"/>
        <v>0</v>
      </c>
      <c r="AH639" s="213">
        <f t="shared" si="345"/>
        <v>0</v>
      </c>
      <c r="AI639" s="213">
        <f t="shared" si="345"/>
        <v>0</v>
      </c>
      <c r="AJ639" s="213">
        <f t="shared" si="345"/>
        <v>0</v>
      </c>
      <c r="AK639" s="213">
        <f t="shared" si="345"/>
        <v>0</v>
      </c>
      <c r="AL639" s="213">
        <f t="shared" si="345"/>
        <v>0</v>
      </c>
      <c r="AM639" s="213">
        <f t="shared" si="345"/>
        <v>0</v>
      </c>
      <c r="AN639" s="213">
        <f t="shared" si="345"/>
        <v>0</v>
      </c>
      <c r="AO639" s="213">
        <f t="shared" si="345"/>
        <v>0</v>
      </c>
      <c r="AP639" s="213">
        <f t="shared" si="345"/>
        <v>0</v>
      </c>
    </row>
    <row r="640" spans="1:42" x14ac:dyDescent="0.2">
      <c r="A640" s="4">
        <f t="shared" si="344"/>
        <v>4</v>
      </c>
      <c r="B640" s="233">
        <f t="shared" si="342"/>
        <v>0</v>
      </c>
      <c r="C640" s="235">
        <f t="shared" ref="C640:AP640" si="346">IF(AND(C$2&gt;equip1_reserve_freq*$A627,C$2&lt;=equip1_reserve_freq*$A628),$B628/(equip1_reserve_freq),0)</f>
        <v>0</v>
      </c>
      <c r="D640" s="213">
        <f t="shared" si="346"/>
        <v>0</v>
      </c>
      <c r="E640" s="213">
        <f t="shared" si="346"/>
        <v>0</v>
      </c>
      <c r="F640" s="213">
        <f t="shared" si="346"/>
        <v>0</v>
      </c>
      <c r="G640" s="213">
        <f t="shared" si="346"/>
        <v>0</v>
      </c>
      <c r="H640" s="213">
        <f t="shared" si="346"/>
        <v>0</v>
      </c>
      <c r="I640" s="213">
        <f t="shared" si="346"/>
        <v>0</v>
      </c>
      <c r="J640" s="213">
        <f t="shared" si="346"/>
        <v>0</v>
      </c>
      <c r="K640" s="213">
        <f t="shared" si="346"/>
        <v>0</v>
      </c>
      <c r="L640" s="213">
        <f t="shared" si="346"/>
        <v>0</v>
      </c>
      <c r="M640" s="213">
        <f t="shared" si="346"/>
        <v>0</v>
      </c>
      <c r="N640" s="213">
        <f t="shared" si="346"/>
        <v>0</v>
      </c>
      <c r="O640" s="213">
        <f t="shared" si="346"/>
        <v>0</v>
      </c>
      <c r="P640" s="213">
        <f t="shared" si="346"/>
        <v>0</v>
      </c>
      <c r="Q640" s="213">
        <f t="shared" si="346"/>
        <v>0</v>
      </c>
      <c r="R640" s="213">
        <f t="shared" si="346"/>
        <v>0</v>
      </c>
      <c r="S640" s="213">
        <f t="shared" si="346"/>
        <v>0</v>
      </c>
      <c r="T640" s="213">
        <f t="shared" si="346"/>
        <v>0</v>
      </c>
      <c r="U640" s="213">
        <f t="shared" si="346"/>
        <v>0</v>
      </c>
      <c r="V640" s="213">
        <f t="shared" si="346"/>
        <v>0</v>
      </c>
      <c r="W640" s="213">
        <f t="shared" si="346"/>
        <v>0</v>
      </c>
      <c r="X640" s="213">
        <f t="shared" si="346"/>
        <v>0</v>
      </c>
      <c r="Y640" s="213">
        <f t="shared" si="346"/>
        <v>0</v>
      </c>
      <c r="Z640" s="213">
        <f t="shared" si="346"/>
        <v>0</v>
      </c>
      <c r="AA640" s="213">
        <f t="shared" si="346"/>
        <v>0</v>
      </c>
      <c r="AB640" s="213">
        <f t="shared" si="346"/>
        <v>0</v>
      </c>
      <c r="AC640" s="213">
        <f t="shared" si="346"/>
        <v>0</v>
      </c>
      <c r="AD640" s="213">
        <f t="shared" si="346"/>
        <v>0</v>
      </c>
      <c r="AE640" s="213">
        <f t="shared" si="346"/>
        <v>0</v>
      </c>
      <c r="AF640" s="213">
        <f t="shared" si="346"/>
        <v>0</v>
      </c>
      <c r="AG640" s="213">
        <f t="shared" si="346"/>
        <v>0</v>
      </c>
      <c r="AH640" s="213">
        <f t="shared" si="346"/>
        <v>0</v>
      </c>
      <c r="AI640" s="213">
        <f t="shared" si="346"/>
        <v>0</v>
      </c>
      <c r="AJ640" s="213">
        <f t="shared" si="346"/>
        <v>0</v>
      </c>
      <c r="AK640" s="213">
        <f t="shared" si="346"/>
        <v>0</v>
      </c>
      <c r="AL640" s="213">
        <f t="shared" si="346"/>
        <v>0</v>
      </c>
      <c r="AM640" s="213">
        <f t="shared" si="346"/>
        <v>0</v>
      </c>
      <c r="AN640" s="213">
        <f t="shared" si="346"/>
        <v>0</v>
      </c>
      <c r="AO640" s="213">
        <f t="shared" si="346"/>
        <v>0</v>
      </c>
      <c r="AP640" s="213">
        <f t="shared" si="346"/>
        <v>0</v>
      </c>
    </row>
    <row r="641" spans="1:42" x14ac:dyDescent="0.2">
      <c r="A641" s="4">
        <f t="shared" si="344"/>
        <v>5</v>
      </c>
      <c r="B641" s="233">
        <f t="shared" si="342"/>
        <v>0</v>
      </c>
      <c r="C641" s="235">
        <f t="shared" ref="C641:AP641" si="347">IF(AND(C$2&gt;equip1_reserve_freq*$A628,C$2&lt;=equip1_reserve_freq*$A629),$B629/(equip1_reserve_freq),0)</f>
        <v>0</v>
      </c>
      <c r="D641" s="213">
        <f t="shared" si="347"/>
        <v>0</v>
      </c>
      <c r="E641" s="213">
        <f t="shared" si="347"/>
        <v>0</v>
      </c>
      <c r="F641" s="213">
        <f t="shared" si="347"/>
        <v>0</v>
      </c>
      <c r="G641" s="213">
        <f t="shared" si="347"/>
        <v>0</v>
      </c>
      <c r="H641" s="213">
        <f t="shared" si="347"/>
        <v>0</v>
      </c>
      <c r="I641" s="213">
        <f t="shared" si="347"/>
        <v>0</v>
      </c>
      <c r="J641" s="213">
        <f t="shared" si="347"/>
        <v>0</v>
      </c>
      <c r="K641" s="213">
        <f t="shared" si="347"/>
        <v>0</v>
      </c>
      <c r="L641" s="213">
        <f t="shared" si="347"/>
        <v>0</v>
      </c>
      <c r="M641" s="213">
        <f t="shared" si="347"/>
        <v>0</v>
      </c>
      <c r="N641" s="213">
        <f t="shared" si="347"/>
        <v>0</v>
      </c>
      <c r="O641" s="213">
        <f t="shared" si="347"/>
        <v>0</v>
      </c>
      <c r="P641" s="213">
        <f t="shared" si="347"/>
        <v>0</v>
      </c>
      <c r="Q641" s="213">
        <f t="shared" si="347"/>
        <v>0</v>
      </c>
      <c r="R641" s="213">
        <f t="shared" si="347"/>
        <v>0</v>
      </c>
      <c r="S641" s="213">
        <f t="shared" si="347"/>
        <v>0</v>
      </c>
      <c r="T641" s="213">
        <f t="shared" si="347"/>
        <v>0</v>
      </c>
      <c r="U641" s="213">
        <f t="shared" si="347"/>
        <v>0</v>
      </c>
      <c r="V641" s="213">
        <f t="shared" si="347"/>
        <v>0</v>
      </c>
      <c r="W641" s="213">
        <f t="shared" si="347"/>
        <v>0</v>
      </c>
      <c r="X641" s="213">
        <f t="shared" si="347"/>
        <v>0</v>
      </c>
      <c r="Y641" s="213">
        <f t="shared" si="347"/>
        <v>0</v>
      </c>
      <c r="Z641" s="213">
        <f t="shared" si="347"/>
        <v>0</v>
      </c>
      <c r="AA641" s="213">
        <f t="shared" si="347"/>
        <v>0</v>
      </c>
      <c r="AB641" s="213">
        <f t="shared" si="347"/>
        <v>0</v>
      </c>
      <c r="AC641" s="213">
        <f t="shared" si="347"/>
        <v>0</v>
      </c>
      <c r="AD641" s="213">
        <f t="shared" si="347"/>
        <v>0</v>
      </c>
      <c r="AE641" s="213">
        <f t="shared" si="347"/>
        <v>0</v>
      </c>
      <c r="AF641" s="213">
        <f t="shared" si="347"/>
        <v>0</v>
      </c>
      <c r="AG641" s="213">
        <f t="shared" si="347"/>
        <v>0</v>
      </c>
      <c r="AH641" s="213">
        <f t="shared" si="347"/>
        <v>0</v>
      </c>
      <c r="AI641" s="213">
        <f t="shared" si="347"/>
        <v>0</v>
      </c>
      <c r="AJ641" s="213">
        <f t="shared" si="347"/>
        <v>0</v>
      </c>
      <c r="AK641" s="213">
        <f t="shared" si="347"/>
        <v>0</v>
      </c>
      <c r="AL641" s="213">
        <f t="shared" si="347"/>
        <v>0</v>
      </c>
      <c r="AM641" s="213">
        <f t="shared" si="347"/>
        <v>0</v>
      </c>
      <c r="AN641" s="213">
        <f t="shared" si="347"/>
        <v>0</v>
      </c>
      <c r="AO641" s="213">
        <f t="shared" si="347"/>
        <v>0</v>
      </c>
      <c r="AP641" s="213">
        <f t="shared" si="347"/>
        <v>0</v>
      </c>
    </row>
    <row r="642" spans="1:42" x14ac:dyDescent="0.2">
      <c r="A642" s="4">
        <f t="shared" si="344"/>
        <v>6</v>
      </c>
      <c r="B642" s="233">
        <f t="shared" si="342"/>
        <v>0</v>
      </c>
      <c r="C642" s="235">
        <f t="shared" ref="C642:AP642" si="348">IF(AND(C$2&gt;equip1_reserve_freq*$A629,C$2&lt;=equip1_reserve_freq*$A630),$B630/(equip1_reserve_freq),0)</f>
        <v>0</v>
      </c>
      <c r="D642" s="213">
        <f t="shared" si="348"/>
        <v>0</v>
      </c>
      <c r="E642" s="213">
        <f t="shared" si="348"/>
        <v>0</v>
      </c>
      <c r="F642" s="213">
        <f t="shared" si="348"/>
        <v>0</v>
      </c>
      <c r="G642" s="213">
        <f t="shared" si="348"/>
        <v>0</v>
      </c>
      <c r="H642" s="213">
        <f t="shared" si="348"/>
        <v>0</v>
      </c>
      <c r="I642" s="213">
        <f t="shared" si="348"/>
        <v>0</v>
      </c>
      <c r="J642" s="213">
        <f t="shared" si="348"/>
        <v>0</v>
      </c>
      <c r="K642" s="213">
        <f t="shared" si="348"/>
        <v>0</v>
      </c>
      <c r="L642" s="213">
        <f t="shared" si="348"/>
        <v>0</v>
      </c>
      <c r="M642" s="213">
        <f t="shared" si="348"/>
        <v>0</v>
      </c>
      <c r="N642" s="213">
        <f t="shared" si="348"/>
        <v>0</v>
      </c>
      <c r="O642" s="213">
        <f t="shared" si="348"/>
        <v>0</v>
      </c>
      <c r="P642" s="213">
        <f t="shared" si="348"/>
        <v>0</v>
      </c>
      <c r="Q642" s="213">
        <f t="shared" si="348"/>
        <v>0</v>
      </c>
      <c r="R642" s="213">
        <f t="shared" si="348"/>
        <v>0</v>
      </c>
      <c r="S642" s="213">
        <f t="shared" si="348"/>
        <v>0</v>
      </c>
      <c r="T642" s="213">
        <f t="shared" si="348"/>
        <v>0</v>
      </c>
      <c r="U642" s="213">
        <f t="shared" si="348"/>
        <v>0</v>
      </c>
      <c r="V642" s="213">
        <f t="shared" si="348"/>
        <v>0</v>
      </c>
      <c r="W642" s="213">
        <f t="shared" si="348"/>
        <v>0</v>
      </c>
      <c r="X642" s="213">
        <f t="shared" si="348"/>
        <v>0</v>
      </c>
      <c r="Y642" s="213">
        <f t="shared" si="348"/>
        <v>0</v>
      </c>
      <c r="Z642" s="213">
        <f t="shared" si="348"/>
        <v>0</v>
      </c>
      <c r="AA642" s="213">
        <f t="shared" si="348"/>
        <v>0</v>
      </c>
      <c r="AB642" s="213">
        <f t="shared" si="348"/>
        <v>0</v>
      </c>
      <c r="AC642" s="213">
        <f t="shared" si="348"/>
        <v>0</v>
      </c>
      <c r="AD642" s="213">
        <f t="shared" si="348"/>
        <v>0</v>
      </c>
      <c r="AE642" s="213">
        <f t="shared" si="348"/>
        <v>0</v>
      </c>
      <c r="AF642" s="213">
        <f t="shared" si="348"/>
        <v>0</v>
      </c>
      <c r="AG642" s="213">
        <f t="shared" si="348"/>
        <v>0</v>
      </c>
      <c r="AH642" s="213">
        <f t="shared" si="348"/>
        <v>0</v>
      </c>
      <c r="AI642" s="213">
        <f t="shared" si="348"/>
        <v>0</v>
      </c>
      <c r="AJ642" s="213">
        <f t="shared" si="348"/>
        <v>0</v>
      </c>
      <c r="AK642" s="213">
        <f t="shared" si="348"/>
        <v>0</v>
      </c>
      <c r="AL642" s="213">
        <f t="shared" si="348"/>
        <v>0</v>
      </c>
      <c r="AM642" s="213">
        <f t="shared" si="348"/>
        <v>0</v>
      </c>
      <c r="AN642" s="213">
        <f t="shared" si="348"/>
        <v>0</v>
      </c>
      <c r="AO642" s="213">
        <f t="shared" si="348"/>
        <v>0</v>
      </c>
      <c r="AP642" s="213">
        <f t="shared" si="348"/>
        <v>0</v>
      </c>
    </row>
    <row r="643" spans="1:42" x14ac:dyDescent="0.2">
      <c r="A643" s="4">
        <f t="shared" si="344"/>
        <v>7</v>
      </c>
      <c r="B643" s="233">
        <f t="shared" si="342"/>
        <v>0</v>
      </c>
      <c r="C643" s="235">
        <f t="shared" ref="C643:AP643" si="349">IF(AND(C$2&gt;equip1_reserve_freq*$A630,C$2&lt;=equip1_reserve_freq*$A631),$B631/(equip1_reserve_freq),0)</f>
        <v>0</v>
      </c>
      <c r="D643" s="213">
        <f t="shared" si="349"/>
        <v>0</v>
      </c>
      <c r="E643" s="213">
        <f t="shared" si="349"/>
        <v>0</v>
      </c>
      <c r="F643" s="213">
        <f t="shared" si="349"/>
        <v>0</v>
      </c>
      <c r="G643" s="213">
        <f t="shared" si="349"/>
        <v>0</v>
      </c>
      <c r="H643" s="213">
        <f t="shared" si="349"/>
        <v>0</v>
      </c>
      <c r="I643" s="213">
        <f t="shared" si="349"/>
        <v>0</v>
      </c>
      <c r="J643" s="213">
        <f t="shared" si="349"/>
        <v>0</v>
      </c>
      <c r="K643" s="213">
        <f t="shared" si="349"/>
        <v>0</v>
      </c>
      <c r="L643" s="213">
        <f t="shared" si="349"/>
        <v>0</v>
      </c>
      <c r="M643" s="213">
        <f t="shared" si="349"/>
        <v>0</v>
      </c>
      <c r="N643" s="213">
        <f t="shared" si="349"/>
        <v>0</v>
      </c>
      <c r="O643" s="213">
        <f t="shared" si="349"/>
        <v>0</v>
      </c>
      <c r="P643" s="213">
        <f t="shared" si="349"/>
        <v>0</v>
      </c>
      <c r="Q643" s="213">
        <f t="shared" si="349"/>
        <v>0</v>
      </c>
      <c r="R643" s="213">
        <f t="shared" si="349"/>
        <v>0</v>
      </c>
      <c r="S643" s="213">
        <f t="shared" si="349"/>
        <v>0</v>
      </c>
      <c r="T643" s="213">
        <f t="shared" si="349"/>
        <v>0</v>
      </c>
      <c r="U643" s="213">
        <f t="shared" si="349"/>
        <v>0</v>
      </c>
      <c r="V643" s="213">
        <f t="shared" si="349"/>
        <v>0</v>
      </c>
      <c r="W643" s="213">
        <f t="shared" si="349"/>
        <v>0</v>
      </c>
      <c r="X643" s="213">
        <f t="shared" si="349"/>
        <v>0</v>
      </c>
      <c r="Y643" s="213">
        <f t="shared" si="349"/>
        <v>0</v>
      </c>
      <c r="Z643" s="213">
        <f t="shared" si="349"/>
        <v>0</v>
      </c>
      <c r="AA643" s="213">
        <f t="shared" si="349"/>
        <v>0</v>
      </c>
      <c r="AB643" s="213">
        <f t="shared" si="349"/>
        <v>0</v>
      </c>
      <c r="AC643" s="213">
        <f t="shared" si="349"/>
        <v>0</v>
      </c>
      <c r="AD643" s="213">
        <f t="shared" si="349"/>
        <v>0</v>
      </c>
      <c r="AE643" s="213">
        <f t="shared" si="349"/>
        <v>0</v>
      </c>
      <c r="AF643" s="213">
        <f t="shared" si="349"/>
        <v>0</v>
      </c>
      <c r="AG643" s="213">
        <f t="shared" si="349"/>
        <v>0</v>
      </c>
      <c r="AH643" s="213">
        <f t="shared" si="349"/>
        <v>0</v>
      </c>
      <c r="AI643" s="213">
        <f t="shared" si="349"/>
        <v>0</v>
      </c>
      <c r="AJ643" s="213">
        <f t="shared" si="349"/>
        <v>0</v>
      </c>
      <c r="AK643" s="213">
        <f t="shared" si="349"/>
        <v>0</v>
      </c>
      <c r="AL643" s="213">
        <f t="shared" si="349"/>
        <v>0</v>
      </c>
      <c r="AM643" s="213">
        <f t="shared" si="349"/>
        <v>0</v>
      </c>
      <c r="AN643" s="213">
        <f t="shared" si="349"/>
        <v>0</v>
      </c>
      <c r="AO643" s="213">
        <f t="shared" si="349"/>
        <v>0</v>
      </c>
      <c r="AP643" s="213">
        <f t="shared" si="349"/>
        <v>0</v>
      </c>
    </row>
    <row r="644" spans="1:42" x14ac:dyDescent="0.2">
      <c r="A644" s="4">
        <f t="shared" si="344"/>
        <v>8</v>
      </c>
      <c r="B644" s="233">
        <f t="shared" si="342"/>
        <v>0</v>
      </c>
      <c r="C644" s="235">
        <f t="shared" ref="C644:AP644" si="350">IF(AND(C$2&gt;equip1_reserve_freq*$A631,C$2&lt;=equip1_reserve_freq*$A632),$B632/(equip1_reserve_freq),0)</f>
        <v>0</v>
      </c>
      <c r="D644" s="213">
        <f t="shared" si="350"/>
        <v>0</v>
      </c>
      <c r="E644" s="213">
        <f t="shared" si="350"/>
        <v>0</v>
      </c>
      <c r="F644" s="213">
        <f t="shared" si="350"/>
        <v>0</v>
      </c>
      <c r="G644" s="213">
        <f t="shared" si="350"/>
        <v>0</v>
      </c>
      <c r="H644" s="213">
        <f t="shared" si="350"/>
        <v>0</v>
      </c>
      <c r="I644" s="213">
        <f t="shared" si="350"/>
        <v>0</v>
      </c>
      <c r="J644" s="213">
        <f t="shared" si="350"/>
        <v>0</v>
      </c>
      <c r="K644" s="213">
        <f t="shared" si="350"/>
        <v>0</v>
      </c>
      <c r="L644" s="213">
        <f t="shared" si="350"/>
        <v>0</v>
      </c>
      <c r="M644" s="213">
        <f t="shared" si="350"/>
        <v>0</v>
      </c>
      <c r="N644" s="213">
        <f t="shared" si="350"/>
        <v>0</v>
      </c>
      <c r="O644" s="213">
        <f t="shared" si="350"/>
        <v>0</v>
      </c>
      <c r="P644" s="213">
        <f t="shared" si="350"/>
        <v>0</v>
      </c>
      <c r="Q644" s="213">
        <f t="shared" si="350"/>
        <v>0</v>
      </c>
      <c r="R644" s="213">
        <f t="shared" si="350"/>
        <v>0</v>
      </c>
      <c r="S644" s="213">
        <f t="shared" si="350"/>
        <v>0</v>
      </c>
      <c r="T644" s="213">
        <f t="shared" si="350"/>
        <v>0</v>
      </c>
      <c r="U644" s="213">
        <f t="shared" si="350"/>
        <v>0</v>
      </c>
      <c r="V644" s="213">
        <f t="shared" si="350"/>
        <v>0</v>
      </c>
      <c r="W644" s="213">
        <f t="shared" si="350"/>
        <v>0</v>
      </c>
      <c r="X644" s="213">
        <f t="shared" si="350"/>
        <v>0</v>
      </c>
      <c r="Y644" s="213">
        <f t="shared" si="350"/>
        <v>0</v>
      </c>
      <c r="Z644" s="213">
        <f t="shared" si="350"/>
        <v>0</v>
      </c>
      <c r="AA644" s="213">
        <f t="shared" si="350"/>
        <v>0</v>
      </c>
      <c r="AB644" s="213">
        <f t="shared" si="350"/>
        <v>0</v>
      </c>
      <c r="AC644" s="213">
        <f t="shared" si="350"/>
        <v>0</v>
      </c>
      <c r="AD644" s="213">
        <f t="shared" si="350"/>
        <v>0</v>
      </c>
      <c r="AE644" s="213">
        <f t="shared" si="350"/>
        <v>0</v>
      </c>
      <c r="AF644" s="213">
        <f t="shared" si="350"/>
        <v>0</v>
      </c>
      <c r="AG644" s="213">
        <f t="shared" si="350"/>
        <v>0</v>
      </c>
      <c r="AH644" s="213">
        <f t="shared" si="350"/>
        <v>0</v>
      </c>
      <c r="AI644" s="213">
        <f t="shared" si="350"/>
        <v>0</v>
      </c>
      <c r="AJ644" s="213">
        <f t="shared" si="350"/>
        <v>0</v>
      </c>
      <c r="AK644" s="213">
        <f t="shared" si="350"/>
        <v>0</v>
      </c>
      <c r="AL644" s="213">
        <f t="shared" si="350"/>
        <v>0</v>
      </c>
      <c r="AM644" s="213">
        <f t="shared" si="350"/>
        <v>0</v>
      </c>
      <c r="AN644" s="213">
        <f t="shared" si="350"/>
        <v>0</v>
      </c>
      <c r="AO644" s="213">
        <f t="shared" si="350"/>
        <v>0</v>
      </c>
      <c r="AP644" s="213">
        <f t="shared" si="350"/>
        <v>0</v>
      </c>
    </row>
    <row r="645" spans="1:42" x14ac:dyDescent="0.2">
      <c r="A645" s="4">
        <f>A644+1</f>
        <v>9</v>
      </c>
      <c r="B645" s="233">
        <f t="shared" si="342"/>
        <v>0</v>
      </c>
      <c r="C645" s="235">
        <f t="shared" ref="C645:AP645" si="351">IF(AND(C$2&gt;equip1_reserve_freq*$A632,C$2&lt;=equip1_reserve_freq*$A633),$B633/(equip1_reserve_freq),0)</f>
        <v>0</v>
      </c>
      <c r="D645" s="213">
        <f t="shared" si="351"/>
        <v>0</v>
      </c>
      <c r="E645" s="213">
        <f t="shared" si="351"/>
        <v>0</v>
      </c>
      <c r="F645" s="213">
        <f t="shared" si="351"/>
        <v>0</v>
      </c>
      <c r="G645" s="213">
        <f t="shared" si="351"/>
        <v>0</v>
      </c>
      <c r="H645" s="213">
        <f t="shared" si="351"/>
        <v>0</v>
      </c>
      <c r="I645" s="213">
        <f t="shared" si="351"/>
        <v>0</v>
      </c>
      <c r="J645" s="213">
        <f t="shared" si="351"/>
        <v>0</v>
      </c>
      <c r="K645" s="213">
        <f t="shared" si="351"/>
        <v>0</v>
      </c>
      <c r="L645" s="213">
        <f t="shared" si="351"/>
        <v>0</v>
      </c>
      <c r="M645" s="213">
        <f t="shared" si="351"/>
        <v>0</v>
      </c>
      <c r="N645" s="213">
        <f t="shared" si="351"/>
        <v>0</v>
      </c>
      <c r="O645" s="213">
        <f t="shared" si="351"/>
        <v>0</v>
      </c>
      <c r="P645" s="213">
        <f t="shared" si="351"/>
        <v>0</v>
      </c>
      <c r="Q645" s="213">
        <f t="shared" si="351"/>
        <v>0</v>
      </c>
      <c r="R645" s="213">
        <f t="shared" si="351"/>
        <v>0</v>
      </c>
      <c r="S645" s="213">
        <f t="shared" si="351"/>
        <v>0</v>
      </c>
      <c r="T645" s="213">
        <f t="shared" si="351"/>
        <v>0</v>
      </c>
      <c r="U645" s="213">
        <f t="shared" si="351"/>
        <v>0</v>
      </c>
      <c r="V645" s="213">
        <f t="shared" si="351"/>
        <v>0</v>
      </c>
      <c r="W645" s="213">
        <f t="shared" si="351"/>
        <v>0</v>
      </c>
      <c r="X645" s="213">
        <f t="shared" si="351"/>
        <v>0</v>
      </c>
      <c r="Y645" s="213">
        <f t="shared" si="351"/>
        <v>0</v>
      </c>
      <c r="Z645" s="213">
        <f t="shared" si="351"/>
        <v>0</v>
      </c>
      <c r="AA645" s="213">
        <f t="shared" si="351"/>
        <v>0</v>
      </c>
      <c r="AB645" s="213">
        <f t="shared" si="351"/>
        <v>0</v>
      </c>
      <c r="AC645" s="213">
        <f t="shared" si="351"/>
        <v>0</v>
      </c>
      <c r="AD645" s="213">
        <f t="shared" si="351"/>
        <v>0</v>
      </c>
      <c r="AE645" s="213">
        <f t="shared" si="351"/>
        <v>0</v>
      </c>
      <c r="AF645" s="213">
        <f t="shared" si="351"/>
        <v>0</v>
      </c>
      <c r="AG645" s="213">
        <f t="shared" si="351"/>
        <v>0</v>
      </c>
      <c r="AH645" s="213">
        <f t="shared" si="351"/>
        <v>0</v>
      </c>
      <c r="AI645" s="213">
        <f t="shared" si="351"/>
        <v>0</v>
      </c>
      <c r="AJ645" s="213">
        <f t="shared" si="351"/>
        <v>0</v>
      </c>
      <c r="AK645" s="213">
        <f t="shared" si="351"/>
        <v>0</v>
      </c>
      <c r="AL645" s="213">
        <f t="shared" si="351"/>
        <v>0</v>
      </c>
      <c r="AM645" s="213">
        <f t="shared" si="351"/>
        <v>0</v>
      </c>
      <c r="AN645" s="213">
        <f t="shared" si="351"/>
        <v>0</v>
      </c>
      <c r="AO645" s="213">
        <f t="shared" si="351"/>
        <v>0</v>
      </c>
      <c r="AP645" s="213">
        <f t="shared" si="351"/>
        <v>0</v>
      </c>
    </row>
    <row r="646" spans="1:42" x14ac:dyDescent="0.2">
      <c r="A646" s="4">
        <f t="shared" ref="A646" si="352">A645+1</f>
        <v>10</v>
      </c>
      <c r="B646" s="233">
        <f t="shared" si="342"/>
        <v>0</v>
      </c>
      <c r="C646" s="234">
        <f t="shared" ref="C646:AP646" si="353">IF(AND(C$2&gt;equip1_reserve_freq*$A633,C$2&lt;=equip1_reserve_freq*$A634),$B634/(equip1_reserve_freq),0)</f>
        <v>0</v>
      </c>
      <c r="D646" s="218">
        <f t="shared" si="353"/>
        <v>0</v>
      </c>
      <c r="E646" s="218">
        <f t="shared" si="353"/>
        <v>0</v>
      </c>
      <c r="F646" s="218">
        <f t="shared" si="353"/>
        <v>0</v>
      </c>
      <c r="G646" s="218">
        <f t="shared" si="353"/>
        <v>0</v>
      </c>
      <c r="H646" s="218">
        <f t="shared" si="353"/>
        <v>0</v>
      </c>
      <c r="I646" s="218">
        <f t="shared" si="353"/>
        <v>0</v>
      </c>
      <c r="J646" s="218">
        <f t="shared" si="353"/>
        <v>0</v>
      </c>
      <c r="K646" s="218">
        <f t="shared" si="353"/>
        <v>0</v>
      </c>
      <c r="L646" s="218">
        <f t="shared" si="353"/>
        <v>0</v>
      </c>
      <c r="M646" s="218">
        <f t="shared" si="353"/>
        <v>0</v>
      </c>
      <c r="N646" s="218">
        <f t="shared" si="353"/>
        <v>0</v>
      </c>
      <c r="O646" s="218">
        <f t="shared" si="353"/>
        <v>0</v>
      </c>
      <c r="P646" s="218">
        <f t="shared" si="353"/>
        <v>0</v>
      </c>
      <c r="Q646" s="218">
        <f t="shared" si="353"/>
        <v>0</v>
      </c>
      <c r="R646" s="218">
        <f t="shared" si="353"/>
        <v>0</v>
      </c>
      <c r="S646" s="218">
        <f t="shared" si="353"/>
        <v>0</v>
      </c>
      <c r="T646" s="218">
        <f t="shared" si="353"/>
        <v>0</v>
      </c>
      <c r="U646" s="218">
        <f t="shared" si="353"/>
        <v>0</v>
      </c>
      <c r="V646" s="218">
        <f t="shared" si="353"/>
        <v>0</v>
      </c>
      <c r="W646" s="218">
        <f t="shared" si="353"/>
        <v>0</v>
      </c>
      <c r="X646" s="218">
        <f t="shared" si="353"/>
        <v>0</v>
      </c>
      <c r="Y646" s="218">
        <f t="shared" si="353"/>
        <v>0</v>
      </c>
      <c r="Z646" s="218">
        <f t="shared" si="353"/>
        <v>0</v>
      </c>
      <c r="AA646" s="218">
        <f t="shared" si="353"/>
        <v>0</v>
      </c>
      <c r="AB646" s="218">
        <f t="shared" si="353"/>
        <v>0</v>
      </c>
      <c r="AC646" s="218">
        <f t="shared" si="353"/>
        <v>0</v>
      </c>
      <c r="AD646" s="218">
        <f t="shared" si="353"/>
        <v>0</v>
      </c>
      <c r="AE646" s="218">
        <f t="shared" si="353"/>
        <v>0</v>
      </c>
      <c r="AF646" s="218">
        <f t="shared" si="353"/>
        <v>0</v>
      </c>
      <c r="AG646" s="218">
        <f t="shared" si="353"/>
        <v>0</v>
      </c>
      <c r="AH646" s="218">
        <f t="shared" si="353"/>
        <v>0</v>
      </c>
      <c r="AI646" s="218">
        <f t="shared" si="353"/>
        <v>0</v>
      </c>
      <c r="AJ646" s="218">
        <f t="shared" si="353"/>
        <v>0</v>
      </c>
      <c r="AK646" s="218">
        <f t="shared" si="353"/>
        <v>0</v>
      </c>
      <c r="AL646" s="218">
        <f t="shared" si="353"/>
        <v>0</v>
      </c>
      <c r="AM646" s="218">
        <f t="shared" si="353"/>
        <v>0</v>
      </c>
      <c r="AN646" s="218">
        <f t="shared" si="353"/>
        <v>0</v>
      </c>
      <c r="AO646" s="218">
        <f t="shared" si="353"/>
        <v>0</v>
      </c>
      <c r="AP646" s="218">
        <f t="shared" si="353"/>
        <v>0</v>
      </c>
    </row>
    <row r="647" spans="1:42" x14ac:dyDescent="0.2">
      <c r="A647" s="37" t="s">
        <v>13</v>
      </c>
      <c r="B647" s="28"/>
      <c r="C647" s="20">
        <f>SUM(C637:C646)</f>
        <v>0</v>
      </c>
      <c r="D647" s="20">
        <f t="shared" ref="D647:AP647" si="354">SUM(D637:D646)</f>
        <v>0</v>
      </c>
      <c r="E647" s="20">
        <f t="shared" si="354"/>
        <v>0</v>
      </c>
      <c r="F647" s="20">
        <f t="shared" si="354"/>
        <v>0</v>
      </c>
      <c r="G647" s="20">
        <f t="shared" si="354"/>
        <v>0</v>
      </c>
      <c r="H647" s="20">
        <f t="shared" si="354"/>
        <v>0</v>
      </c>
      <c r="I647" s="20">
        <f t="shared" si="354"/>
        <v>0</v>
      </c>
      <c r="J647" s="20">
        <f t="shared" si="354"/>
        <v>0</v>
      </c>
      <c r="K647" s="20">
        <f t="shared" si="354"/>
        <v>0</v>
      </c>
      <c r="L647" s="20">
        <f t="shared" si="354"/>
        <v>0</v>
      </c>
      <c r="M647" s="20">
        <f t="shared" si="354"/>
        <v>0</v>
      </c>
      <c r="N647" s="20">
        <f t="shared" si="354"/>
        <v>0</v>
      </c>
      <c r="O647" s="20">
        <f t="shared" si="354"/>
        <v>0</v>
      </c>
      <c r="P647" s="20">
        <f t="shared" si="354"/>
        <v>0</v>
      </c>
      <c r="Q647" s="20">
        <f t="shared" si="354"/>
        <v>0</v>
      </c>
      <c r="R647" s="20">
        <f t="shared" si="354"/>
        <v>0</v>
      </c>
      <c r="S647" s="20">
        <f t="shared" si="354"/>
        <v>0</v>
      </c>
      <c r="T647" s="20">
        <f t="shared" si="354"/>
        <v>0</v>
      </c>
      <c r="U647" s="20">
        <f t="shared" si="354"/>
        <v>0</v>
      </c>
      <c r="V647" s="20">
        <f t="shared" si="354"/>
        <v>0</v>
      </c>
      <c r="W647" s="20">
        <f t="shared" si="354"/>
        <v>0</v>
      </c>
      <c r="X647" s="20">
        <f t="shared" si="354"/>
        <v>0</v>
      </c>
      <c r="Y647" s="20">
        <f t="shared" si="354"/>
        <v>0</v>
      </c>
      <c r="Z647" s="20">
        <f t="shared" si="354"/>
        <v>0</v>
      </c>
      <c r="AA647" s="20">
        <f t="shared" si="354"/>
        <v>0</v>
      </c>
      <c r="AB647" s="20">
        <f t="shared" si="354"/>
        <v>0</v>
      </c>
      <c r="AC647" s="20">
        <f t="shared" si="354"/>
        <v>0</v>
      </c>
      <c r="AD647" s="20">
        <f t="shared" si="354"/>
        <v>0</v>
      </c>
      <c r="AE647" s="20">
        <f t="shared" si="354"/>
        <v>0</v>
      </c>
      <c r="AF647" s="20">
        <f t="shared" si="354"/>
        <v>0</v>
      </c>
      <c r="AG647" s="20">
        <f t="shared" si="354"/>
        <v>0</v>
      </c>
      <c r="AH647" s="20">
        <f t="shared" si="354"/>
        <v>0</v>
      </c>
      <c r="AI647" s="20">
        <f t="shared" si="354"/>
        <v>0</v>
      </c>
      <c r="AJ647" s="20">
        <f t="shared" si="354"/>
        <v>0</v>
      </c>
      <c r="AK647" s="20">
        <f t="shared" si="354"/>
        <v>0</v>
      </c>
      <c r="AL647" s="20">
        <f t="shared" si="354"/>
        <v>0</v>
      </c>
      <c r="AM647" s="20">
        <f t="shared" si="354"/>
        <v>0</v>
      </c>
      <c r="AN647" s="20">
        <f t="shared" si="354"/>
        <v>0</v>
      </c>
      <c r="AO647" s="20">
        <f t="shared" si="354"/>
        <v>0</v>
      </c>
      <c r="AP647" s="20">
        <f t="shared" si="354"/>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311</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303</v>
      </c>
      <c r="B650" s="217">
        <v>0</v>
      </c>
      <c r="C650" s="217">
        <f>B653</f>
        <v>0</v>
      </c>
      <c r="D650" s="217">
        <f t="shared" ref="D650:AP650" si="355">C653</f>
        <v>0</v>
      </c>
      <c r="E650" s="217">
        <f t="shared" si="355"/>
        <v>0</v>
      </c>
      <c r="F650" s="217">
        <f t="shared" si="355"/>
        <v>0</v>
      </c>
      <c r="G650" s="217">
        <f t="shared" si="355"/>
        <v>0</v>
      </c>
      <c r="H650" s="217">
        <f t="shared" si="355"/>
        <v>0</v>
      </c>
      <c r="I650" s="217">
        <f t="shared" si="355"/>
        <v>0</v>
      </c>
      <c r="J650" s="217">
        <f t="shared" si="355"/>
        <v>0</v>
      </c>
      <c r="K650" s="217">
        <f t="shared" si="355"/>
        <v>0</v>
      </c>
      <c r="L650" s="217">
        <f t="shared" si="355"/>
        <v>0</v>
      </c>
      <c r="M650" s="217">
        <f t="shared" si="355"/>
        <v>0</v>
      </c>
      <c r="N650" s="217">
        <f t="shared" si="355"/>
        <v>0</v>
      </c>
      <c r="O650" s="217">
        <f t="shared" si="355"/>
        <v>0</v>
      </c>
      <c r="P650" s="217">
        <f t="shared" si="355"/>
        <v>0</v>
      </c>
      <c r="Q650" s="217">
        <f t="shared" si="355"/>
        <v>0</v>
      </c>
      <c r="R650" s="217">
        <f t="shared" si="355"/>
        <v>0</v>
      </c>
      <c r="S650" s="217">
        <f t="shared" si="355"/>
        <v>0</v>
      </c>
      <c r="T650" s="217">
        <f t="shared" si="355"/>
        <v>0</v>
      </c>
      <c r="U650" s="217">
        <f t="shared" si="355"/>
        <v>0</v>
      </c>
      <c r="V650" s="217">
        <f t="shared" si="355"/>
        <v>0</v>
      </c>
      <c r="W650" s="217">
        <f t="shared" si="355"/>
        <v>0</v>
      </c>
      <c r="X650" s="217">
        <f t="shared" si="355"/>
        <v>0</v>
      </c>
      <c r="Y650" s="217">
        <f t="shared" si="355"/>
        <v>0</v>
      </c>
      <c r="Z650" s="217">
        <f t="shared" si="355"/>
        <v>0</v>
      </c>
      <c r="AA650" s="217">
        <f t="shared" si="355"/>
        <v>0</v>
      </c>
      <c r="AB650" s="217">
        <f t="shared" si="355"/>
        <v>0</v>
      </c>
      <c r="AC650" s="217">
        <f t="shared" si="355"/>
        <v>0</v>
      </c>
      <c r="AD650" s="217">
        <f t="shared" si="355"/>
        <v>0</v>
      </c>
      <c r="AE650" s="217">
        <f t="shared" si="355"/>
        <v>0</v>
      </c>
      <c r="AF650" s="217">
        <f t="shared" si="355"/>
        <v>0</v>
      </c>
      <c r="AG650" s="217">
        <f t="shared" si="355"/>
        <v>0</v>
      </c>
      <c r="AH650" s="217">
        <f t="shared" si="355"/>
        <v>0</v>
      </c>
      <c r="AI650" s="217">
        <f t="shared" si="355"/>
        <v>0</v>
      </c>
      <c r="AJ650" s="217">
        <f t="shared" si="355"/>
        <v>0</v>
      </c>
      <c r="AK650" s="217">
        <f t="shared" si="355"/>
        <v>0</v>
      </c>
      <c r="AL650" s="217">
        <f t="shared" si="355"/>
        <v>0</v>
      </c>
      <c r="AM650" s="217">
        <f t="shared" si="355"/>
        <v>0</v>
      </c>
      <c r="AN650" s="217">
        <f t="shared" si="355"/>
        <v>0</v>
      </c>
      <c r="AO650" s="217">
        <f t="shared" si="355"/>
        <v>0</v>
      </c>
      <c r="AP650" s="217">
        <f t="shared" si="355"/>
        <v>0</v>
      </c>
    </row>
    <row r="651" spans="1:42" x14ac:dyDescent="0.2">
      <c r="A651" s="4" t="s">
        <v>73</v>
      </c>
      <c r="B651" s="217">
        <v>0</v>
      </c>
      <c r="C651" s="217">
        <f>C679</f>
        <v>0</v>
      </c>
      <c r="D651" s="217">
        <f t="shared" ref="D651:AP651" si="356">D679</f>
        <v>0</v>
      </c>
      <c r="E651" s="217">
        <f t="shared" si="356"/>
        <v>0</v>
      </c>
      <c r="F651" s="217">
        <f t="shared" si="356"/>
        <v>0</v>
      </c>
      <c r="G651" s="217">
        <f t="shared" si="356"/>
        <v>0</v>
      </c>
      <c r="H651" s="217">
        <f t="shared" si="356"/>
        <v>0</v>
      </c>
      <c r="I651" s="217">
        <f t="shared" si="356"/>
        <v>0</v>
      </c>
      <c r="J651" s="217">
        <f t="shared" si="356"/>
        <v>0</v>
      </c>
      <c r="K651" s="217">
        <f t="shared" si="356"/>
        <v>0</v>
      </c>
      <c r="L651" s="217">
        <f t="shared" si="356"/>
        <v>0</v>
      </c>
      <c r="M651" s="217">
        <f t="shared" si="356"/>
        <v>0</v>
      </c>
      <c r="N651" s="217">
        <f t="shared" si="356"/>
        <v>0</v>
      </c>
      <c r="O651" s="217">
        <f t="shared" si="356"/>
        <v>0</v>
      </c>
      <c r="P651" s="217">
        <f t="shared" si="356"/>
        <v>0</v>
      </c>
      <c r="Q651" s="217">
        <f t="shared" si="356"/>
        <v>0</v>
      </c>
      <c r="R651" s="217">
        <f t="shared" si="356"/>
        <v>0</v>
      </c>
      <c r="S651" s="217">
        <f t="shared" si="356"/>
        <v>0</v>
      </c>
      <c r="T651" s="217">
        <f t="shared" si="356"/>
        <v>0</v>
      </c>
      <c r="U651" s="217">
        <f t="shared" si="356"/>
        <v>0</v>
      </c>
      <c r="V651" s="217">
        <f t="shared" si="356"/>
        <v>0</v>
      </c>
      <c r="W651" s="217">
        <f t="shared" si="356"/>
        <v>0</v>
      </c>
      <c r="X651" s="217">
        <f t="shared" si="356"/>
        <v>0</v>
      </c>
      <c r="Y651" s="217">
        <f t="shared" si="356"/>
        <v>0</v>
      </c>
      <c r="Z651" s="217">
        <f t="shared" si="356"/>
        <v>0</v>
      </c>
      <c r="AA651" s="217">
        <f t="shared" si="356"/>
        <v>0</v>
      </c>
      <c r="AB651" s="217">
        <f t="shared" si="356"/>
        <v>0</v>
      </c>
      <c r="AC651" s="217">
        <f t="shared" si="356"/>
        <v>0</v>
      </c>
      <c r="AD651" s="217">
        <f t="shared" si="356"/>
        <v>0</v>
      </c>
      <c r="AE651" s="217">
        <f t="shared" si="356"/>
        <v>0</v>
      </c>
      <c r="AF651" s="217">
        <f t="shared" si="356"/>
        <v>0</v>
      </c>
      <c r="AG651" s="217">
        <f t="shared" si="356"/>
        <v>0</v>
      </c>
      <c r="AH651" s="217">
        <f t="shared" si="356"/>
        <v>0</v>
      </c>
      <c r="AI651" s="217">
        <f t="shared" si="356"/>
        <v>0</v>
      </c>
      <c r="AJ651" s="217">
        <f t="shared" si="356"/>
        <v>0</v>
      </c>
      <c r="AK651" s="217">
        <f t="shared" si="356"/>
        <v>0</v>
      </c>
      <c r="AL651" s="217">
        <f t="shared" si="356"/>
        <v>0</v>
      </c>
      <c r="AM651" s="217">
        <f t="shared" si="356"/>
        <v>0</v>
      </c>
      <c r="AN651" s="217">
        <f t="shared" si="356"/>
        <v>0</v>
      </c>
      <c r="AO651" s="217">
        <f t="shared" si="356"/>
        <v>0</v>
      </c>
      <c r="AP651" s="217">
        <f t="shared" si="356"/>
        <v>0</v>
      </c>
    </row>
    <row r="652" spans="1:42" x14ac:dyDescent="0.2">
      <c r="A652" s="4" t="s">
        <v>304</v>
      </c>
      <c r="B652" s="218">
        <v>0</v>
      </c>
      <c r="C652" s="218">
        <f>-C667</f>
        <v>0</v>
      </c>
      <c r="D652" s="218">
        <f t="shared" ref="D652:AP652" si="357">-D667</f>
        <v>0</v>
      </c>
      <c r="E652" s="218">
        <f t="shared" si="357"/>
        <v>0</v>
      </c>
      <c r="F652" s="218">
        <f t="shared" si="357"/>
        <v>0</v>
      </c>
      <c r="G652" s="218">
        <f t="shared" si="357"/>
        <v>0</v>
      </c>
      <c r="H652" s="218">
        <f t="shared" si="357"/>
        <v>0</v>
      </c>
      <c r="I652" s="218">
        <f t="shared" si="357"/>
        <v>0</v>
      </c>
      <c r="J652" s="218">
        <f t="shared" si="357"/>
        <v>0</v>
      </c>
      <c r="K652" s="218">
        <f t="shared" si="357"/>
        <v>0</v>
      </c>
      <c r="L652" s="218">
        <f t="shared" si="357"/>
        <v>0</v>
      </c>
      <c r="M652" s="218">
        <f t="shared" si="357"/>
        <v>0</v>
      </c>
      <c r="N652" s="218">
        <f t="shared" si="357"/>
        <v>0</v>
      </c>
      <c r="O652" s="218">
        <f t="shared" si="357"/>
        <v>0</v>
      </c>
      <c r="P652" s="218">
        <f t="shared" si="357"/>
        <v>0</v>
      </c>
      <c r="Q652" s="218">
        <f t="shared" si="357"/>
        <v>0</v>
      </c>
      <c r="R652" s="218">
        <f t="shared" si="357"/>
        <v>0</v>
      </c>
      <c r="S652" s="218">
        <f t="shared" si="357"/>
        <v>0</v>
      </c>
      <c r="T652" s="218">
        <f t="shared" si="357"/>
        <v>0</v>
      </c>
      <c r="U652" s="218">
        <f t="shared" si="357"/>
        <v>0</v>
      </c>
      <c r="V652" s="218">
        <f t="shared" si="357"/>
        <v>0</v>
      </c>
      <c r="W652" s="218">
        <f t="shared" si="357"/>
        <v>0</v>
      </c>
      <c r="X652" s="218">
        <f t="shared" si="357"/>
        <v>0</v>
      </c>
      <c r="Y652" s="218">
        <f t="shared" si="357"/>
        <v>0</v>
      </c>
      <c r="Z652" s="218">
        <f t="shared" si="357"/>
        <v>0</v>
      </c>
      <c r="AA652" s="218">
        <f t="shared" si="357"/>
        <v>0</v>
      </c>
      <c r="AB652" s="218">
        <f t="shared" si="357"/>
        <v>0</v>
      </c>
      <c r="AC652" s="218">
        <f t="shared" si="357"/>
        <v>0</v>
      </c>
      <c r="AD652" s="218">
        <f t="shared" si="357"/>
        <v>0</v>
      </c>
      <c r="AE652" s="218">
        <f t="shared" si="357"/>
        <v>0</v>
      </c>
      <c r="AF652" s="218">
        <f t="shared" si="357"/>
        <v>0</v>
      </c>
      <c r="AG652" s="218">
        <f t="shared" si="357"/>
        <v>0</v>
      </c>
      <c r="AH652" s="218">
        <f t="shared" si="357"/>
        <v>0</v>
      </c>
      <c r="AI652" s="218">
        <f t="shared" si="357"/>
        <v>0</v>
      </c>
      <c r="AJ652" s="218">
        <f t="shared" si="357"/>
        <v>0</v>
      </c>
      <c r="AK652" s="218">
        <f t="shared" si="357"/>
        <v>0</v>
      </c>
      <c r="AL652" s="218">
        <f t="shared" si="357"/>
        <v>0</v>
      </c>
      <c r="AM652" s="218">
        <f t="shared" si="357"/>
        <v>0</v>
      </c>
      <c r="AN652" s="218">
        <f t="shared" si="357"/>
        <v>0</v>
      </c>
      <c r="AO652" s="218">
        <f t="shared" si="357"/>
        <v>0</v>
      </c>
      <c r="AP652" s="218">
        <f t="shared" si="357"/>
        <v>0</v>
      </c>
    </row>
    <row r="653" spans="1:42" x14ac:dyDescent="0.2">
      <c r="A653" s="4" t="s">
        <v>266</v>
      </c>
      <c r="B653" s="217">
        <f>SUM(B650:B652)</f>
        <v>0</v>
      </c>
      <c r="C653" s="217">
        <f>SUM(C650:C652)</f>
        <v>0</v>
      </c>
      <c r="D653" s="217">
        <f t="shared" ref="D653:AP653" si="358">SUM(D650:D652)</f>
        <v>0</v>
      </c>
      <c r="E653" s="217">
        <f t="shared" si="358"/>
        <v>0</v>
      </c>
      <c r="F653" s="217">
        <f t="shared" si="358"/>
        <v>0</v>
      </c>
      <c r="G653" s="217">
        <f t="shared" si="358"/>
        <v>0</v>
      </c>
      <c r="H653" s="217">
        <f t="shared" si="358"/>
        <v>0</v>
      </c>
      <c r="I653" s="217">
        <f t="shared" si="358"/>
        <v>0</v>
      </c>
      <c r="J653" s="217">
        <f t="shared" si="358"/>
        <v>0</v>
      </c>
      <c r="K653" s="217">
        <f t="shared" si="358"/>
        <v>0</v>
      </c>
      <c r="L653" s="217">
        <f t="shared" si="358"/>
        <v>0</v>
      </c>
      <c r="M653" s="217">
        <f t="shared" si="358"/>
        <v>0</v>
      </c>
      <c r="N653" s="217">
        <f t="shared" si="358"/>
        <v>0</v>
      </c>
      <c r="O653" s="217">
        <f t="shared" si="358"/>
        <v>0</v>
      </c>
      <c r="P653" s="217">
        <f t="shared" si="358"/>
        <v>0</v>
      </c>
      <c r="Q653" s="217">
        <f t="shared" si="358"/>
        <v>0</v>
      </c>
      <c r="R653" s="217">
        <f t="shared" si="358"/>
        <v>0</v>
      </c>
      <c r="S653" s="217">
        <f t="shared" si="358"/>
        <v>0</v>
      </c>
      <c r="T653" s="217">
        <f t="shared" si="358"/>
        <v>0</v>
      </c>
      <c r="U653" s="217">
        <f t="shared" si="358"/>
        <v>0</v>
      </c>
      <c r="V653" s="217">
        <f t="shared" si="358"/>
        <v>0</v>
      </c>
      <c r="W653" s="217">
        <f t="shared" si="358"/>
        <v>0</v>
      </c>
      <c r="X653" s="217">
        <f t="shared" si="358"/>
        <v>0</v>
      </c>
      <c r="Y653" s="217">
        <f t="shared" si="358"/>
        <v>0</v>
      </c>
      <c r="Z653" s="217">
        <f t="shared" si="358"/>
        <v>0</v>
      </c>
      <c r="AA653" s="217">
        <f t="shared" si="358"/>
        <v>0</v>
      </c>
      <c r="AB653" s="217">
        <f t="shared" si="358"/>
        <v>0</v>
      </c>
      <c r="AC653" s="217">
        <f t="shared" si="358"/>
        <v>0</v>
      </c>
      <c r="AD653" s="217">
        <f t="shared" si="358"/>
        <v>0</v>
      </c>
      <c r="AE653" s="217">
        <f t="shared" si="358"/>
        <v>0</v>
      </c>
      <c r="AF653" s="217">
        <f t="shared" si="358"/>
        <v>0</v>
      </c>
      <c r="AG653" s="217">
        <f t="shared" si="358"/>
        <v>0</v>
      </c>
      <c r="AH653" s="217">
        <f t="shared" si="358"/>
        <v>0</v>
      </c>
      <c r="AI653" s="217">
        <f t="shared" si="358"/>
        <v>0</v>
      </c>
      <c r="AJ653" s="217">
        <f t="shared" si="358"/>
        <v>0</v>
      </c>
      <c r="AK653" s="217">
        <f t="shared" si="358"/>
        <v>0</v>
      </c>
      <c r="AL653" s="217">
        <f t="shared" si="358"/>
        <v>0</v>
      </c>
      <c r="AM653" s="217">
        <f t="shared" si="358"/>
        <v>0</v>
      </c>
      <c r="AN653" s="217">
        <f t="shared" si="358"/>
        <v>0</v>
      </c>
      <c r="AO653" s="217">
        <f t="shared" si="358"/>
        <v>0</v>
      </c>
      <c r="AP653" s="217">
        <f t="shared" si="358"/>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306</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307</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3">
        <f t="shared" ref="B657:B666" si="359">SUM(C657:AP657)</f>
        <v>0</v>
      </c>
      <c r="C657" s="213">
        <f t="shared" ref="C657:AP657" si="360">IF(C$2&gt;analysis_period,0,IF(C$2=equip2_reserve_freq*$A657,equip2_reserve_cost*system_capacity*1000*(1+inflation_rate/100)^B$2,0))</f>
        <v>0</v>
      </c>
      <c r="D657" s="213">
        <f t="shared" si="360"/>
        <v>0</v>
      </c>
      <c r="E657" s="213">
        <f t="shared" si="360"/>
        <v>0</v>
      </c>
      <c r="F657" s="213">
        <f t="shared" si="360"/>
        <v>0</v>
      </c>
      <c r="G657" s="213">
        <f t="shared" si="360"/>
        <v>0</v>
      </c>
      <c r="H657" s="213">
        <f t="shared" si="360"/>
        <v>0</v>
      </c>
      <c r="I657" s="213">
        <f t="shared" si="360"/>
        <v>0</v>
      </c>
      <c r="J657" s="213">
        <f t="shared" si="360"/>
        <v>0</v>
      </c>
      <c r="K657" s="213">
        <f t="shared" si="360"/>
        <v>0</v>
      </c>
      <c r="L657" s="213">
        <f t="shared" si="360"/>
        <v>0</v>
      </c>
      <c r="M657" s="213">
        <f t="shared" si="360"/>
        <v>0</v>
      </c>
      <c r="N657" s="213">
        <f t="shared" si="360"/>
        <v>0</v>
      </c>
      <c r="O657" s="213">
        <f t="shared" si="360"/>
        <v>0</v>
      </c>
      <c r="P657" s="213">
        <f t="shared" si="360"/>
        <v>0</v>
      </c>
      <c r="Q657" s="213">
        <f t="shared" si="360"/>
        <v>0</v>
      </c>
      <c r="R657" s="213">
        <f t="shared" si="360"/>
        <v>0</v>
      </c>
      <c r="S657" s="213">
        <f t="shared" si="360"/>
        <v>0</v>
      </c>
      <c r="T657" s="213">
        <f t="shared" si="360"/>
        <v>0</v>
      </c>
      <c r="U657" s="213">
        <f t="shared" si="360"/>
        <v>0</v>
      </c>
      <c r="V657" s="213">
        <f t="shared" si="360"/>
        <v>0</v>
      </c>
      <c r="W657" s="213">
        <f t="shared" si="360"/>
        <v>0</v>
      </c>
      <c r="X657" s="213">
        <f t="shared" si="360"/>
        <v>0</v>
      </c>
      <c r="Y657" s="213">
        <f t="shared" si="360"/>
        <v>0</v>
      </c>
      <c r="Z657" s="213">
        <f t="shared" si="360"/>
        <v>0</v>
      </c>
      <c r="AA657" s="213">
        <f t="shared" si="360"/>
        <v>0</v>
      </c>
      <c r="AB657" s="213">
        <f t="shared" si="360"/>
        <v>0</v>
      </c>
      <c r="AC657" s="213">
        <f t="shared" si="360"/>
        <v>0</v>
      </c>
      <c r="AD657" s="213">
        <f t="shared" si="360"/>
        <v>0</v>
      </c>
      <c r="AE657" s="213">
        <f t="shared" si="360"/>
        <v>0</v>
      </c>
      <c r="AF657" s="213">
        <f t="shared" si="360"/>
        <v>0</v>
      </c>
      <c r="AG657" s="213">
        <f t="shared" si="360"/>
        <v>0</v>
      </c>
      <c r="AH657" s="213">
        <f t="shared" si="360"/>
        <v>0</v>
      </c>
      <c r="AI657" s="213">
        <f t="shared" si="360"/>
        <v>0</v>
      </c>
      <c r="AJ657" s="213">
        <f t="shared" si="360"/>
        <v>0</v>
      </c>
      <c r="AK657" s="213">
        <f t="shared" si="360"/>
        <v>0</v>
      </c>
      <c r="AL657" s="213">
        <f t="shared" si="360"/>
        <v>0</v>
      </c>
      <c r="AM657" s="213">
        <f t="shared" si="360"/>
        <v>0</v>
      </c>
      <c r="AN657" s="213">
        <f t="shared" si="360"/>
        <v>0</v>
      </c>
      <c r="AO657" s="213">
        <f t="shared" si="360"/>
        <v>0</v>
      </c>
      <c r="AP657" s="213">
        <f t="shared" si="360"/>
        <v>0</v>
      </c>
    </row>
    <row r="658" spans="1:42" x14ac:dyDescent="0.2">
      <c r="A658" s="4">
        <f>A657+1</f>
        <v>2</v>
      </c>
      <c r="B658" s="233">
        <f t="shared" si="359"/>
        <v>0</v>
      </c>
      <c r="C658" s="213">
        <f t="shared" ref="C658:AP658" si="361">IF(C$2&gt;analysis_period,0,IF(C$2=equip2_reserve_freq*$A658,equip2_reserve_cost*system_capacity*1000*(1+inflation_rate/100)^B$2,0))</f>
        <v>0</v>
      </c>
      <c r="D658" s="213">
        <f t="shared" si="361"/>
        <v>0</v>
      </c>
      <c r="E658" s="213">
        <f t="shared" si="361"/>
        <v>0</v>
      </c>
      <c r="F658" s="213">
        <f t="shared" si="361"/>
        <v>0</v>
      </c>
      <c r="G658" s="213">
        <f t="shared" si="361"/>
        <v>0</v>
      </c>
      <c r="H658" s="213">
        <f t="shared" si="361"/>
        <v>0</v>
      </c>
      <c r="I658" s="213">
        <f t="shared" si="361"/>
        <v>0</v>
      </c>
      <c r="J658" s="213">
        <f t="shared" si="361"/>
        <v>0</v>
      </c>
      <c r="K658" s="213">
        <f t="shared" si="361"/>
        <v>0</v>
      </c>
      <c r="L658" s="213">
        <f t="shared" si="361"/>
        <v>0</v>
      </c>
      <c r="M658" s="213">
        <f t="shared" si="361"/>
        <v>0</v>
      </c>
      <c r="N658" s="213">
        <f t="shared" si="361"/>
        <v>0</v>
      </c>
      <c r="O658" s="213">
        <f t="shared" si="361"/>
        <v>0</v>
      </c>
      <c r="P658" s="213">
        <f t="shared" si="361"/>
        <v>0</v>
      </c>
      <c r="Q658" s="213">
        <f t="shared" si="361"/>
        <v>0</v>
      </c>
      <c r="R658" s="213">
        <f t="shared" si="361"/>
        <v>0</v>
      </c>
      <c r="S658" s="213">
        <f t="shared" si="361"/>
        <v>0</v>
      </c>
      <c r="T658" s="213">
        <f t="shared" si="361"/>
        <v>0</v>
      </c>
      <c r="U658" s="213">
        <f t="shared" si="361"/>
        <v>0</v>
      </c>
      <c r="V658" s="213">
        <f t="shared" si="361"/>
        <v>0</v>
      </c>
      <c r="W658" s="213">
        <f t="shared" si="361"/>
        <v>0</v>
      </c>
      <c r="X658" s="213">
        <f t="shared" si="361"/>
        <v>0</v>
      </c>
      <c r="Y658" s="213">
        <f t="shared" si="361"/>
        <v>0</v>
      </c>
      <c r="Z658" s="213">
        <f t="shared" si="361"/>
        <v>0</v>
      </c>
      <c r="AA658" s="213">
        <f t="shared" si="361"/>
        <v>0</v>
      </c>
      <c r="AB658" s="213">
        <f t="shared" si="361"/>
        <v>0</v>
      </c>
      <c r="AC658" s="213">
        <f t="shared" si="361"/>
        <v>0</v>
      </c>
      <c r="AD658" s="213">
        <f t="shared" si="361"/>
        <v>0</v>
      </c>
      <c r="AE658" s="213">
        <f t="shared" si="361"/>
        <v>0</v>
      </c>
      <c r="AF658" s="213">
        <f t="shared" si="361"/>
        <v>0</v>
      </c>
      <c r="AG658" s="213">
        <f t="shared" si="361"/>
        <v>0</v>
      </c>
      <c r="AH658" s="213">
        <f t="shared" si="361"/>
        <v>0</v>
      </c>
      <c r="AI658" s="213">
        <f t="shared" si="361"/>
        <v>0</v>
      </c>
      <c r="AJ658" s="213">
        <f t="shared" si="361"/>
        <v>0</v>
      </c>
      <c r="AK658" s="213">
        <f t="shared" si="361"/>
        <v>0</v>
      </c>
      <c r="AL658" s="213">
        <f t="shared" si="361"/>
        <v>0</v>
      </c>
      <c r="AM658" s="213">
        <f t="shared" si="361"/>
        <v>0</v>
      </c>
      <c r="AN658" s="213">
        <f t="shared" si="361"/>
        <v>0</v>
      </c>
      <c r="AO658" s="213">
        <f t="shared" si="361"/>
        <v>0</v>
      </c>
      <c r="AP658" s="213">
        <f t="shared" si="361"/>
        <v>0</v>
      </c>
    </row>
    <row r="659" spans="1:42" x14ac:dyDescent="0.2">
      <c r="A659" s="4">
        <f t="shared" ref="A659:A666" si="362">A658+1</f>
        <v>3</v>
      </c>
      <c r="B659" s="233">
        <f t="shared" si="359"/>
        <v>0</v>
      </c>
      <c r="C659" s="213">
        <f t="shared" ref="C659:AP659" si="363">IF(C$2&gt;analysis_period,0,IF(C$2=equip2_reserve_freq*$A659,equip2_reserve_cost*system_capacity*1000*(1+inflation_rate/100)^B$2,0))</f>
        <v>0</v>
      </c>
      <c r="D659" s="213">
        <f t="shared" si="363"/>
        <v>0</v>
      </c>
      <c r="E659" s="213">
        <f t="shared" si="363"/>
        <v>0</v>
      </c>
      <c r="F659" s="213">
        <f t="shared" si="363"/>
        <v>0</v>
      </c>
      <c r="G659" s="213">
        <f t="shared" si="363"/>
        <v>0</v>
      </c>
      <c r="H659" s="213">
        <f t="shared" si="363"/>
        <v>0</v>
      </c>
      <c r="I659" s="213">
        <f t="shared" si="363"/>
        <v>0</v>
      </c>
      <c r="J659" s="213">
        <f t="shared" si="363"/>
        <v>0</v>
      </c>
      <c r="K659" s="213">
        <f t="shared" si="363"/>
        <v>0</v>
      </c>
      <c r="L659" s="213">
        <f t="shared" si="363"/>
        <v>0</v>
      </c>
      <c r="M659" s="213">
        <f t="shared" si="363"/>
        <v>0</v>
      </c>
      <c r="N659" s="213">
        <f t="shared" si="363"/>
        <v>0</v>
      </c>
      <c r="O659" s="213">
        <f t="shared" si="363"/>
        <v>0</v>
      </c>
      <c r="P659" s="213">
        <f t="shared" si="363"/>
        <v>0</v>
      </c>
      <c r="Q659" s="213">
        <f t="shared" si="363"/>
        <v>0</v>
      </c>
      <c r="R659" s="213">
        <f t="shared" si="363"/>
        <v>0</v>
      </c>
      <c r="S659" s="213">
        <f t="shared" si="363"/>
        <v>0</v>
      </c>
      <c r="T659" s="213">
        <f t="shared" si="363"/>
        <v>0</v>
      </c>
      <c r="U659" s="213">
        <f t="shared" si="363"/>
        <v>0</v>
      </c>
      <c r="V659" s="213">
        <f t="shared" si="363"/>
        <v>0</v>
      </c>
      <c r="W659" s="213">
        <f t="shared" si="363"/>
        <v>0</v>
      </c>
      <c r="X659" s="213">
        <f t="shared" si="363"/>
        <v>0</v>
      </c>
      <c r="Y659" s="213">
        <f t="shared" si="363"/>
        <v>0</v>
      </c>
      <c r="Z659" s="213">
        <f t="shared" si="363"/>
        <v>0</v>
      </c>
      <c r="AA659" s="213">
        <f t="shared" si="363"/>
        <v>0</v>
      </c>
      <c r="AB659" s="213">
        <f t="shared" si="363"/>
        <v>0</v>
      </c>
      <c r="AC659" s="213">
        <f t="shared" si="363"/>
        <v>0</v>
      </c>
      <c r="AD659" s="213">
        <f t="shared" si="363"/>
        <v>0</v>
      </c>
      <c r="AE659" s="213">
        <f t="shared" si="363"/>
        <v>0</v>
      </c>
      <c r="AF659" s="213">
        <f t="shared" si="363"/>
        <v>0</v>
      </c>
      <c r="AG659" s="213">
        <f t="shared" si="363"/>
        <v>0</v>
      </c>
      <c r="AH659" s="213">
        <f t="shared" si="363"/>
        <v>0</v>
      </c>
      <c r="AI659" s="213">
        <f t="shared" si="363"/>
        <v>0</v>
      </c>
      <c r="AJ659" s="213">
        <f t="shared" si="363"/>
        <v>0</v>
      </c>
      <c r="AK659" s="213">
        <f t="shared" si="363"/>
        <v>0</v>
      </c>
      <c r="AL659" s="213">
        <f t="shared" si="363"/>
        <v>0</v>
      </c>
      <c r="AM659" s="213">
        <f t="shared" si="363"/>
        <v>0</v>
      </c>
      <c r="AN659" s="213">
        <f t="shared" si="363"/>
        <v>0</v>
      </c>
      <c r="AO659" s="213">
        <f t="shared" si="363"/>
        <v>0</v>
      </c>
      <c r="AP659" s="213">
        <f t="shared" si="363"/>
        <v>0</v>
      </c>
    </row>
    <row r="660" spans="1:42" x14ac:dyDescent="0.2">
      <c r="A660" s="4">
        <f t="shared" si="362"/>
        <v>4</v>
      </c>
      <c r="B660" s="233">
        <f t="shared" si="359"/>
        <v>0</v>
      </c>
      <c r="C660" s="213">
        <f t="shared" ref="C660:AP660" si="364">IF(C$2&gt;analysis_period,0,IF(C$2=equip2_reserve_freq*$A660,equip2_reserve_cost*system_capacity*1000*(1+inflation_rate/100)^B$2,0))</f>
        <v>0</v>
      </c>
      <c r="D660" s="213">
        <f t="shared" si="364"/>
        <v>0</v>
      </c>
      <c r="E660" s="213">
        <f t="shared" si="364"/>
        <v>0</v>
      </c>
      <c r="F660" s="213">
        <f t="shared" si="364"/>
        <v>0</v>
      </c>
      <c r="G660" s="213">
        <f t="shared" si="364"/>
        <v>0</v>
      </c>
      <c r="H660" s="213">
        <f t="shared" si="364"/>
        <v>0</v>
      </c>
      <c r="I660" s="213">
        <f t="shared" si="364"/>
        <v>0</v>
      </c>
      <c r="J660" s="213">
        <f t="shared" si="364"/>
        <v>0</v>
      </c>
      <c r="K660" s="213">
        <f t="shared" si="364"/>
        <v>0</v>
      </c>
      <c r="L660" s="213">
        <f t="shared" si="364"/>
        <v>0</v>
      </c>
      <c r="M660" s="213">
        <f t="shared" si="364"/>
        <v>0</v>
      </c>
      <c r="N660" s="213">
        <f t="shared" si="364"/>
        <v>0</v>
      </c>
      <c r="O660" s="213">
        <f t="shared" si="364"/>
        <v>0</v>
      </c>
      <c r="P660" s="213">
        <f t="shared" si="364"/>
        <v>0</v>
      </c>
      <c r="Q660" s="213">
        <f t="shared" si="364"/>
        <v>0</v>
      </c>
      <c r="R660" s="213">
        <f t="shared" si="364"/>
        <v>0</v>
      </c>
      <c r="S660" s="213">
        <f t="shared" si="364"/>
        <v>0</v>
      </c>
      <c r="T660" s="213">
        <f t="shared" si="364"/>
        <v>0</v>
      </c>
      <c r="U660" s="213">
        <f t="shared" si="364"/>
        <v>0</v>
      </c>
      <c r="V660" s="213">
        <f t="shared" si="364"/>
        <v>0</v>
      </c>
      <c r="W660" s="213">
        <f t="shared" si="364"/>
        <v>0</v>
      </c>
      <c r="X660" s="213">
        <f t="shared" si="364"/>
        <v>0</v>
      </c>
      <c r="Y660" s="213">
        <f t="shared" si="364"/>
        <v>0</v>
      </c>
      <c r="Z660" s="213">
        <f t="shared" si="364"/>
        <v>0</v>
      </c>
      <c r="AA660" s="213">
        <f t="shared" si="364"/>
        <v>0</v>
      </c>
      <c r="AB660" s="213">
        <f t="shared" si="364"/>
        <v>0</v>
      </c>
      <c r="AC660" s="213">
        <f t="shared" si="364"/>
        <v>0</v>
      </c>
      <c r="AD660" s="213">
        <f t="shared" si="364"/>
        <v>0</v>
      </c>
      <c r="AE660" s="213">
        <f t="shared" si="364"/>
        <v>0</v>
      </c>
      <c r="AF660" s="213">
        <f t="shared" si="364"/>
        <v>0</v>
      </c>
      <c r="AG660" s="213">
        <f t="shared" si="364"/>
        <v>0</v>
      </c>
      <c r="AH660" s="213">
        <f t="shared" si="364"/>
        <v>0</v>
      </c>
      <c r="AI660" s="213">
        <f t="shared" si="364"/>
        <v>0</v>
      </c>
      <c r="AJ660" s="213">
        <f t="shared" si="364"/>
        <v>0</v>
      </c>
      <c r="AK660" s="213">
        <f t="shared" si="364"/>
        <v>0</v>
      </c>
      <c r="AL660" s="213">
        <f t="shared" si="364"/>
        <v>0</v>
      </c>
      <c r="AM660" s="213">
        <f t="shared" si="364"/>
        <v>0</v>
      </c>
      <c r="AN660" s="213">
        <f t="shared" si="364"/>
        <v>0</v>
      </c>
      <c r="AO660" s="213">
        <f t="shared" si="364"/>
        <v>0</v>
      </c>
      <c r="AP660" s="213">
        <f t="shared" si="364"/>
        <v>0</v>
      </c>
    </row>
    <row r="661" spans="1:42" x14ac:dyDescent="0.2">
      <c r="A661" s="4">
        <f t="shared" si="362"/>
        <v>5</v>
      </c>
      <c r="B661" s="233">
        <f t="shared" si="359"/>
        <v>0</v>
      </c>
      <c r="C661" s="213">
        <f t="shared" ref="C661:AP661" si="365">IF(C$2&gt;analysis_period,0,IF(C$2=equip2_reserve_freq*$A661,equip2_reserve_cost*system_capacity*1000*(1+inflation_rate/100)^B$2,0))</f>
        <v>0</v>
      </c>
      <c r="D661" s="213">
        <f t="shared" si="365"/>
        <v>0</v>
      </c>
      <c r="E661" s="213">
        <f t="shared" si="365"/>
        <v>0</v>
      </c>
      <c r="F661" s="213">
        <f t="shared" si="365"/>
        <v>0</v>
      </c>
      <c r="G661" s="213">
        <f t="shared" si="365"/>
        <v>0</v>
      </c>
      <c r="H661" s="213">
        <f t="shared" si="365"/>
        <v>0</v>
      </c>
      <c r="I661" s="213">
        <f t="shared" si="365"/>
        <v>0</v>
      </c>
      <c r="J661" s="213">
        <f t="shared" si="365"/>
        <v>0</v>
      </c>
      <c r="K661" s="213">
        <f t="shared" si="365"/>
        <v>0</v>
      </c>
      <c r="L661" s="213">
        <f t="shared" si="365"/>
        <v>0</v>
      </c>
      <c r="M661" s="213">
        <f t="shared" si="365"/>
        <v>0</v>
      </c>
      <c r="N661" s="213">
        <f t="shared" si="365"/>
        <v>0</v>
      </c>
      <c r="O661" s="213">
        <f t="shared" si="365"/>
        <v>0</v>
      </c>
      <c r="P661" s="213">
        <f t="shared" si="365"/>
        <v>0</v>
      </c>
      <c r="Q661" s="213">
        <f t="shared" si="365"/>
        <v>0</v>
      </c>
      <c r="R661" s="213">
        <f t="shared" si="365"/>
        <v>0</v>
      </c>
      <c r="S661" s="213">
        <f t="shared" si="365"/>
        <v>0</v>
      </c>
      <c r="T661" s="213">
        <f t="shared" si="365"/>
        <v>0</v>
      </c>
      <c r="U661" s="213">
        <f t="shared" si="365"/>
        <v>0</v>
      </c>
      <c r="V661" s="213">
        <f t="shared" si="365"/>
        <v>0</v>
      </c>
      <c r="W661" s="213">
        <f t="shared" si="365"/>
        <v>0</v>
      </c>
      <c r="X661" s="213">
        <f t="shared" si="365"/>
        <v>0</v>
      </c>
      <c r="Y661" s="213">
        <f t="shared" si="365"/>
        <v>0</v>
      </c>
      <c r="Z661" s="213">
        <f t="shared" si="365"/>
        <v>0</v>
      </c>
      <c r="AA661" s="213">
        <f t="shared" si="365"/>
        <v>0</v>
      </c>
      <c r="AB661" s="213">
        <f t="shared" si="365"/>
        <v>0</v>
      </c>
      <c r="AC661" s="213">
        <f t="shared" si="365"/>
        <v>0</v>
      </c>
      <c r="AD661" s="213">
        <f t="shared" si="365"/>
        <v>0</v>
      </c>
      <c r="AE661" s="213">
        <f t="shared" si="365"/>
        <v>0</v>
      </c>
      <c r="AF661" s="213">
        <f t="shared" si="365"/>
        <v>0</v>
      </c>
      <c r="AG661" s="213">
        <f t="shared" si="365"/>
        <v>0</v>
      </c>
      <c r="AH661" s="213">
        <f t="shared" si="365"/>
        <v>0</v>
      </c>
      <c r="AI661" s="213">
        <f t="shared" si="365"/>
        <v>0</v>
      </c>
      <c r="AJ661" s="213">
        <f t="shared" si="365"/>
        <v>0</v>
      </c>
      <c r="AK661" s="213">
        <f t="shared" si="365"/>
        <v>0</v>
      </c>
      <c r="AL661" s="213">
        <f t="shared" si="365"/>
        <v>0</v>
      </c>
      <c r="AM661" s="213">
        <f t="shared" si="365"/>
        <v>0</v>
      </c>
      <c r="AN661" s="213">
        <f t="shared" si="365"/>
        <v>0</v>
      </c>
      <c r="AO661" s="213">
        <f t="shared" si="365"/>
        <v>0</v>
      </c>
      <c r="AP661" s="213">
        <f t="shared" si="365"/>
        <v>0</v>
      </c>
    </row>
    <row r="662" spans="1:42" x14ac:dyDescent="0.2">
      <c r="A662" s="4">
        <f t="shared" si="362"/>
        <v>6</v>
      </c>
      <c r="B662" s="233">
        <f t="shared" si="359"/>
        <v>0</v>
      </c>
      <c r="C662" s="213">
        <f t="shared" ref="C662:AP662" si="366">IF(C$2&gt;analysis_period,0,IF(C$2=equip2_reserve_freq*$A662,equip2_reserve_cost*system_capacity*1000*(1+inflation_rate/100)^B$2,0))</f>
        <v>0</v>
      </c>
      <c r="D662" s="213">
        <f t="shared" si="366"/>
        <v>0</v>
      </c>
      <c r="E662" s="213">
        <f t="shared" si="366"/>
        <v>0</v>
      </c>
      <c r="F662" s="213">
        <f t="shared" si="366"/>
        <v>0</v>
      </c>
      <c r="G662" s="213">
        <f t="shared" si="366"/>
        <v>0</v>
      </c>
      <c r="H662" s="213">
        <f t="shared" si="366"/>
        <v>0</v>
      </c>
      <c r="I662" s="213">
        <f t="shared" si="366"/>
        <v>0</v>
      </c>
      <c r="J662" s="213">
        <f t="shared" si="366"/>
        <v>0</v>
      </c>
      <c r="K662" s="213">
        <f t="shared" si="366"/>
        <v>0</v>
      </c>
      <c r="L662" s="213">
        <f t="shared" si="366"/>
        <v>0</v>
      </c>
      <c r="M662" s="213">
        <f t="shared" si="366"/>
        <v>0</v>
      </c>
      <c r="N662" s="213">
        <f t="shared" si="366"/>
        <v>0</v>
      </c>
      <c r="O662" s="213">
        <f t="shared" si="366"/>
        <v>0</v>
      </c>
      <c r="P662" s="213">
        <f t="shared" si="366"/>
        <v>0</v>
      </c>
      <c r="Q662" s="213">
        <f t="shared" si="366"/>
        <v>0</v>
      </c>
      <c r="R662" s="213">
        <f t="shared" si="366"/>
        <v>0</v>
      </c>
      <c r="S662" s="213">
        <f t="shared" si="366"/>
        <v>0</v>
      </c>
      <c r="T662" s="213">
        <f t="shared" si="366"/>
        <v>0</v>
      </c>
      <c r="U662" s="213">
        <f t="shared" si="366"/>
        <v>0</v>
      </c>
      <c r="V662" s="213">
        <f t="shared" si="366"/>
        <v>0</v>
      </c>
      <c r="W662" s="213">
        <f t="shared" si="366"/>
        <v>0</v>
      </c>
      <c r="X662" s="213">
        <f t="shared" si="366"/>
        <v>0</v>
      </c>
      <c r="Y662" s="213">
        <f t="shared" si="366"/>
        <v>0</v>
      </c>
      <c r="Z662" s="213">
        <f t="shared" si="366"/>
        <v>0</v>
      </c>
      <c r="AA662" s="213">
        <f t="shared" si="366"/>
        <v>0</v>
      </c>
      <c r="AB662" s="213">
        <f t="shared" si="366"/>
        <v>0</v>
      </c>
      <c r="AC662" s="213">
        <f t="shared" si="366"/>
        <v>0</v>
      </c>
      <c r="AD662" s="213">
        <f t="shared" si="366"/>
        <v>0</v>
      </c>
      <c r="AE662" s="213">
        <f t="shared" si="366"/>
        <v>0</v>
      </c>
      <c r="AF662" s="213">
        <f t="shared" si="366"/>
        <v>0</v>
      </c>
      <c r="AG662" s="213">
        <f t="shared" si="366"/>
        <v>0</v>
      </c>
      <c r="AH662" s="213">
        <f t="shared" si="366"/>
        <v>0</v>
      </c>
      <c r="AI662" s="213">
        <f t="shared" si="366"/>
        <v>0</v>
      </c>
      <c r="AJ662" s="213">
        <f t="shared" si="366"/>
        <v>0</v>
      </c>
      <c r="AK662" s="213">
        <f t="shared" si="366"/>
        <v>0</v>
      </c>
      <c r="AL662" s="213">
        <f t="shared" si="366"/>
        <v>0</v>
      </c>
      <c r="AM662" s="213">
        <f t="shared" si="366"/>
        <v>0</v>
      </c>
      <c r="AN662" s="213">
        <f t="shared" si="366"/>
        <v>0</v>
      </c>
      <c r="AO662" s="213">
        <f t="shared" si="366"/>
        <v>0</v>
      </c>
      <c r="AP662" s="213">
        <f t="shared" si="366"/>
        <v>0</v>
      </c>
    </row>
    <row r="663" spans="1:42" x14ac:dyDescent="0.2">
      <c r="A663" s="4">
        <f t="shared" si="362"/>
        <v>7</v>
      </c>
      <c r="B663" s="233">
        <f t="shared" si="359"/>
        <v>0</v>
      </c>
      <c r="C663" s="213">
        <f t="shared" ref="C663:AP663" si="367">IF(C$2&gt;analysis_period,0,IF(C$2=equip2_reserve_freq*$A663,equip2_reserve_cost*system_capacity*1000*(1+inflation_rate/100)^B$2,0))</f>
        <v>0</v>
      </c>
      <c r="D663" s="213">
        <f t="shared" si="367"/>
        <v>0</v>
      </c>
      <c r="E663" s="213">
        <f t="shared" si="367"/>
        <v>0</v>
      </c>
      <c r="F663" s="213">
        <f t="shared" si="367"/>
        <v>0</v>
      </c>
      <c r="G663" s="213">
        <f t="shared" si="367"/>
        <v>0</v>
      </c>
      <c r="H663" s="213">
        <f t="shared" si="367"/>
        <v>0</v>
      </c>
      <c r="I663" s="213">
        <f t="shared" si="367"/>
        <v>0</v>
      </c>
      <c r="J663" s="213">
        <f t="shared" si="367"/>
        <v>0</v>
      </c>
      <c r="K663" s="213">
        <f t="shared" si="367"/>
        <v>0</v>
      </c>
      <c r="L663" s="213">
        <f t="shared" si="367"/>
        <v>0</v>
      </c>
      <c r="M663" s="213">
        <f t="shared" si="367"/>
        <v>0</v>
      </c>
      <c r="N663" s="213">
        <f t="shared" si="367"/>
        <v>0</v>
      </c>
      <c r="O663" s="213">
        <f t="shared" si="367"/>
        <v>0</v>
      </c>
      <c r="P663" s="213">
        <f t="shared" si="367"/>
        <v>0</v>
      </c>
      <c r="Q663" s="213">
        <f t="shared" si="367"/>
        <v>0</v>
      </c>
      <c r="R663" s="213">
        <f t="shared" si="367"/>
        <v>0</v>
      </c>
      <c r="S663" s="213">
        <f t="shared" si="367"/>
        <v>0</v>
      </c>
      <c r="T663" s="213">
        <f t="shared" si="367"/>
        <v>0</v>
      </c>
      <c r="U663" s="213">
        <f t="shared" si="367"/>
        <v>0</v>
      </c>
      <c r="V663" s="213">
        <f t="shared" si="367"/>
        <v>0</v>
      </c>
      <c r="W663" s="213">
        <f t="shared" si="367"/>
        <v>0</v>
      </c>
      <c r="X663" s="213">
        <f t="shared" si="367"/>
        <v>0</v>
      </c>
      <c r="Y663" s="213">
        <f t="shared" si="367"/>
        <v>0</v>
      </c>
      <c r="Z663" s="213">
        <f t="shared" si="367"/>
        <v>0</v>
      </c>
      <c r="AA663" s="213">
        <f t="shared" si="367"/>
        <v>0</v>
      </c>
      <c r="AB663" s="213">
        <f t="shared" si="367"/>
        <v>0</v>
      </c>
      <c r="AC663" s="213">
        <f t="shared" si="367"/>
        <v>0</v>
      </c>
      <c r="AD663" s="213">
        <f t="shared" si="367"/>
        <v>0</v>
      </c>
      <c r="AE663" s="213">
        <f t="shared" si="367"/>
        <v>0</v>
      </c>
      <c r="AF663" s="213">
        <f t="shared" si="367"/>
        <v>0</v>
      </c>
      <c r="AG663" s="213">
        <f t="shared" si="367"/>
        <v>0</v>
      </c>
      <c r="AH663" s="213">
        <f t="shared" si="367"/>
        <v>0</v>
      </c>
      <c r="AI663" s="213">
        <f t="shared" si="367"/>
        <v>0</v>
      </c>
      <c r="AJ663" s="213">
        <f t="shared" si="367"/>
        <v>0</v>
      </c>
      <c r="AK663" s="213">
        <f t="shared" si="367"/>
        <v>0</v>
      </c>
      <c r="AL663" s="213">
        <f t="shared" si="367"/>
        <v>0</v>
      </c>
      <c r="AM663" s="213">
        <f t="shared" si="367"/>
        <v>0</v>
      </c>
      <c r="AN663" s="213">
        <f t="shared" si="367"/>
        <v>0</v>
      </c>
      <c r="AO663" s="213">
        <f t="shared" si="367"/>
        <v>0</v>
      </c>
      <c r="AP663" s="213">
        <f t="shared" si="367"/>
        <v>0</v>
      </c>
    </row>
    <row r="664" spans="1:42" x14ac:dyDescent="0.2">
      <c r="A664" s="4">
        <f t="shared" si="362"/>
        <v>8</v>
      </c>
      <c r="B664" s="233">
        <f t="shared" si="359"/>
        <v>0</v>
      </c>
      <c r="C664" s="213">
        <f t="shared" ref="C664:AP664" si="368">IF(C$2&gt;analysis_period,0,IF(C$2=equip2_reserve_freq*$A664,equip2_reserve_cost*system_capacity*1000*(1+inflation_rate/100)^B$2,0))</f>
        <v>0</v>
      </c>
      <c r="D664" s="213">
        <f t="shared" si="368"/>
        <v>0</v>
      </c>
      <c r="E664" s="213">
        <f t="shared" si="368"/>
        <v>0</v>
      </c>
      <c r="F664" s="213">
        <f t="shared" si="368"/>
        <v>0</v>
      </c>
      <c r="G664" s="213">
        <f t="shared" si="368"/>
        <v>0</v>
      </c>
      <c r="H664" s="213">
        <f t="shared" si="368"/>
        <v>0</v>
      </c>
      <c r="I664" s="213">
        <f t="shared" si="368"/>
        <v>0</v>
      </c>
      <c r="J664" s="213">
        <f t="shared" si="368"/>
        <v>0</v>
      </c>
      <c r="K664" s="213">
        <f t="shared" si="368"/>
        <v>0</v>
      </c>
      <c r="L664" s="213">
        <f t="shared" si="368"/>
        <v>0</v>
      </c>
      <c r="M664" s="213">
        <f t="shared" si="368"/>
        <v>0</v>
      </c>
      <c r="N664" s="213">
        <f t="shared" si="368"/>
        <v>0</v>
      </c>
      <c r="O664" s="213">
        <f t="shared" si="368"/>
        <v>0</v>
      </c>
      <c r="P664" s="213">
        <f t="shared" si="368"/>
        <v>0</v>
      </c>
      <c r="Q664" s="213">
        <f t="shared" si="368"/>
        <v>0</v>
      </c>
      <c r="R664" s="213">
        <f t="shared" si="368"/>
        <v>0</v>
      </c>
      <c r="S664" s="213">
        <f t="shared" si="368"/>
        <v>0</v>
      </c>
      <c r="T664" s="213">
        <f t="shared" si="368"/>
        <v>0</v>
      </c>
      <c r="U664" s="213">
        <f t="shared" si="368"/>
        <v>0</v>
      </c>
      <c r="V664" s="213">
        <f t="shared" si="368"/>
        <v>0</v>
      </c>
      <c r="W664" s="213">
        <f t="shared" si="368"/>
        <v>0</v>
      </c>
      <c r="X664" s="213">
        <f t="shared" si="368"/>
        <v>0</v>
      </c>
      <c r="Y664" s="213">
        <f t="shared" si="368"/>
        <v>0</v>
      </c>
      <c r="Z664" s="213">
        <f t="shared" si="368"/>
        <v>0</v>
      </c>
      <c r="AA664" s="213">
        <f t="shared" si="368"/>
        <v>0</v>
      </c>
      <c r="AB664" s="213">
        <f t="shared" si="368"/>
        <v>0</v>
      </c>
      <c r="AC664" s="213">
        <f t="shared" si="368"/>
        <v>0</v>
      </c>
      <c r="AD664" s="213">
        <f t="shared" si="368"/>
        <v>0</v>
      </c>
      <c r="AE664" s="213">
        <f t="shared" si="368"/>
        <v>0</v>
      </c>
      <c r="AF664" s="213">
        <f t="shared" si="368"/>
        <v>0</v>
      </c>
      <c r="AG664" s="213">
        <f t="shared" si="368"/>
        <v>0</v>
      </c>
      <c r="AH664" s="213">
        <f t="shared" si="368"/>
        <v>0</v>
      </c>
      <c r="AI664" s="213">
        <f t="shared" si="368"/>
        <v>0</v>
      </c>
      <c r="AJ664" s="213">
        <f t="shared" si="368"/>
        <v>0</v>
      </c>
      <c r="AK664" s="213">
        <f t="shared" si="368"/>
        <v>0</v>
      </c>
      <c r="AL664" s="213">
        <f t="shared" si="368"/>
        <v>0</v>
      </c>
      <c r="AM664" s="213">
        <f t="shared" si="368"/>
        <v>0</v>
      </c>
      <c r="AN664" s="213">
        <f t="shared" si="368"/>
        <v>0</v>
      </c>
      <c r="AO664" s="213">
        <f t="shared" si="368"/>
        <v>0</v>
      </c>
      <c r="AP664" s="213">
        <f t="shared" si="368"/>
        <v>0</v>
      </c>
    </row>
    <row r="665" spans="1:42" x14ac:dyDescent="0.2">
      <c r="A665" s="4">
        <f>A664+1</f>
        <v>9</v>
      </c>
      <c r="B665" s="233">
        <f t="shared" si="359"/>
        <v>0</v>
      </c>
      <c r="C665" s="213">
        <f t="shared" ref="C665:AP665" si="369">IF(C$2&gt;analysis_period,0,IF(C$2=equip2_reserve_freq*$A665,equip2_reserve_cost*system_capacity*1000*(1+inflation_rate/100)^B$2,0))</f>
        <v>0</v>
      </c>
      <c r="D665" s="213">
        <f t="shared" si="369"/>
        <v>0</v>
      </c>
      <c r="E665" s="213">
        <f t="shared" si="369"/>
        <v>0</v>
      </c>
      <c r="F665" s="213">
        <f t="shared" si="369"/>
        <v>0</v>
      </c>
      <c r="G665" s="213">
        <f t="shared" si="369"/>
        <v>0</v>
      </c>
      <c r="H665" s="213">
        <f t="shared" si="369"/>
        <v>0</v>
      </c>
      <c r="I665" s="213">
        <f t="shared" si="369"/>
        <v>0</v>
      </c>
      <c r="J665" s="213">
        <f t="shared" si="369"/>
        <v>0</v>
      </c>
      <c r="K665" s="213">
        <f t="shared" si="369"/>
        <v>0</v>
      </c>
      <c r="L665" s="213">
        <f t="shared" si="369"/>
        <v>0</v>
      </c>
      <c r="M665" s="213">
        <f t="shared" si="369"/>
        <v>0</v>
      </c>
      <c r="N665" s="213">
        <f t="shared" si="369"/>
        <v>0</v>
      </c>
      <c r="O665" s="213">
        <f t="shared" si="369"/>
        <v>0</v>
      </c>
      <c r="P665" s="213">
        <f t="shared" si="369"/>
        <v>0</v>
      </c>
      <c r="Q665" s="213">
        <f t="shared" si="369"/>
        <v>0</v>
      </c>
      <c r="R665" s="213">
        <f t="shared" si="369"/>
        <v>0</v>
      </c>
      <c r="S665" s="213">
        <f t="shared" si="369"/>
        <v>0</v>
      </c>
      <c r="T665" s="213">
        <f t="shared" si="369"/>
        <v>0</v>
      </c>
      <c r="U665" s="213">
        <f t="shared" si="369"/>
        <v>0</v>
      </c>
      <c r="V665" s="213">
        <f t="shared" si="369"/>
        <v>0</v>
      </c>
      <c r="W665" s="213">
        <f t="shared" si="369"/>
        <v>0</v>
      </c>
      <c r="X665" s="213">
        <f t="shared" si="369"/>
        <v>0</v>
      </c>
      <c r="Y665" s="213">
        <f t="shared" si="369"/>
        <v>0</v>
      </c>
      <c r="Z665" s="213">
        <f t="shared" si="369"/>
        <v>0</v>
      </c>
      <c r="AA665" s="213">
        <f t="shared" si="369"/>
        <v>0</v>
      </c>
      <c r="AB665" s="213">
        <f t="shared" si="369"/>
        <v>0</v>
      </c>
      <c r="AC665" s="213">
        <f t="shared" si="369"/>
        <v>0</v>
      </c>
      <c r="AD665" s="213">
        <f t="shared" si="369"/>
        <v>0</v>
      </c>
      <c r="AE665" s="213">
        <f t="shared" si="369"/>
        <v>0</v>
      </c>
      <c r="AF665" s="213">
        <f t="shared" si="369"/>
        <v>0</v>
      </c>
      <c r="AG665" s="213">
        <f t="shared" si="369"/>
        <v>0</v>
      </c>
      <c r="AH665" s="213">
        <f t="shared" si="369"/>
        <v>0</v>
      </c>
      <c r="AI665" s="213">
        <f t="shared" si="369"/>
        <v>0</v>
      </c>
      <c r="AJ665" s="213">
        <f t="shared" si="369"/>
        <v>0</v>
      </c>
      <c r="AK665" s="213">
        <f t="shared" si="369"/>
        <v>0</v>
      </c>
      <c r="AL665" s="213">
        <f t="shared" si="369"/>
        <v>0</v>
      </c>
      <c r="AM665" s="213">
        <f t="shared" si="369"/>
        <v>0</v>
      </c>
      <c r="AN665" s="213">
        <f t="shared" si="369"/>
        <v>0</v>
      </c>
      <c r="AO665" s="213">
        <f t="shared" si="369"/>
        <v>0</v>
      </c>
      <c r="AP665" s="213">
        <f t="shared" si="369"/>
        <v>0</v>
      </c>
    </row>
    <row r="666" spans="1:42" x14ac:dyDescent="0.2">
      <c r="A666" s="4">
        <f t="shared" si="362"/>
        <v>10</v>
      </c>
      <c r="B666" s="233">
        <f t="shared" si="359"/>
        <v>0</v>
      </c>
      <c r="C666" s="213">
        <f t="shared" ref="C666:AP666" si="370">IF(C$2&gt;analysis_period,0,IF(C$2=equip2_reserve_freq*$A666,equip2_reserve_cost*system_capacity*1000*(1+inflation_rate/100)^B$2,0))</f>
        <v>0</v>
      </c>
      <c r="D666" s="213">
        <f t="shared" si="370"/>
        <v>0</v>
      </c>
      <c r="E666" s="213">
        <f t="shared" si="370"/>
        <v>0</v>
      </c>
      <c r="F666" s="213">
        <f t="shared" si="370"/>
        <v>0</v>
      </c>
      <c r="G666" s="213">
        <f t="shared" si="370"/>
        <v>0</v>
      </c>
      <c r="H666" s="213">
        <f t="shared" si="370"/>
        <v>0</v>
      </c>
      <c r="I666" s="213">
        <f t="shared" si="370"/>
        <v>0</v>
      </c>
      <c r="J666" s="213">
        <f t="shared" si="370"/>
        <v>0</v>
      </c>
      <c r="K666" s="213">
        <f t="shared" si="370"/>
        <v>0</v>
      </c>
      <c r="L666" s="213">
        <f t="shared" si="370"/>
        <v>0</v>
      </c>
      <c r="M666" s="213">
        <f t="shared" si="370"/>
        <v>0</v>
      </c>
      <c r="N666" s="213">
        <f t="shared" si="370"/>
        <v>0</v>
      </c>
      <c r="O666" s="213">
        <f t="shared" si="370"/>
        <v>0</v>
      </c>
      <c r="P666" s="213">
        <f t="shared" si="370"/>
        <v>0</v>
      </c>
      <c r="Q666" s="213">
        <f t="shared" si="370"/>
        <v>0</v>
      </c>
      <c r="R666" s="213">
        <f t="shared" si="370"/>
        <v>0</v>
      </c>
      <c r="S666" s="213">
        <f t="shared" si="370"/>
        <v>0</v>
      </c>
      <c r="T666" s="213">
        <f t="shared" si="370"/>
        <v>0</v>
      </c>
      <c r="U666" s="213">
        <f t="shared" si="370"/>
        <v>0</v>
      </c>
      <c r="V666" s="213">
        <f t="shared" si="370"/>
        <v>0</v>
      </c>
      <c r="W666" s="213">
        <f t="shared" si="370"/>
        <v>0</v>
      </c>
      <c r="X666" s="213">
        <f t="shared" si="370"/>
        <v>0</v>
      </c>
      <c r="Y666" s="213">
        <f t="shared" si="370"/>
        <v>0</v>
      </c>
      <c r="Z666" s="213">
        <f t="shared" si="370"/>
        <v>0</v>
      </c>
      <c r="AA666" s="213">
        <f t="shared" si="370"/>
        <v>0</v>
      </c>
      <c r="AB666" s="213">
        <f t="shared" si="370"/>
        <v>0</v>
      </c>
      <c r="AC666" s="213">
        <f t="shared" si="370"/>
        <v>0</v>
      </c>
      <c r="AD666" s="213">
        <f t="shared" si="370"/>
        <v>0</v>
      </c>
      <c r="AE666" s="213">
        <f t="shared" si="370"/>
        <v>0</v>
      </c>
      <c r="AF666" s="213">
        <f t="shared" si="370"/>
        <v>0</v>
      </c>
      <c r="AG666" s="213">
        <f t="shared" si="370"/>
        <v>0</v>
      </c>
      <c r="AH666" s="213">
        <f t="shared" si="370"/>
        <v>0</v>
      </c>
      <c r="AI666" s="213">
        <f t="shared" si="370"/>
        <v>0</v>
      </c>
      <c r="AJ666" s="213">
        <f t="shared" si="370"/>
        <v>0</v>
      </c>
      <c r="AK666" s="213">
        <f t="shared" si="370"/>
        <v>0</v>
      </c>
      <c r="AL666" s="213">
        <f t="shared" si="370"/>
        <v>0</v>
      </c>
      <c r="AM666" s="213">
        <f t="shared" si="370"/>
        <v>0</v>
      </c>
      <c r="AN666" s="213">
        <f t="shared" si="370"/>
        <v>0</v>
      </c>
      <c r="AO666" s="213">
        <f t="shared" si="370"/>
        <v>0</v>
      </c>
      <c r="AP666" s="213">
        <f t="shared" si="370"/>
        <v>0</v>
      </c>
    </row>
    <row r="667" spans="1:42" x14ac:dyDescent="0.2">
      <c r="A667" s="37" t="s">
        <v>13</v>
      </c>
      <c r="B667" s="28"/>
      <c r="C667" s="217">
        <f>SUM(C657:C666)</f>
        <v>0</v>
      </c>
      <c r="D667" s="217">
        <f t="shared" ref="D667:AP667" si="371">SUM(D657:D666)</f>
        <v>0</v>
      </c>
      <c r="E667" s="217">
        <f t="shared" si="371"/>
        <v>0</v>
      </c>
      <c r="F667" s="217">
        <f t="shared" si="371"/>
        <v>0</v>
      </c>
      <c r="G667" s="217">
        <f t="shared" si="371"/>
        <v>0</v>
      </c>
      <c r="H667" s="217">
        <f t="shared" si="371"/>
        <v>0</v>
      </c>
      <c r="I667" s="217">
        <f t="shared" si="371"/>
        <v>0</v>
      </c>
      <c r="J667" s="217">
        <f t="shared" si="371"/>
        <v>0</v>
      </c>
      <c r="K667" s="217">
        <f t="shared" si="371"/>
        <v>0</v>
      </c>
      <c r="L667" s="217">
        <f t="shared" si="371"/>
        <v>0</v>
      </c>
      <c r="M667" s="217">
        <f t="shared" si="371"/>
        <v>0</v>
      </c>
      <c r="N667" s="217">
        <f t="shared" si="371"/>
        <v>0</v>
      </c>
      <c r="O667" s="217">
        <f t="shared" si="371"/>
        <v>0</v>
      </c>
      <c r="P667" s="217">
        <f t="shared" si="371"/>
        <v>0</v>
      </c>
      <c r="Q667" s="217">
        <f t="shared" si="371"/>
        <v>0</v>
      </c>
      <c r="R667" s="217">
        <f t="shared" si="371"/>
        <v>0</v>
      </c>
      <c r="S667" s="217">
        <f t="shared" si="371"/>
        <v>0</v>
      </c>
      <c r="T667" s="217">
        <f t="shared" si="371"/>
        <v>0</v>
      </c>
      <c r="U667" s="217">
        <f t="shared" si="371"/>
        <v>0</v>
      </c>
      <c r="V667" s="217">
        <f t="shared" si="371"/>
        <v>0</v>
      </c>
      <c r="W667" s="217">
        <f t="shared" si="371"/>
        <v>0</v>
      </c>
      <c r="X667" s="217">
        <f t="shared" si="371"/>
        <v>0</v>
      </c>
      <c r="Y667" s="217">
        <f t="shared" si="371"/>
        <v>0</v>
      </c>
      <c r="Z667" s="217">
        <f t="shared" si="371"/>
        <v>0</v>
      </c>
      <c r="AA667" s="217">
        <f t="shared" si="371"/>
        <v>0</v>
      </c>
      <c r="AB667" s="217">
        <f t="shared" si="371"/>
        <v>0</v>
      </c>
      <c r="AC667" s="217">
        <f t="shared" si="371"/>
        <v>0</v>
      </c>
      <c r="AD667" s="217">
        <f t="shared" si="371"/>
        <v>0</v>
      </c>
      <c r="AE667" s="217">
        <f t="shared" si="371"/>
        <v>0</v>
      </c>
      <c r="AF667" s="217">
        <f t="shared" si="371"/>
        <v>0</v>
      </c>
      <c r="AG667" s="217">
        <f t="shared" si="371"/>
        <v>0</v>
      </c>
      <c r="AH667" s="217">
        <f t="shared" si="371"/>
        <v>0</v>
      </c>
      <c r="AI667" s="217">
        <f t="shared" si="371"/>
        <v>0</v>
      </c>
      <c r="AJ667" s="217">
        <f t="shared" si="371"/>
        <v>0</v>
      </c>
      <c r="AK667" s="217">
        <f t="shared" si="371"/>
        <v>0</v>
      </c>
      <c r="AL667" s="217">
        <f t="shared" si="371"/>
        <v>0</v>
      </c>
      <c r="AM667" s="217">
        <f t="shared" si="371"/>
        <v>0</v>
      </c>
      <c r="AN667" s="217">
        <f t="shared" si="371"/>
        <v>0</v>
      </c>
      <c r="AO667" s="217">
        <f t="shared" si="371"/>
        <v>0</v>
      </c>
      <c r="AP667" s="217">
        <f t="shared" si="371"/>
        <v>0</v>
      </c>
    </row>
    <row r="668" spans="1:42" s="122" customFormat="1" x14ac:dyDescent="0.2">
      <c r="A668" s="4" t="s">
        <v>308</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8">
        <f t="shared" ref="B669:B678" si="372">SUM(C669:AP669)</f>
        <v>0</v>
      </c>
      <c r="C669" s="213">
        <f>IF(C$2&lt;=equip2_reserve_freq*$A$657,$B$657/(equip2_reserve_freq),0)</f>
        <v>0</v>
      </c>
      <c r="D669" s="213">
        <f>IF(D$2&lt;=equip2_reserve_freq*$A$657,$B$657/(equip2_reserve_freq),0)</f>
        <v>0</v>
      </c>
      <c r="E669" s="213">
        <f>IF(E$2&lt;=equip2_reserve_freq*$A$657,$B$657/(equip2_reserve_freq),0)</f>
        <v>0</v>
      </c>
      <c r="F669" s="213">
        <f>IF(F$2&lt;=equip2_reserve_freq*$A$657,$B$657/(equip2_reserve_freq),0)</f>
        <v>0</v>
      </c>
      <c r="G669" s="213">
        <f>IF(G$2&lt;=equip2_reserve_freq*$A$657,$B$657/(equip2_reserve_freq),0)</f>
        <v>0</v>
      </c>
      <c r="H669" s="213">
        <f>IF(H$2&lt;=equip2_reserve_freq*$A$657,$B$657/(equip2_reserve_freq),0)</f>
        <v>0</v>
      </c>
      <c r="I669" s="213">
        <f>IF(I$2&lt;=equip2_reserve_freq*$A$657,$B$657/(equip2_reserve_freq),0)</f>
        <v>0</v>
      </c>
      <c r="J669" s="213">
        <f>IF(J$2&lt;=equip2_reserve_freq*$A$657,$B$657/(equip2_reserve_freq),0)</f>
        <v>0</v>
      </c>
      <c r="K669" s="213">
        <f>IF(K$2&lt;=equip2_reserve_freq*$A$657,$B$657/(equip2_reserve_freq),0)</f>
        <v>0</v>
      </c>
      <c r="L669" s="213">
        <f>IF(L$2&lt;=equip2_reserve_freq*$A$657,$B$657/(equip2_reserve_freq),0)</f>
        <v>0</v>
      </c>
      <c r="M669" s="213">
        <f>IF(M$2&lt;=equip2_reserve_freq*$A$657,$B$657/(equip2_reserve_freq),0)</f>
        <v>0</v>
      </c>
      <c r="N669" s="213">
        <f>IF(N$2&lt;=equip2_reserve_freq*$A$657,$B$657/(equip2_reserve_freq),0)</f>
        <v>0</v>
      </c>
      <c r="O669" s="213">
        <f>IF(O$2&lt;=equip2_reserve_freq*$A$657,$B$657/(equip2_reserve_freq),0)</f>
        <v>0</v>
      </c>
      <c r="P669" s="213">
        <f>IF(P$2&lt;=equip2_reserve_freq*$A$657,$B$657/(equip2_reserve_freq),0)</f>
        <v>0</v>
      </c>
      <c r="Q669" s="213">
        <f>IF(Q$2&lt;=equip2_reserve_freq*$A$657,$B$657/(equip2_reserve_freq),0)</f>
        <v>0</v>
      </c>
      <c r="R669" s="213">
        <f>IF(R$2&lt;=equip2_reserve_freq*$A$657,$B$657/(equip2_reserve_freq),0)</f>
        <v>0</v>
      </c>
      <c r="S669" s="213">
        <f>IF(S$2&lt;=equip2_reserve_freq*$A$657,$B$657/(equip2_reserve_freq),0)</f>
        <v>0</v>
      </c>
      <c r="T669" s="213">
        <f>IF(T$2&lt;=equip2_reserve_freq*$A$657,$B$657/(equip2_reserve_freq),0)</f>
        <v>0</v>
      </c>
      <c r="U669" s="213">
        <f>IF(U$2&lt;=equip2_reserve_freq*$A$657,$B$657/(equip2_reserve_freq),0)</f>
        <v>0</v>
      </c>
      <c r="V669" s="213">
        <f>IF(V$2&lt;=equip2_reserve_freq*$A$657,$B$657/(equip2_reserve_freq),0)</f>
        <v>0</v>
      </c>
      <c r="W669" s="213">
        <f>IF(W$2&lt;=equip2_reserve_freq*$A$657,$B$657/(equip2_reserve_freq),0)</f>
        <v>0</v>
      </c>
      <c r="X669" s="213">
        <f>IF(X$2&lt;=equip2_reserve_freq*$A$657,$B$657/(equip2_reserve_freq),0)</f>
        <v>0</v>
      </c>
      <c r="Y669" s="213">
        <f>IF(Y$2&lt;=equip2_reserve_freq*$A$657,$B$657/(equip2_reserve_freq),0)</f>
        <v>0</v>
      </c>
      <c r="Z669" s="213">
        <f>IF(Z$2&lt;=equip2_reserve_freq*$A$657,$B$657/(equip2_reserve_freq),0)</f>
        <v>0</v>
      </c>
      <c r="AA669" s="213">
        <f>IF(AA$2&lt;=equip2_reserve_freq*$A$657,$B$657/(equip2_reserve_freq),0)</f>
        <v>0</v>
      </c>
      <c r="AB669" s="213">
        <f>IF(AB$2&lt;=equip2_reserve_freq*$A$657,$B$657/(equip2_reserve_freq),0)</f>
        <v>0</v>
      </c>
      <c r="AC669" s="213">
        <f>IF(AC$2&lt;=equip2_reserve_freq*$A$657,$B$657/(equip2_reserve_freq),0)</f>
        <v>0</v>
      </c>
      <c r="AD669" s="213">
        <f>IF(AD$2&lt;=equip2_reserve_freq*$A$657,$B$657/(equip2_reserve_freq),0)</f>
        <v>0</v>
      </c>
      <c r="AE669" s="213">
        <f>IF(AE$2&lt;=equip2_reserve_freq*$A$657,$B$657/(equip2_reserve_freq),0)</f>
        <v>0</v>
      </c>
      <c r="AF669" s="213">
        <f>IF(AF$2&lt;=equip2_reserve_freq*$A$657,$B$657/(equip2_reserve_freq),0)</f>
        <v>0</v>
      </c>
      <c r="AG669" s="213">
        <f>IF(AG$2&lt;=equip2_reserve_freq*$A$657,$B$657/(equip2_reserve_freq),0)</f>
        <v>0</v>
      </c>
      <c r="AH669" s="213">
        <f>IF(AH$2&lt;=equip2_reserve_freq*$A$657,$B$657/(equip2_reserve_freq),0)</f>
        <v>0</v>
      </c>
      <c r="AI669" s="213">
        <f>IF(AI$2&lt;=equip2_reserve_freq*$A$657,$B$657/(equip2_reserve_freq),0)</f>
        <v>0</v>
      </c>
      <c r="AJ669" s="213">
        <f>IF(AJ$2&lt;=equip2_reserve_freq*$A$657,$B$657/(equip2_reserve_freq),0)</f>
        <v>0</v>
      </c>
      <c r="AK669" s="213">
        <f>IF(AK$2&lt;=equip2_reserve_freq*$A$657,$B$657/(equip2_reserve_freq),0)</f>
        <v>0</v>
      </c>
      <c r="AL669" s="213">
        <f>IF(AL$2&lt;=equip2_reserve_freq*$A$657,$B$657/(equip2_reserve_freq),0)</f>
        <v>0</v>
      </c>
      <c r="AM669" s="213">
        <f>IF(AM$2&lt;=equip2_reserve_freq*$A$657,$B$657/(equip2_reserve_freq),0)</f>
        <v>0</v>
      </c>
      <c r="AN669" s="213">
        <f>IF(AN$2&lt;=equip2_reserve_freq*$A$657,$B$657/(equip2_reserve_freq),0)</f>
        <v>0</v>
      </c>
      <c r="AO669" s="213">
        <f>IF(AO$2&lt;=equip2_reserve_freq*$A$657,$B$657/(equip2_reserve_freq),0)</f>
        <v>0</v>
      </c>
      <c r="AP669" s="213">
        <f>IF(AP$2&lt;=equip2_reserve_freq*$A$657,$B$657/(equip2_reserve_freq),0)</f>
        <v>0</v>
      </c>
    </row>
    <row r="670" spans="1:42" x14ac:dyDescent="0.2">
      <c r="A670" s="4">
        <f>A669+1</f>
        <v>2</v>
      </c>
      <c r="B670" s="238">
        <f t="shared" si="372"/>
        <v>0</v>
      </c>
      <c r="C670" s="213">
        <f t="shared" ref="C670:AP670" si="373">IF(AND(C$2&gt;equip2_reserve_freq*$A657,C$2&lt;=equip2_reserve_freq*$A658),$B658/(equip2_reserve_freq),0)</f>
        <v>0</v>
      </c>
      <c r="D670" s="213">
        <f t="shared" si="373"/>
        <v>0</v>
      </c>
      <c r="E670" s="213">
        <f t="shared" si="373"/>
        <v>0</v>
      </c>
      <c r="F670" s="213">
        <f t="shared" si="373"/>
        <v>0</v>
      </c>
      <c r="G670" s="213">
        <f t="shared" si="373"/>
        <v>0</v>
      </c>
      <c r="H670" s="213">
        <f t="shared" si="373"/>
        <v>0</v>
      </c>
      <c r="I670" s="213">
        <f t="shared" si="373"/>
        <v>0</v>
      </c>
      <c r="J670" s="213">
        <f t="shared" si="373"/>
        <v>0</v>
      </c>
      <c r="K670" s="213">
        <f t="shared" si="373"/>
        <v>0</v>
      </c>
      <c r="L670" s="213">
        <f t="shared" si="373"/>
        <v>0</v>
      </c>
      <c r="M670" s="213">
        <f t="shared" si="373"/>
        <v>0</v>
      </c>
      <c r="N670" s="213">
        <f t="shared" si="373"/>
        <v>0</v>
      </c>
      <c r="O670" s="213">
        <f t="shared" si="373"/>
        <v>0</v>
      </c>
      <c r="P670" s="213">
        <f t="shared" si="373"/>
        <v>0</v>
      </c>
      <c r="Q670" s="213">
        <f t="shared" si="373"/>
        <v>0</v>
      </c>
      <c r="R670" s="213">
        <f t="shared" si="373"/>
        <v>0</v>
      </c>
      <c r="S670" s="213">
        <f t="shared" si="373"/>
        <v>0</v>
      </c>
      <c r="T670" s="213">
        <f t="shared" si="373"/>
        <v>0</v>
      </c>
      <c r="U670" s="213">
        <f t="shared" si="373"/>
        <v>0</v>
      </c>
      <c r="V670" s="213">
        <f t="shared" si="373"/>
        <v>0</v>
      </c>
      <c r="W670" s="213">
        <f t="shared" si="373"/>
        <v>0</v>
      </c>
      <c r="X670" s="213">
        <f t="shared" si="373"/>
        <v>0</v>
      </c>
      <c r="Y670" s="213">
        <f t="shared" si="373"/>
        <v>0</v>
      </c>
      <c r="Z670" s="213">
        <f t="shared" si="373"/>
        <v>0</v>
      </c>
      <c r="AA670" s="213">
        <f t="shared" si="373"/>
        <v>0</v>
      </c>
      <c r="AB670" s="213">
        <f t="shared" si="373"/>
        <v>0</v>
      </c>
      <c r="AC670" s="213">
        <f t="shared" si="373"/>
        <v>0</v>
      </c>
      <c r="AD670" s="213">
        <f t="shared" si="373"/>
        <v>0</v>
      </c>
      <c r="AE670" s="213">
        <f t="shared" si="373"/>
        <v>0</v>
      </c>
      <c r="AF670" s="213">
        <f t="shared" si="373"/>
        <v>0</v>
      </c>
      <c r="AG670" s="213">
        <f t="shared" si="373"/>
        <v>0</v>
      </c>
      <c r="AH670" s="213">
        <f t="shared" si="373"/>
        <v>0</v>
      </c>
      <c r="AI670" s="213">
        <f t="shared" si="373"/>
        <v>0</v>
      </c>
      <c r="AJ670" s="213">
        <f t="shared" si="373"/>
        <v>0</v>
      </c>
      <c r="AK670" s="213">
        <f t="shared" si="373"/>
        <v>0</v>
      </c>
      <c r="AL670" s="213">
        <f t="shared" si="373"/>
        <v>0</v>
      </c>
      <c r="AM670" s="213">
        <f t="shared" si="373"/>
        <v>0</v>
      </c>
      <c r="AN670" s="213">
        <f t="shared" si="373"/>
        <v>0</v>
      </c>
      <c r="AO670" s="213">
        <f t="shared" si="373"/>
        <v>0</v>
      </c>
      <c r="AP670" s="213">
        <f t="shared" si="373"/>
        <v>0</v>
      </c>
    </row>
    <row r="671" spans="1:42" x14ac:dyDescent="0.2">
      <c r="A671" s="4">
        <f t="shared" ref="A671:A676" si="374">A670+1</f>
        <v>3</v>
      </c>
      <c r="B671" s="238">
        <f t="shared" si="372"/>
        <v>0</v>
      </c>
      <c r="C671" s="213">
        <f t="shared" ref="C671:AP671" si="375">IF(AND(C$2&gt;equip2_reserve_freq*$A658,C$2&lt;=equip2_reserve_freq*$A659),$B659/(equip2_reserve_freq),0)</f>
        <v>0</v>
      </c>
      <c r="D671" s="213">
        <f t="shared" si="375"/>
        <v>0</v>
      </c>
      <c r="E671" s="213">
        <f t="shared" si="375"/>
        <v>0</v>
      </c>
      <c r="F671" s="213">
        <f t="shared" si="375"/>
        <v>0</v>
      </c>
      <c r="G671" s="213">
        <f t="shared" si="375"/>
        <v>0</v>
      </c>
      <c r="H671" s="213">
        <f t="shared" si="375"/>
        <v>0</v>
      </c>
      <c r="I671" s="213">
        <f t="shared" si="375"/>
        <v>0</v>
      </c>
      <c r="J671" s="213">
        <f t="shared" si="375"/>
        <v>0</v>
      </c>
      <c r="K671" s="213">
        <f t="shared" si="375"/>
        <v>0</v>
      </c>
      <c r="L671" s="213">
        <f t="shared" si="375"/>
        <v>0</v>
      </c>
      <c r="M671" s="213">
        <f t="shared" si="375"/>
        <v>0</v>
      </c>
      <c r="N671" s="213">
        <f t="shared" si="375"/>
        <v>0</v>
      </c>
      <c r="O671" s="213">
        <f t="shared" si="375"/>
        <v>0</v>
      </c>
      <c r="P671" s="213">
        <f t="shared" si="375"/>
        <v>0</v>
      </c>
      <c r="Q671" s="213">
        <f t="shared" si="375"/>
        <v>0</v>
      </c>
      <c r="R671" s="213">
        <f t="shared" si="375"/>
        <v>0</v>
      </c>
      <c r="S671" s="213">
        <f t="shared" si="375"/>
        <v>0</v>
      </c>
      <c r="T671" s="213">
        <f t="shared" si="375"/>
        <v>0</v>
      </c>
      <c r="U671" s="213">
        <f t="shared" si="375"/>
        <v>0</v>
      </c>
      <c r="V671" s="213">
        <f t="shared" si="375"/>
        <v>0</v>
      </c>
      <c r="W671" s="213">
        <f t="shared" si="375"/>
        <v>0</v>
      </c>
      <c r="X671" s="213">
        <f t="shared" si="375"/>
        <v>0</v>
      </c>
      <c r="Y671" s="213">
        <f t="shared" si="375"/>
        <v>0</v>
      </c>
      <c r="Z671" s="213">
        <f t="shared" si="375"/>
        <v>0</v>
      </c>
      <c r="AA671" s="213">
        <f t="shared" si="375"/>
        <v>0</v>
      </c>
      <c r="AB671" s="213">
        <f t="shared" si="375"/>
        <v>0</v>
      </c>
      <c r="AC671" s="213">
        <f t="shared" si="375"/>
        <v>0</v>
      </c>
      <c r="AD671" s="213">
        <f t="shared" si="375"/>
        <v>0</v>
      </c>
      <c r="AE671" s="213">
        <f t="shared" si="375"/>
        <v>0</v>
      </c>
      <c r="AF671" s="213">
        <f t="shared" si="375"/>
        <v>0</v>
      </c>
      <c r="AG671" s="213">
        <f t="shared" si="375"/>
        <v>0</v>
      </c>
      <c r="AH671" s="213">
        <f t="shared" si="375"/>
        <v>0</v>
      </c>
      <c r="AI671" s="213">
        <f t="shared" si="375"/>
        <v>0</v>
      </c>
      <c r="AJ671" s="213">
        <f t="shared" si="375"/>
        <v>0</v>
      </c>
      <c r="AK671" s="213">
        <f t="shared" si="375"/>
        <v>0</v>
      </c>
      <c r="AL671" s="213">
        <f t="shared" si="375"/>
        <v>0</v>
      </c>
      <c r="AM671" s="213">
        <f t="shared" si="375"/>
        <v>0</v>
      </c>
      <c r="AN671" s="213">
        <f t="shared" si="375"/>
        <v>0</v>
      </c>
      <c r="AO671" s="213">
        <f t="shared" si="375"/>
        <v>0</v>
      </c>
      <c r="AP671" s="213">
        <f t="shared" si="375"/>
        <v>0</v>
      </c>
    </row>
    <row r="672" spans="1:42" x14ac:dyDescent="0.2">
      <c r="A672" s="4">
        <f t="shared" si="374"/>
        <v>4</v>
      </c>
      <c r="B672" s="238">
        <f t="shared" si="372"/>
        <v>0</v>
      </c>
      <c r="C672" s="213">
        <f t="shared" ref="C672:AP672" si="376">IF(AND(C$2&gt;equip2_reserve_freq*$A659,C$2&lt;=equip2_reserve_freq*$A660),$B660/(equip2_reserve_freq),0)</f>
        <v>0</v>
      </c>
      <c r="D672" s="213">
        <f t="shared" si="376"/>
        <v>0</v>
      </c>
      <c r="E672" s="213">
        <f t="shared" si="376"/>
        <v>0</v>
      </c>
      <c r="F672" s="213">
        <f t="shared" si="376"/>
        <v>0</v>
      </c>
      <c r="G672" s="213">
        <f t="shared" si="376"/>
        <v>0</v>
      </c>
      <c r="H672" s="213">
        <f t="shared" si="376"/>
        <v>0</v>
      </c>
      <c r="I672" s="213">
        <f t="shared" si="376"/>
        <v>0</v>
      </c>
      <c r="J672" s="213">
        <f t="shared" si="376"/>
        <v>0</v>
      </c>
      <c r="K672" s="213">
        <f t="shared" si="376"/>
        <v>0</v>
      </c>
      <c r="L672" s="213">
        <f t="shared" si="376"/>
        <v>0</v>
      </c>
      <c r="M672" s="213">
        <f t="shared" si="376"/>
        <v>0</v>
      </c>
      <c r="N672" s="213">
        <f t="shared" si="376"/>
        <v>0</v>
      </c>
      <c r="O672" s="213">
        <f t="shared" si="376"/>
        <v>0</v>
      </c>
      <c r="P672" s="213">
        <f t="shared" si="376"/>
        <v>0</v>
      </c>
      <c r="Q672" s="213">
        <f t="shared" si="376"/>
        <v>0</v>
      </c>
      <c r="R672" s="213">
        <f t="shared" si="376"/>
        <v>0</v>
      </c>
      <c r="S672" s="213">
        <f t="shared" si="376"/>
        <v>0</v>
      </c>
      <c r="T672" s="213">
        <f t="shared" si="376"/>
        <v>0</v>
      </c>
      <c r="U672" s="213">
        <f t="shared" si="376"/>
        <v>0</v>
      </c>
      <c r="V672" s="213">
        <f t="shared" si="376"/>
        <v>0</v>
      </c>
      <c r="W672" s="213">
        <f t="shared" si="376"/>
        <v>0</v>
      </c>
      <c r="X672" s="213">
        <f t="shared" si="376"/>
        <v>0</v>
      </c>
      <c r="Y672" s="213">
        <f t="shared" si="376"/>
        <v>0</v>
      </c>
      <c r="Z672" s="213">
        <f t="shared" si="376"/>
        <v>0</v>
      </c>
      <c r="AA672" s="213">
        <f t="shared" si="376"/>
        <v>0</v>
      </c>
      <c r="AB672" s="213">
        <f t="shared" si="376"/>
        <v>0</v>
      </c>
      <c r="AC672" s="213">
        <f t="shared" si="376"/>
        <v>0</v>
      </c>
      <c r="AD672" s="213">
        <f t="shared" si="376"/>
        <v>0</v>
      </c>
      <c r="AE672" s="213">
        <f t="shared" si="376"/>
        <v>0</v>
      </c>
      <c r="AF672" s="213">
        <f t="shared" si="376"/>
        <v>0</v>
      </c>
      <c r="AG672" s="213">
        <f t="shared" si="376"/>
        <v>0</v>
      </c>
      <c r="AH672" s="213">
        <f t="shared" si="376"/>
        <v>0</v>
      </c>
      <c r="AI672" s="213">
        <f t="shared" si="376"/>
        <v>0</v>
      </c>
      <c r="AJ672" s="213">
        <f t="shared" si="376"/>
        <v>0</v>
      </c>
      <c r="AK672" s="213">
        <f t="shared" si="376"/>
        <v>0</v>
      </c>
      <c r="AL672" s="213">
        <f t="shared" si="376"/>
        <v>0</v>
      </c>
      <c r="AM672" s="213">
        <f t="shared" si="376"/>
        <v>0</v>
      </c>
      <c r="AN672" s="213">
        <f t="shared" si="376"/>
        <v>0</v>
      </c>
      <c r="AO672" s="213">
        <f t="shared" si="376"/>
        <v>0</v>
      </c>
      <c r="AP672" s="213">
        <f t="shared" si="376"/>
        <v>0</v>
      </c>
    </row>
    <row r="673" spans="1:42" x14ac:dyDescent="0.2">
      <c r="A673" s="4">
        <f t="shared" si="374"/>
        <v>5</v>
      </c>
      <c r="B673" s="238">
        <f t="shared" si="372"/>
        <v>0</v>
      </c>
      <c r="C673" s="213">
        <f t="shared" ref="C673:AP673" si="377">IF(AND(C$2&gt;equip2_reserve_freq*$A660,C$2&lt;=equip2_reserve_freq*$A661),$B661/(equip2_reserve_freq),0)</f>
        <v>0</v>
      </c>
      <c r="D673" s="213">
        <f t="shared" si="377"/>
        <v>0</v>
      </c>
      <c r="E673" s="213">
        <f t="shared" si="377"/>
        <v>0</v>
      </c>
      <c r="F673" s="213">
        <f t="shared" si="377"/>
        <v>0</v>
      </c>
      <c r="G673" s="213">
        <f t="shared" si="377"/>
        <v>0</v>
      </c>
      <c r="H673" s="213">
        <f t="shared" si="377"/>
        <v>0</v>
      </c>
      <c r="I673" s="213">
        <f t="shared" si="377"/>
        <v>0</v>
      </c>
      <c r="J673" s="213">
        <f t="shared" si="377"/>
        <v>0</v>
      </c>
      <c r="K673" s="213">
        <f t="shared" si="377"/>
        <v>0</v>
      </c>
      <c r="L673" s="213">
        <f t="shared" si="377"/>
        <v>0</v>
      </c>
      <c r="M673" s="213">
        <f t="shared" si="377"/>
        <v>0</v>
      </c>
      <c r="N673" s="213">
        <f t="shared" si="377"/>
        <v>0</v>
      </c>
      <c r="O673" s="213">
        <f t="shared" si="377"/>
        <v>0</v>
      </c>
      <c r="P673" s="213">
        <f t="shared" si="377"/>
        <v>0</v>
      </c>
      <c r="Q673" s="213">
        <f t="shared" si="377"/>
        <v>0</v>
      </c>
      <c r="R673" s="213">
        <f t="shared" si="377"/>
        <v>0</v>
      </c>
      <c r="S673" s="213">
        <f t="shared" si="377"/>
        <v>0</v>
      </c>
      <c r="T673" s="213">
        <f t="shared" si="377"/>
        <v>0</v>
      </c>
      <c r="U673" s="213">
        <f t="shared" si="377"/>
        <v>0</v>
      </c>
      <c r="V673" s="213">
        <f t="shared" si="377"/>
        <v>0</v>
      </c>
      <c r="W673" s="213">
        <f t="shared" si="377"/>
        <v>0</v>
      </c>
      <c r="X673" s="213">
        <f t="shared" si="377"/>
        <v>0</v>
      </c>
      <c r="Y673" s="213">
        <f t="shared" si="377"/>
        <v>0</v>
      </c>
      <c r="Z673" s="213">
        <f t="shared" si="377"/>
        <v>0</v>
      </c>
      <c r="AA673" s="213">
        <f t="shared" si="377"/>
        <v>0</v>
      </c>
      <c r="AB673" s="213">
        <f t="shared" si="377"/>
        <v>0</v>
      </c>
      <c r="AC673" s="213">
        <f t="shared" si="377"/>
        <v>0</v>
      </c>
      <c r="AD673" s="213">
        <f t="shared" si="377"/>
        <v>0</v>
      </c>
      <c r="AE673" s="213">
        <f t="shared" si="377"/>
        <v>0</v>
      </c>
      <c r="AF673" s="213">
        <f t="shared" si="377"/>
        <v>0</v>
      </c>
      <c r="AG673" s="213">
        <f t="shared" si="377"/>
        <v>0</v>
      </c>
      <c r="AH673" s="213">
        <f t="shared" si="377"/>
        <v>0</v>
      </c>
      <c r="AI673" s="213">
        <f t="shared" si="377"/>
        <v>0</v>
      </c>
      <c r="AJ673" s="213">
        <f t="shared" si="377"/>
        <v>0</v>
      </c>
      <c r="AK673" s="213">
        <f t="shared" si="377"/>
        <v>0</v>
      </c>
      <c r="AL673" s="213">
        <f t="shared" si="377"/>
        <v>0</v>
      </c>
      <c r="AM673" s="213">
        <f t="shared" si="377"/>
        <v>0</v>
      </c>
      <c r="AN673" s="213">
        <f t="shared" si="377"/>
        <v>0</v>
      </c>
      <c r="AO673" s="213">
        <f t="shared" si="377"/>
        <v>0</v>
      </c>
      <c r="AP673" s="213">
        <f t="shared" si="377"/>
        <v>0</v>
      </c>
    </row>
    <row r="674" spans="1:42" x14ac:dyDescent="0.2">
      <c r="A674" s="4">
        <f t="shared" si="374"/>
        <v>6</v>
      </c>
      <c r="B674" s="238">
        <f t="shared" si="372"/>
        <v>0</v>
      </c>
      <c r="C674" s="213">
        <f t="shared" ref="C674:AP674" si="378">IF(AND(C$2&gt;equip2_reserve_freq*$A661,C$2&lt;=equip2_reserve_freq*$A662),$B662/(equip2_reserve_freq),0)</f>
        <v>0</v>
      </c>
      <c r="D674" s="213">
        <f t="shared" si="378"/>
        <v>0</v>
      </c>
      <c r="E674" s="213">
        <f t="shared" si="378"/>
        <v>0</v>
      </c>
      <c r="F674" s="213">
        <f t="shared" si="378"/>
        <v>0</v>
      </c>
      <c r="G674" s="213">
        <f t="shared" si="378"/>
        <v>0</v>
      </c>
      <c r="H674" s="213">
        <f t="shared" si="378"/>
        <v>0</v>
      </c>
      <c r="I674" s="213">
        <f t="shared" si="378"/>
        <v>0</v>
      </c>
      <c r="J674" s="213">
        <f t="shared" si="378"/>
        <v>0</v>
      </c>
      <c r="K674" s="213">
        <f t="shared" si="378"/>
        <v>0</v>
      </c>
      <c r="L674" s="213">
        <f t="shared" si="378"/>
        <v>0</v>
      </c>
      <c r="M674" s="213">
        <f t="shared" si="378"/>
        <v>0</v>
      </c>
      <c r="N674" s="213">
        <f t="shared" si="378"/>
        <v>0</v>
      </c>
      <c r="O674" s="213">
        <f t="shared" si="378"/>
        <v>0</v>
      </c>
      <c r="P674" s="213">
        <f t="shared" si="378"/>
        <v>0</v>
      </c>
      <c r="Q674" s="213">
        <f t="shared" si="378"/>
        <v>0</v>
      </c>
      <c r="R674" s="213">
        <f t="shared" si="378"/>
        <v>0</v>
      </c>
      <c r="S674" s="213">
        <f t="shared" si="378"/>
        <v>0</v>
      </c>
      <c r="T674" s="213">
        <f t="shared" si="378"/>
        <v>0</v>
      </c>
      <c r="U674" s="213">
        <f t="shared" si="378"/>
        <v>0</v>
      </c>
      <c r="V674" s="213">
        <f t="shared" si="378"/>
        <v>0</v>
      </c>
      <c r="W674" s="213">
        <f t="shared" si="378"/>
        <v>0</v>
      </c>
      <c r="X674" s="213">
        <f t="shared" si="378"/>
        <v>0</v>
      </c>
      <c r="Y674" s="213">
        <f t="shared" si="378"/>
        <v>0</v>
      </c>
      <c r="Z674" s="213">
        <f t="shared" si="378"/>
        <v>0</v>
      </c>
      <c r="AA674" s="213">
        <f t="shared" si="378"/>
        <v>0</v>
      </c>
      <c r="AB674" s="213">
        <f t="shared" si="378"/>
        <v>0</v>
      </c>
      <c r="AC674" s="213">
        <f t="shared" si="378"/>
        <v>0</v>
      </c>
      <c r="AD674" s="213">
        <f t="shared" si="378"/>
        <v>0</v>
      </c>
      <c r="AE674" s="213">
        <f t="shared" si="378"/>
        <v>0</v>
      </c>
      <c r="AF674" s="213">
        <f t="shared" si="378"/>
        <v>0</v>
      </c>
      <c r="AG674" s="213">
        <f t="shared" si="378"/>
        <v>0</v>
      </c>
      <c r="AH674" s="213">
        <f t="shared" si="378"/>
        <v>0</v>
      </c>
      <c r="AI674" s="213">
        <f t="shared" si="378"/>
        <v>0</v>
      </c>
      <c r="AJ674" s="213">
        <f t="shared" si="378"/>
        <v>0</v>
      </c>
      <c r="AK674" s="213">
        <f t="shared" si="378"/>
        <v>0</v>
      </c>
      <c r="AL674" s="213">
        <f t="shared" si="378"/>
        <v>0</v>
      </c>
      <c r="AM674" s="213">
        <f t="shared" si="378"/>
        <v>0</v>
      </c>
      <c r="AN674" s="213">
        <f t="shared" si="378"/>
        <v>0</v>
      </c>
      <c r="AO674" s="213">
        <f t="shared" si="378"/>
        <v>0</v>
      </c>
      <c r="AP674" s="213">
        <f t="shared" si="378"/>
        <v>0</v>
      </c>
    </row>
    <row r="675" spans="1:42" x14ac:dyDescent="0.2">
      <c r="A675" s="4">
        <f t="shared" si="374"/>
        <v>7</v>
      </c>
      <c r="B675" s="238">
        <f t="shared" si="372"/>
        <v>0</v>
      </c>
      <c r="C675" s="213">
        <f t="shared" ref="C675:AP675" si="379">IF(AND(C$2&gt;equip2_reserve_freq*$A662,C$2&lt;=equip2_reserve_freq*$A663),$B663/(equip2_reserve_freq),0)</f>
        <v>0</v>
      </c>
      <c r="D675" s="213">
        <f t="shared" si="379"/>
        <v>0</v>
      </c>
      <c r="E675" s="213">
        <f t="shared" si="379"/>
        <v>0</v>
      </c>
      <c r="F675" s="213">
        <f t="shared" si="379"/>
        <v>0</v>
      </c>
      <c r="G675" s="213">
        <f t="shared" si="379"/>
        <v>0</v>
      </c>
      <c r="H675" s="213">
        <f t="shared" si="379"/>
        <v>0</v>
      </c>
      <c r="I675" s="213">
        <f t="shared" si="379"/>
        <v>0</v>
      </c>
      <c r="J675" s="213">
        <f t="shared" si="379"/>
        <v>0</v>
      </c>
      <c r="K675" s="213">
        <f t="shared" si="379"/>
        <v>0</v>
      </c>
      <c r="L675" s="213">
        <f t="shared" si="379"/>
        <v>0</v>
      </c>
      <c r="M675" s="213">
        <f t="shared" si="379"/>
        <v>0</v>
      </c>
      <c r="N675" s="213">
        <f t="shared" si="379"/>
        <v>0</v>
      </c>
      <c r="O675" s="213">
        <f t="shared" si="379"/>
        <v>0</v>
      </c>
      <c r="P675" s="213">
        <f t="shared" si="379"/>
        <v>0</v>
      </c>
      <c r="Q675" s="213">
        <f t="shared" si="379"/>
        <v>0</v>
      </c>
      <c r="R675" s="213">
        <f t="shared" si="379"/>
        <v>0</v>
      </c>
      <c r="S675" s="213">
        <f t="shared" si="379"/>
        <v>0</v>
      </c>
      <c r="T675" s="213">
        <f t="shared" si="379"/>
        <v>0</v>
      </c>
      <c r="U675" s="213">
        <f t="shared" si="379"/>
        <v>0</v>
      </c>
      <c r="V675" s="213">
        <f t="shared" si="379"/>
        <v>0</v>
      </c>
      <c r="W675" s="213">
        <f t="shared" si="379"/>
        <v>0</v>
      </c>
      <c r="X675" s="213">
        <f t="shared" si="379"/>
        <v>0</v>
      </c>
      <c r="Y675" s="213">
        <f t="shared" si="379"/>
        <v>0</v>
      </c>
      <c r="Z675" s="213">
        <f t="shared" si="379"/>
        <v>0</v>
      </c>
      <c r="AA675" s="213">
        <f t="shared" si="379"/>
        <v>0</v>
      </c>
      <c r="AB675" s="213">
        <f t="shared" si="379"/>
        <v>0</v>
      </c>
      <c r="AC675" s="213">
        <f t="shared" si="379"/>
        <v>0</v>
      </c>
      <c r="AD675" s="213">
        <f t="shared" si="379"/>
        <v>0</v>
      </c>
      <c r="AE675" s="213">
        <f t="shared" si="379"/>
        <v>0</v>
      </c>
      <c r="AF675" s="213">
        <f t="shared" si="379"/>
        <v>0</v>
      </c>
      <c r="AG675" s="213">
        <f t="shared" si="379"/>
        <v>0</v>
      </c>
      <c r="AH675" s="213">
        <f t="shared" si="379"/>
        <v>0</v>
      </c>
      <c r="AI675" s="213">
        <f t="shared" si="379"/>
        <v>0</v>
      </c>
      <c r="AJ675" s="213">
        <f t="shared" si="379"/>
        <v>0</v>
      </c>
      <c r="AK675" s="213">
        <f t="shared" si="379"/>
        <v>0</v>
      </c>
      <c r="AL675" s="213">
        <f t="shared" si="379"/>
        <v>0</v>
      </c>
      <c r="AM675" s="213">
        <f t="shared" si="379"/>
        <v>0</v>
      </c>
      <c r="AN675" s="213">
        <f t="shared" si="379"/>
        <v>0</v>
      </c>
      <c r="AO675" s="213">
        <f t="shared" si="379"/>
        <v>0</v>
      </c>
      <c r="AP675" s="213">
        <f t="shared" si="379"/>
        <v>0</v>
      </c>
    </row>
    <row r="676" spans="1:42" x14ac:dyDescent="0.2">
      <c r="A676" s="4">
        <f t="shared" si="374"/>
        <v>8</v>
      </c>
      <c r="B676" s="238">
        <f t="shared" si="372"/>
        <v>0</v>
      </c>
      <c r="C676" s="213">
        <f t="shared" ref="C676:AP676" si="380">IF(AND(C$2&gt;equip2_reserve_freq*$A663,C$2&lt;=equip2_reserve_freq*$A664),$B664/(equip2_reserve_freq),0)</f>
        <v>0</v>
      </c>
      <c r="D676" s="213">
        <f t="shared" si="380"/>
        <v>0</v>
      </c>
      <c r="E676" s="213">
        <f t="shared" si="380"/>
        <v>0</v>
      </c>
      <c r="F676" s="213">
        <f t="shared" si="380"/>
        <v>0</v>
      </c>
      <c r="G676" s="213">
        <f t="shared" si="380"/>
        <v>0</v>
      </c>
      <c r="H676" s="213">
        <f t="shared" si="380"/>
        <v>0</v>
      </c>
      <c r="I676" s="213">
        <f t="shared" si="380"/>
        <v>0</v>
      </c>
      <c r="J676" s="213">
        <f t="shared" si="380"/>
        <v>0</v>
      </c>
      <c r="K676" s="213">
        <f t="shared" si="380"/>
        <v>0</v>
      </c>
      <c r="L676" s="213">
        <f t="shared" si="380"/>
        <v>0</v>
      </c>
      <c r="M676" s="213">
        <f t="shared" si="380"/>
        <v>0</v>
      </c>
      <c r="N676" s="213">
        <f t="shared" si="380"/>
        <v>0</v>
      </c>
      <c r="O676" s="213">
        <f t="shared" si="380"/>
        <v>0</v>
      </c>
      <c r="P676" s="213">
        <f t="shared" si="380"/>
        <v>0</v>
      </c>
      <c r="Q676" s="213">
        <f t="shared" si="380"/>
        <v>0</v>
      </c>
      <c r="R676" s="213">
        <f t="shared" si="380"/>
        <v>0</v>
      </c>
      <c r="S676" s="213">
        <f t="shared" si="380"/>
        <v>0</v>
      </c>
      <c r="T676" s="213">
        <f t="shared" si="380"/>
        <v>0</v>
      </c>
      <c r="U676" s="213">
        <f t="shared" si="380"/>
        <v>0</v>
      </c>
      <c r="V676" s="213">
        <f t="shared" si="380"/>
        <v>0</v>
      </c>
      <c r="W676" s="213">
        <f t="shared" si="380"/>
        <v>0</v>
      </c>
      <c r="X676" s="213">
        <f t="shared" si="380"/>
        <v>0</v>
      </c>
      <c r="Y676" s="213">
        <f t="shared" si="380"/>
        <v>0</v>
      </c>
      <c r="Z676" s="213">
        <f t="shared" si="380"/>
        <v>0</v>
      </c>
      <c r="AA676" s="213">
        <f t="shared" si="380"/>
        <v>0</v>
      </c>
      <c r="AB676" s="213">
        <f t="shared" si="380"/>
        <v>0</v>
      </c>
      <c r="AC676" s="213">
        <f t="shared" si="380"/>
        <v>0</v>
      </c>
      <c r="AD676" s="213">
        <f t="shared" si="380"/>
        <v>0</v>
      </c>
      <c r="AE676" s="213">
        <f t="shared" si="380"/>
        <v>0</v>
      </c>
      <c r="AF676" s="213">
        <f t="shared" si="380"/>
        <v>0</v>
      </c>
      <c r="AG676" s="213">
        <f t="shared" si="380"/>
        <v>0</v>
      </c>
      <c r="AH676" s="213">
        <f t="shared" si="380"/>
        <v>0</v>
      </c>
      <c r="AI676" s="213">
        <f t="shared" si="380"/>
        <v>0</v>
      </c>
      <c r="AJ676" s="213">
        <f t="shared" si="380"/>
        <v>0</v>
      </c>
      <c r="AK676" s="213">
        <f t="shared" si="380"/>
        <v>0</v>
      </c>
      <c r="AL676" s="213">
        <f t="shared" si="380"/>
        <v>0</v>
      </c>
      <c r="AM676" s="213">
        <f t="shared" si="380"/>
        <v>0</v>
      </c>
      <c r="AN676" s="213">
        <f t="shared" si="380"/>
        <v>0</v>
      </c>
      <c r="AO676" s="213">
        <f t="shared" si="380"/>
        <v>0</v>
      </c>
      <c r="AP676" s="213">
        <f t="shared" si="380"/>
        <v>0</v>
      </c>
    </row>
    <row r="677" spans="1:42" x14ac:dyDescent="0.2">
      <c r="A677" s="4">
        <f>A676+1</f>
        <v>9</v>
      </c>
      <c r="B677" s="238">
        <f t="shared" si="372"/>
        <v>0</v>
      </c>
      <c r="C677" s="213">
        <f t="shared" ref="C677:AP677" si="381">IF(AND(C$2&gt;equip2_reserve_freq*$A664,C$2&lt;=equip2_reserve_freq*$A665),$B665/(equip2_reserve_freq),0)</f>
        <v>0</v>
      </c>
      <c r="D677" s="213">
        <f t="shared" si="381"/>
        <v>0</v>
      </c>
      <c r="E677" s="213">
        <f t="shared" si="381"/>
        <v>0</v>
      </c>
      <c r="F677" s="213">
        <f t="shared" si="381"/>
        <v>0</v>
      </c>
      <c r="G677" s="213">
        <f t="shared" si="381"/>
        <v>0</v>
      </c>
      <c r="H677" s="213">
        <f t="shared" si="381"/>
        <v>0</v>
      </c>
      <c r="I677" s="213">
        <f t="shared" si="381"/>
        <v>0</v>
      </c>
      <c r="J677" s="213">
        <f t="shared" si="381"/>
        <v>0</v>
      </c>
      <c r="K677" s="213">
        <f t="shared" si="381"/>
        <v>0</v>
      </c>
      <c r="L677" s="213">
        <f t="shared" si="381"/>
        <v>0</v>
      </c>
      <c r="M677" s="213">
        <f t="shared" si="381"/>
        <v>0</v>
      </c>
      <c r="N677" s="213">
        <f t="shared" si="381"/>
        <v>0</v>
      </c>
      <c r="O677" s="213">
        <f t="shared" si="381"/>
        <v>0</v>
      </c>
      <c r="P677" s="213">
        <f t="shared" si="381"/>
        <v>0</v>
      </c>
      <c r="Q677" s="213">
        <f t="shared" si="381"/>
        <v>0</v>
      </c>
      <c r="R677" s="213">
        <f t="shared" si="381"/>
        <v>0</v>
      </c>
      <c r="S677" s="213">
        <f t="shared" si="381"/>
        <v>0</v>
      </c>
      <c r="T677" s="213">
        <f t="shared" si="381"/>
        <v>0</v>
      </c>
      <c r="U677" s="213">
        <f t="shared" si="381"/>
        <v>0</v>
      </c>
      <c r="V677" s="213">
        <f t="shared" si="381"/>
        <v>0</v>
      </c>
      <c r="W677" s="213">
        <f t="shared" si="381"/>
        <v>0</v>
      </c>
      <c r="X677" s="213">
        <f t="shared" si="381"/>
        <v>0</v>
      </c>
      <c r="Y677" s="213">
        <f t="shared" si="381"/>
        <v>0</v>
      </c>
      <c r="Z677" s="213">
        <f t="shared" si="381"/>
        <v>0</v>
      </c>
      <c r="AA677" s="213">
        <f t="shared" si="381"/>
        <v>0</v>
      </c>
      <c r="AB677" s="213">
        <f t="shared" si="381"/>
        <v>0</v>
      </c>
      <c r="AC677" s="213">
        <f t="shared" si="381"/>
        <v>0</v>
      </c>
      <c r="AD677" s="213">
        <f t="shared" si="381"/>
        <v>0</v>
      </c>
      <c r="AE677" s="213">
        <f t="shared" si="381"/>
        <v>0</v>
      </c>
      <c r="AF677" s="213">
        <f t="shared" si="381"/>
        <v>0</v>
      </c>
      <c r="AG677" s="213">
        <f t="shared" si="381"/>
        <v>0</v>
      </c>
      <c r="AH677" s="213">
        <f t="shared" si="381"/>
        <v>0</v>
      </c>
      <c r="AI677" s="213">
        <f t="shared" si="381"/>
        <v>0</v>
      </c>
      <c r="AJ677" s="213">
        <f t="shared" si="381"/>
        <v>0</v>
      </c>
      <c r="AK677" s="213">
        <f t="shared" si="381"/>
        <v>0</v>
      </c>
      <c r="AL677" s="213">
        <f t="shared" si="381"/>
        <v>0</v>
      </c>
      <c r="AM677" s="213">
        <f t="shared" si="381"/>
        <v>0</v>
      </c>
      <c r="AN677" s="213">
        <f t="shared" si="381"/>
        <v>0</v>
      </c>
      <c r="AO677" s="213">
        <f t="shared" si="381"/>
        <v>0</v>
      </c>
      <c r="AP677" s="213">
        <f t="shared" si="381"/>
        <v>0</v>
      </c>
    </row>
    <row r="678" spans="1:42" x14ac:dyDescent="0.2">
      <c r="A678" s="4">
        <f t="shared" ref="A678" si="382">A677+1</f>
        <v>10</v>
      </c>
      <c r="B678" s="238">
        <f t="shared" si="372"/>
        <v>0</v>
      </c>
      <c r="C678" s="218">
        <f t="shared" ref="C678:AP678" si="383">IF(AND(C$2&gt;equip2_reserve_freq*$A665,C$2&lt;=equip2_reserve_freq*$A666),$B666/(equip2_reserve_freq),0)</f>
        <v>0</v>
      </c>
      <c r="D678" s="218">
        <f t="shared" si="383"/>
        <v>0</v>
      </c>
      <c r="E678" s="218">
        <f t="shared" si="383"/>
        <v>0</v>
      </c>
      <c r="F678" s="218">
        <f t="shared" si="383"/>
        <v>0</v>
      </c>
      <c r="G678" s="218">
        <f t="shared" si="383"/>
        <v>0</v>
      </c>
      <c r="H678" s="218">
        <f t="shared" si="383"/>
        <v>0</v>
      </c>
      <c r="I678" s="218">
        <f t="shared" si="383"/>
        <v>0</v>
      </c>
      <c r="J678" s="218">
        <f t="shared" si="383"/>
        <v>0</v>
      </c>
      <c r="K678" s="218">
        <f t="shared" si="383"/>
        <v>0</v>
      </c>
      <c r="L678" s="218">
        <f t="shared" si="383"/>
        <v>0</v>
      </c>
      <c r="M678" s="218">
        <f t="shared" si="383"/>
        <v>0</v>
      </c>
      <c r="N678" s="218">
        <f t="shared" si="383"/>
        <v>0</v>
      </c>
      <c r="O678" s="218">
        <f t="shared" si="383"/>
        <v>0</v>
      </c>
      <c r="P678" s="218">
        <f t="shared" si="383"/>
        <v>0</v>
      </c>
      <c r="Q678" s="218">
        <f t="shared" si="383"/>
        <v>0</v>
      </c>
      <c r="R678" s="218">
        <f t="shared" si="383"/>
        <v>0</v>
      </c>
      <c r="S678" s="218">
        <f t="shared" si="383"/>
        <v>0</v>
      </c>
      <c r="T678" s="218">
        <f t="shared" si="383"/>
        <v>0</v>
      </c>
      <c r="U678" s="218">
        <f t="shared" si="383"/>
        <v>0</v>
      </c>
      <c r="V678" s="218">
        <f t="shared" si="383"/>
        <v>0</v>
      </c>
      <c r="W678" s="218">
        <f t="shared" si="383"/>
        <v>0</v>
      </c>
      <c r="X678" s="218">
        <f t="shared" si="383"/>
        <v>0</v>
      </c>
      <c r="Y678" s="218">
        <f t="shared" si="383"/>
        <v>0</v>
      </c>
      <c r="Z678" s="218">
        <f t="shared" si="383"/>
        <v>0</v>
      </c>
      <c r="AA678" s="218">
        <f t="shared" si="383"/>
        <v>0</v>
      </c>
      <c r="AB678" s="218">
        <f t="shared" si="383"/>
        <v>0</v>
      </c>
      <c r="AC678" s="218">
        <f t="shared" si="383"/>
        <v>0</v>
      </c>
      <c r="AD678" s="218">
        <f t="shared" si="383"/>
        <v>0</v>
      </c>
      <c r="AE678" s="218">
        <f t="shared" si="383"/>
        <v>0</v>
      </c>
      <c r="AF678" s="218">
        <f t="shared" si="383"/>
        <v>0</v>
      </c>
      <c r="AG678" s="218">
        <f t="shared" si="383"/>
        <v>0</v>
      </c>
      <c r="AH678" s="218">
        <f t="shared" si="383"/>
        <v>0</v>
      </c>
      <c r="AI678" s="218">
        <f t="shared" si="383"/>
        <v>0</v>
      </c>
      <c r="AJ678" s="218">
        <f t="shared" si="383"/>
        <v>0</v>
      </c>
      <c r="AK678" s="218">
        <f t="shared" si="383"/>
        <v>0</v>
      </c>
      <c r="AL678" s="218">
        <f t="shared" si="383"/>
        <v>0</v>
      </c>
      <c r="AM678" s="218">
        <f t="shared" si="383"/>
        <v>0</v>
      </c>
      <c r="AN678" s="218">
        <f t="shared" si="383"/>
        <v>0</v>
      </c>
      <c r="AO678" s="218">
        <f t="shared" si="383"/>
        <v>0</v>
      </c>
      <c r="AP678" s="218">
        <f t="shared" si="383"/>
        <v>0</v>
      </c>
    </row>
    <row r="679" spans="1:42" x14ac:dyDescent="0.2">
      <c r="A679" s="37" t="s">
        <v>13</v>
      </c>
      <c r="B679" s="28"/>
      <c r="C679" s="217">
        <f>SUM(C669:C678)</f>
        <v>0</v>
      </c>
      <c r="D679" s="217">
        <f t="shared" ref="D679:AP679" si="384">SUM(D669:D678)</f>
        <v>0</v>
      </c>
      <c r="E679" s="217">
        <f t="shared" si="384"/>
        <v>0</v>
      </c>
      <c r="F679" s="217">
        <f t="shared" si="384"/>
        <v>0</v>
      </c>
      <c r="G679" s="217">
        <f t="shared" si="384"/>
        <v>0</v>
      </c>
      <c r="H679" s="217">
        <f t="shared" si="384"/>
        <v>0</v>
      </c>
      <c r="I679" s="217">
        <f t="shared" si="384"/>
        <v>0</v>
      </c>
      <c r="J679" s="217">
        <f t="shared" si="384"/>
        <v>0</v>
      </c>
      <c r="K679" s="217">
        <f t="shared" si="384"/>
        <v>0</v>
      </c>
      <c r="L679" s="217">
        <f t="shared" si="384"/>
        <v>0</v>
      </c>
      <c r="M679" s="217">
        <f t="shared" si="384"/>
        <v>0</v>
      </c>
      <c r="N679" s="217">
        <f t="shared" si="384"/>
        <v>0</v>
      </c>
      <c r="O679" s="217">
        <f t="shared" si="384"/>
        <v>0</v>
      </c>
      <c r="P679" s="217">
        <f t="shared" si="384"/>
        <v>0</v>
      </c>
      <c r="Q679" s="217">
        <f t="shared" si="384"/>
        <v>0</v>
      </c>
      <c r="R679" s="217">
        <f t="shared" si="384"/>
        <v>0</v>
      </c>
      <c r="S679" s="217">
        <f t="shared" si="384"/>
        <v>0</v>
      </c>
      <c r="T679" s="217">
        <f t="shared" si="384"/>
        <v>0</v>
      </c>
      <c r="U679" s="217">
        <f t="shared" si="384"/>
        <v>0</v>
      </c>
      <c r="V679" s="217">
        <f t="shared" si="384"/>
        <v>0</v>
      </c>
      <c r="W679" s="217">
        <f t="shared" si="384"/>
        <v>0</v>
      </c>
      <c r="X679" s="217">
        <f t="shared" si="384"/>
        <v>0</v>
      </c>
      <c r="Y679" s="217">
        <f t="shared" si="384"/>
        <v>0</v>
      </c>
      <c r="Z679" s="217">
        <f t="shared" si="384"/>
        <v>0</v>
      </c>
      <c r="AA679" s="217">
        <f t="shared" si="384"/>
        <v>0</v>
      </c>
      <c r="AB679" s="217">
        <f t="shared" si="384"/>
        <v>0</v>
      </c>
      <c r="AC679" s="217">
        <f t="shared" si="384"/>
        <v>0</v>
      </c>
      <c r="AD679" s="217">
        <f t="shared" si="384"/>
        <v>0</v>
      </c>
      <c r="AE679" s="217">
        <f t="shared" si="384"/>
        <v>0</v>
      </c>
      <c r="AF679" s="217">
        <f t="shared" si="384"/>
        <v>0</v>
      </c>
      <c r="AG679" s="217">
        <f t="shared" si="384"/>
        <v>0</v>
      </c>
      <c r="AH679" s="217">
        <f t="shared" si="384"/>
        <v>0</v>
      </c>
      <c r="AI679" s="217">
        <f t="shared" si="384"/>
        <v>0</v>
      </c>
      <c r="AJ679" s="217">
        <f t="shared" si="384"/>
        <v>0</v>
      </c>
      <c r="AK679" s="217">
        <f t="shared" si="384"/>
        <v>0</v>
      </c>
      <c r="AL679" s="217">
        <f t="shared" si="384"/>
        <v>0</v>
      </c>
      <c r="AM679" s="217">
        <f t="shared" si="384"/>
        <v>0</v>
      </c>
      <c r="AN679" s="217">
        <f t="shared" si="384"/>
        <v>0</v>
      </c>
      <c r="AO679" s="217">
        <f t="shared" si="384"/>
        <v>0</v>
      </c>
      <c r="AP679" s="217">
        <f t="shared" si="384"/>
        <v>0</v>
      </c>
    </row>
    <row r="680" spans="1:42" s="122" customFormat="1" x14ac:dyDescent="0.2">
      <c r="A680" s="4"/>
      <c r="B680" s="203"/>
    </row>
    <row r="681" spans="1:42" s="122" customFormat="1" x14ac:dyDescent="0.2">
      <c r="A681" s="25" t="s">
        <v>312</v>
      </c>
    </row>
    <row r="682" spans="1:42" x14ac:dyDescent="0.2">
      <c r="A682" s="4" t="s">
        <v>303</v>
      </c>
      <c r="B682" s="217">
        <v>0</v>
      </c>
      <c r="C682" s="217">
        <f>B685</f>
        <v>0</v>
      </c>
      <c r="D682" s="217">
        <f t="shared" ref="D682:AP682" si="385">C685</f>
        <v>0</v>
      </c>
      <c r="E682" s="217">
        <f t="shared" si="385"/>
        <v>0</v>
      </c>
      <c r="F682" s="217">
        <f t="shared" si="385"/>
        <v>0</v>
      </c>
      <c r="G682" s="217">
        <f t="shared" si="385"/>
        <v>0</v>
      </c>
      <c r="H682" s="217">
        <f t="shared" si="385"/>
        <v>0</v>
      </c>
      <c r="I682" s="217">
        <f t="shared" si="385"/>
        <v>0</v>
      </c>
      <c r="J682" s="217">
        <f t="shared" si="385"/>
        <v>0</v>
      </c>
      <c r="K682" s="217">
        <f t="shared" si="385"/>
        <v>0</v>
      </c>
      <c r="L682" s="217">
        <f t="shared" si="385"/>
        <v>0</v>
      </c>
      <c r="M682" s="217">
        <f t="shared" si="385"/>
        <v>0</v>
      </c>
      <c r="N682" s="217">
        <f t="shared" si="385"/>
        <v>0</v>
      </c>
      <c r="O682" s="217">
        <f t="shared" si="385"/>
        <v>0</v>
      </c>
      <c r="P682" s="217">
        <f t="shared" si="385"/>
        <v>0</v>
      </c>
      <c r="Q682" s="217">
        <f t="shared" si="385"/>
        <v>0</v>
      </c>
      <c r="R682" s="217">
        <f t="shared" si="385"/>
        <v>0</v>
      </c>
      <c r="S682" s="217">
        <f t="shared" si="385"/>
        <v>0</v>
      </c>
      <c r="T682" s="217">
        <f t="shared" si="385"/>
        <v>0</v>
      </c>
      <c r="U682" s="217">
        <f t="shared" si="385"/>
        <v>0</v>
      </c>
      <c r="V682" s="217">
        <f t="shared" si="385"/>
        <v>0</v>
      </c>
      <c r="W682" s="217">
        <f t="shared" si="385"/>
        <v>0</v>
      </c>
      <c r="X682" s="217">
        <f t="shared" si="385"/>
        <v>0</v>
      </c>
      <c r="Y682" s="217">
        <f t="shared" si="385"/>
        <v>0</v>
      </c>
      <c r="Z682" s="217">
        <f t="shared" si="385"/>
        <v>0</v>
      </c>
      <c r="AA682" s="217">
        <f t="shared" si="385"/>
        <v>0</v>
      </c>
      <c r="AB682" s="217">
        <f t="shared" si="385"/>
        <v>0</v>
      </c>
      <c r="AC682" s="217">
        <f t="shared" si="385"/>
        <v>0</v>
      </c>
      <c r="AD682" s="217">
        <f t="shared" si="385"/>
        <v>0</v>
      </c>
      <c r="AE682" s="217">
        <f t="shared" si="385"/>
        <v>0</v>
      </c>
      <c r="AF682" s="217">
        <f t="shared" si="385"/>
        <v>0</v>
      </c>
      <c r="AG682" s="217">
        <f t="shared" si="385"/>
        <v>0</v>
      </c>
      <c r="AH682" s="217">
        <f t="shared" si="385"/>
        <v>0</v>
      </c>
      <c r="AI682" s="217">
        <f t="shared" si="385"/>
        <v>0</v>
      </c>
      <c r="AJ682" s="217">
        <f t="shared" si="385"/>
        <v>0</v>
      </c>
      <c r="AK682" s="217">
        <f t="shared" si="385"/>
        <v>0</v>
      </c>
      <c r="AL682" s="217">
        <f t="shared" si="385"/>
        <v>0</v>
      </c>
      <c r="AM682" s="217">
        <f t="shared" si="385"/>
        <v>0</v>
      </c>
      <c r="AN682" s="217">
        <f t="shared" si="385"/>
        <v>0</v>
      </c>
      <c r="AO682" s="217">
        <f t="shared" si="385"/>
        <v>0</v>
      </c>
      <c r="AP682" s="217">
        <f t="shared" si="385"/>
        <v>0</v>
      </c>
    </row>
    <row r="683" spans="1:42" x14ac:dyDescent="0.2">
      <c r="A683" s="4" t="s">
        <v>73</v>
      </c>
      <c r="B683" s="217">
        <v>0</v>
      </c>
      <c r="C683" s="217">
        <f>C711</f>
        <v>0</v>
      </c>
      <c r="D683" s="217">
        <f t="shared" ref="D683:AP683" si="386">D711</f>
        <v>0</v>
      </c>
      <c r="E683" s="217">
        <f t="shared" si="386"/>
        <v>0</v>
      </c>
      <c r="F683" s="217">
        <f t="shared" si="386"/>
        <v>0</v>
      </c>
      <c r="G683" s="217">
        <f t="shared" si="386"/>
        <v>0</v>
      </c>
      <c r="H683" s="217">
        <f t="shared" si="386"/>
        <v>0</v>
      </c>
      <c r="I683" s="217">
        <f t="shared" si="386"/>
        <v>0</v>
      </c>
      <c r="J683" s="217">
        <f t="shared" si="386"/>
        <v>0</v>
      </c>
      <c r="K683" s="217">
        <f t="shared" si="386"/>
        <v>0</v>
      </c>
      <c r="L683" s="217">
        <f t="shared" si="386"/>
        <v>0</v>
      </c>
      <c r="M683" s="217">
        <f t="shared" si="386"/>
        <v>0</v>
      </c>
      <c r="N683" s="217">
        <f t="shared" si="386"/>
        <v>0</v>
      </c>
      <c r="O683" s="217">
        <f t="shared" si="386"/>
        <v>0</v>
      </c>
      <c r="P683" s="217">
        <f t="shared" si="386"/>
        <v>0</v>
      </c>
      <c r="Q683" s="217">
        <f t="shared" si="386"/>
        <v>0</v>
      </c>
      <c r="R683" s="217">
        <f t="shared" si="386"/>
        <v>0</v>
      </c>
      <c r="S683" s="217">
        <f t="shared" si="386"/>
        <v>0</v>
      </c>
      <c r="T683" s="217">
        <f t="shared" si="386"/>
        <v>0</v>
      </c>
      <c r="U683" s="217">
        <f t="shared" si="386"/>
        <v>0</v>
      </c>
      <c r="V683" s="217">
        <f t="shared" si="386"/>
        <v>0</v>
      </c>
      <c r="W683" s="217">
        <f t="shared" si="386"/>
        <v>0</v>
      </c>
      <c r="X683" s="217">
        <f t="shared" si="386"/>
        <v>0</v>
      </c>
      <c r="Y683" s="217">
        <f t="shared" si="386"/>
        <v>0</v>
      </c>
      <c r="Z683" s="217">
        <f t="shared" si="386"/>
        <v>0</v>
      </c>
      <c r="AA683" s="217">
        <f t="shared" si="386"/>
        <v>0</v>
      </c>
      <c r="AB683" s="217">
        <f t="shared" si="386"/>
        <v>0</v>
      </c>
      <c r="AC683" s="217">
        <f t="shared" si="386"/>
        <v>0</v>
      </c>
      <c r="AD683" s="217">
        <f t="shared" si="386"/>
        <v>0</v>
      </c>
      <c r="AE683" s="217">
        <f t="shared" si="386"/>
        <v>0</v>
      </c>
      <c r="AF683" s="217">
        <f t="shared" si="386"/>
        <v>0</v>
      </c>
      <c r="AG683" s="217">
        <f t="shared" si="386"/>
        <v>0</v>
      </c>
      <c r="AH683" s="217">
        <f t="shared" si="386"/>
        <v>0</v>
      </c>
      <c r="AI683" s="217">
        <f t="shared" si="386"/>
        <v>0</v>
      </c>
      <c r="AJ683" s="217">
        <f t="shared" si="386"/>
        <v>0</v>
      </c>
      <c r="AK683" s="217">
        <f t="shared" si="386"/>
        <v>0</v>
      </c>
      <c r="AL683" s="217">
        <f t="shared" si="386"/>
        <v>0</v>
      </c>
      <c r="AM683" s="217">
        <f t="shared" si="386"/>
        <v>0</v>
      </c>
      <c r="AN683" s="217">
        <f t="shared" si="386"/>
        <v>0</v>
      </c>
      <c r="AO683" s="217">
        <f t="shared" si="386"/>
        <v>0</v>
      </c>
      <c r="AP683" s="217">
        <f t="shared" si="386"/>
        <v>0</v>
      </c>
    </row>
    <row r="684" spans="1:42" x14ac:dyDescent="0.2">
      <c r="A684" s="4" t="s">
        <v>304</v>
      </c>
      <c r="B684" s="218">
        <v>0</v>
      </c>
      <c r="C684" s="218">
        <f>-C699</f>
        <v>0</v>
      </c>
      <c r="D684" s="218">
        <f t="shared" ref="D684:AP684" si="387">-D699</f>
        <v>0</v>
      </c>
      <c r="E684" s="218">
        <f t="shared" si="387"/>
        <v>0</v>
      </c>
      <c r="F684" s="218">
        <f t="shared" si="387"/>
        <v>0</v>
      </c>
      <c r="G684" s="218">
        <f t="shared" si="387"/>
        <v>0</v>
      </c>
      <c r="H684" s="218">
        <f t="shared" si="387"/>
        <v>0</v>
      </c>
      <c r="I684" s="218">
        <f t="shared" si="387"/>
        <v>0</v>
      </c>
      <c r="J684" s="218">
        <f t="shared" si="387"/>
        <v>0</v>
      </c>
      <c r="K684" s="218">
        <f t="shared" si="387"/>
        <v>0</v>
      </c>
      <c r="L684" s="218">
        <f t="shared" si="387"/>
        <v>0</v>
      </c>
      <c r="M684" s="218">
        <f t="shared" si="387"/>
        <v>0</v>
      </c>
      <c r="N684" s="218">
        <f t="shared" si="387"/>
        <v>0</v>
      </c>
      <c r="O684" s="218">
        <f t="shared" si="387"/>
        <v>0</v>
      </c>
      <c r="P684" s="218">
        <f t="shared" si="387"/>
        <v>0</v>
      </c>
      <c r="Q684" s="218">
        <f t="shared" si="387"/>
        <v>0</v>
      </c>
      <c r="R684" s="218">
        <f t="shared" si="387"/>
        <v>0</v>
      </c>
      <c r="S684" s="218">
        <f t="shared" si="387"/>
        <v>0</v>
      </c>
      <c r="T684" s="218">
        <f t="shared" si="387"/>
        <v>0</v>
      </c>
      <c r="U684" s="218">
        <f t="shared" si="387"/>
        <v>0</v>
      </c>
      <c r="V684" s="218">
        <f t="shared" si="387"/>
        <v>0</v>
      </c>
      <c r="W684" s="218">
        <f t="shared" si="387"/>
        <v>0</v>
      </c>
      <c r="X684" s="218">
        <f t="shared" si="387"/>
        <v>0</v>
      </c>
      <c r="Y684" s="218">
        <f t="shared" si="387"/>
        <v>0</v>
      </c>
      <c r="Z684" s="218">
        <f t="shared" si="387"/>
        <v>0</v>
      </c>
      <c r="AA684" s="218">
        <f t="shared" si="387"/>
        <v>0</v>
      </c>
      <c r="AB684" s="218">
        <f t="shared" si="387"/>
        <v>0</v>
      </c>
      <c r="AC684" s="218">
        <f t="shared" si="387"/>
        <v>0</v>
      </c>
      <c r="AD684" s="218">
        <f t="shared" si="387"/>
        <v>0</v>
      </c>
      <c r="AE684" s="218">
        <f t="shared" si="387"/>
        <v>0</v>
      </c>
      <c r="AF684" s="218">
        <f t="shared" si="387"/>
        <v>0</v>
      </c>
      <c r="AG684" s="218">
        <f t="shared" si="387"/>
        <v>0</v>
      </c>
      <c r="AH684" s="218">
        <f t="shared" si="387"/>
        <v>0</v>
      </c>
      <c r="AI684" s="218">
        <f t="shared" si="387"/>
        <v>0</v>
      </c>
      <c r="AJ684" s="218">
        <f t="shared" si="387"/>
        <v>0</v>
      </c>
      <c r="AK684" s="218">
        <f t="shared" si="387"/>
        <v>0</v>
      </c>
      <c r="AL684" s="218">
        <f t="shared" si="387"/>
        <v>0</v>
      </c>
      <c r="AM684" s="218">
        <f t="shared" si="387"/>
        <v>0</v>
      </c>
      <c r="AN684" s="218">
        <f t="shared" si="387"/>
        <v>0</v>
      </c>
      <c r="AO684" s="218">
        <f t="shared" si="387"/>
        <v>0</v>
      </c>
      <c r="AP684" s="218">
        <f t="shared" si="387"/>
        <v>0</v>
      </c>
    </row>
    <row r="685" spans="1:42" x14ac:dyDescent="0.2">
      <c r="A685" s="4" t="s">
        <v>266</v>
      </c>
      <c r="B685" s="217">
        <f>SUM(B682:B684)</f>
        <v>0</v>
      </c>
      <c r="C685" s="217">
        <f>SUM(C682:C684)</f>
        <v>0</v>
      </c>
      <c r="D685" s="217">
        <f t="shared" ref="D685:AP685" si="388">SUM(D682:D684)</f>
        <v>0</v>
      </c>
      <c r="E685" s="217">
        <f t="shared" si="388"/>
        <v>0</v>
      </c>
      <c r="F685" s="217">
        <f t="shared" si="388"/>
        <v>0</v>
      </c>
      <c r="G685" s="217">
        <f t="shared" si="388"/>
        <v>0</v>
      </c>
      <c r="H685" s="217">
        <f t="shared" si="388"/>
        <v>0</v>
      </c>
      <c r="I685" s="217">
        <f t="shared" si="388"/>
        <v>0</v>
      </c>
      <c r="J685" s="217">
        <f t="shared" si="388"/>
        <v>0</v>
      </c>
      <c r="K685" s="217">
        <f t="shared" si="388"/>
        <v>0</v>
      </c>
      <c r="L685" s="217">
        <f t="shared" si="388"/>
        <v>0</v>
      </c>
      <c r="M685" s="217">
        <f t="shared" si="388"/>
        <v>0</v>
      </c>
      <c r="N685" s="217">
        <f t="shared" si="388"/>
        <v>0</v>
      </c>
      <c r="O685" s="217">
        <f t="shared" si="388"/>
        <v>0</v>
      </c>
      <c r="P685" s="217">
        <f t="shared" si="388"/>
        <v>0</v>
      </c>
      <c r="Q685" s="217">
        <f t="shared" si="388"/>
        <v>0</v>
      </c>
      <c r="R685" s="217">
        <f t="shared" si="388"/>
        <v>0</v>
      </c>
      <c r="S685" s="217">
        <f t="shared" si="388"/>
        <v>0</v>
      </c>
      <c r="T685" s="217">
        <f t="shared" si="388"/>
        <v>0</v>
      </c>
      <c r="U685" s="217">
        <f t="shared" si="388"/>
        <v>0</v>
      </c>
      <c r="V685" s="217">
        <f t="shared" si="388"/>
        <v>0</v>
      </c>
      <c r="W685" s="217">
        <f t="shared" si="388"/>
        <v>0</v>
      </c>
      <c r="X685" s="217">
        <f t="shared" si="388"/>
        <v>0</v>
      </c>
      <c r="Y685" s="217">
        <f t="shared" si="388"/>
        <v>0</v>
      </c>
      <c r="Z685" s="217">
        <f t="shared" si="388"/>
        <v>0</v>
      </c>
      <c r="AA685" s="217">
        <f t="shared" si="388"/>
        <v>0</v>
      </c>
      <c r="AB685" s="217">
        <f t="shared" si="388"/>
        <v>0</v>
      </c>
      <c r="AC685" s="217">
        <f t="shared" si="388"/>
        <v>0</v>
      </c>
      <c r="AD685" s="217">
        <f t="shared" si="388"/>
        <v>0</v>
      </c>
      <c r="AE685" s="217">
        <f t="shared" si="388"/>
        <v>0</v>
      </c>
      <c r="AF685" s="217">
        <f t="shared" si="388"/>
        <v>0</v>
      </c>
      <c r="AG685" s="217">
        <f t="shared" si="388"/>
        <v>0</v>
      </c>
      <c r="AH685" s="217">
        <f t="shared" si="388"/>
        <v>0</v>
      </c>
      <c r="AI685" s="217">
        <f t="shared" si="388"/>
        <v>0</v>
      </c>
      <c r="AJ685" s="217">
        <f t="shared" si="388"/>
        <v>0</v>
      </c>
      <c r="AK685" s="217">
        <f t="shared" si="388"/>
        <v>0</v>
      </c>
      <c r="AL685" s="217">
        <f t="shared" si="388"/>
        <v>0</v>
      </c>
      <c r="AM685" s="217">
        <f t="shared" si="388"/>
        <v>0</v>
      </c>
      <c r="AN685" s="217">
        <f t="shared" si="388"/>
        <v>0</v>
      </c>
      <c r="AO685" s="217">
        <f t="shared" si="388"/>
        <v>0</v>
      </c>
      <c r="AP685" s="217">
        <f t="shared" si="388"/>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306</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307</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8">
        <f t="shared" ref="B689:B698" si="389">SUM(C689:AP689)</f>
        <v>0</v>
      </c>
      <c r="C689" s="213">
        <f t="shared" ref="C689:AP689" si="390">IF(C$2&gt;analysis_period,0,IF(C$2=equip3_reserve_freq*$A689,equip3_reserve_cost*system_capacity*1000*(1+inflation_rate/100)^B$2,0))</f>
        <v>0</v>
      </c>
      <c r="D689" s="213">
        <f t="shared" si="390"/>
        <v>0</v>
      </c>
      <c r="E689" s="213">
        <f t="shared" si="390"/>
        <v>0</v>
      </c>
      <c r="F689" s="213">
        <f t="shared" si="390"/>
        <v>0</v>
      </c>
      <c r="G689" s="213">
        <f t="shared" si="390"/>
        <v>0</v>
      </c>
      <c r="H689" s="213">
        <f t="shared" si="390"/>
        <v>0</v>
      </c>
      <c r="I689" s="213">
        <f t="shared" si="390"/>
        <v>0</v>
      </c>
      <c r="J689" s="213">
        <f t="shared" si="390"/>
        <v>0</v>
      </c>
      <c r="K689" s="213">
        <f t="shared" si="390"/>
        <v>0</v>
      </c>
      <c r="L689" s="213">
        <f t="shared" si="390"/>
        <v>0</v>
      </c>
      <c r="M689" s="213">
        <f t="shared" si="390"/>
        <v>0</v>
      </c>
      <c r="N689" s="213">
        <f t="shared" si="390"/>
        <v>0</v>
      </c>
      <c r="O689" s="213">
        <f t="shared" si="390"/>
        <v>0</v>
      </c>
      <c r="P689" s="213">
        <f t="shared" si="390"/>
        <v>0</v>
      </c>
      <c r="Q689" s="213">
        <f t="shared" si="390"/>
        <v>0</v>
      </c>
      <c r="R689" s="213">
        <f t="shared" si="390"/>
        <v>0</v>
      </c>
      <c r="S689" s="213">
        <f t="shared" si="390"/>
        <v>0</v>
      </c>
      <c r="T689" s="213">
        <f t="shared" si="390"/>
        <v>0</v>
      </c>
      <c r="U689" s="213">
        <f t="shared" si="390"/>
        <v>0</v>
      </c>
      <c r="V689" s="213">
        <f t="shared" si="390"/>
        <v>0</v>
      </c>
      <c r="W689" s="213">
        <f t="shared" si="390"/>
        <v>0</v>
      </c>
      <c r="X689" s="213">
        <f t="shared" si="390"/>
        <v>0</v>
      </c>
      <c r="Y689" s="213">
        <f t="shared" si="390"/>
        <v>0</v>
      </c>
      <c r="Z689" s="213">
        <f t="shared" si="390"/>
        <v>0</v>
      </c>
      <c r="AA689" s="213">
        <f t="shared" si="390"/>
        <v>0</v>
      </c>
      <c r="AB689" s="213">
        <f t="shared" si="390"/>
        <v>0</v>
      </c>
      <c r="AC689" s="213">
        <f t="shared" si="390"/>
        <v>0</v>
      </c>
      <c r="AD689" s="213">
        <f t="shared" si="390"/>
        <v>0</v>
      </c>
      <c r="AE689" s="213">
        <f t="shared" si="390"/>
        <v>0</v>
      </c>
      <c r="AF689" s="213">
        <f t="shared" si="390"/>
        <v>0</v>
      </c>
      <c r="AG689" s="213">
        <f t="shared" si="390"/>
        <v>0</v>
      </c>
      <c r="AH689" s="213">
        <f t="shared" si="390"/>
        <v>0</v>
      </c>
      <c r="AI689" s="213">
        <f t="shared" si="390"/>
        <v>0</v>
      </c>
      <c r="AJ689" s="213">
        <f t="shared" si="390"/>
        <v>0</v>
      </c>
      <c r="AK689" s="213">
        <f t="shared" si="390"/>
        <v>0</v>
      </c>
      <c r="AL689" s="213">
        <f t="shared" si="390"/>
        <v>0</v>
      </c>
      <c r="AM689" s="213">
        <f t="shared" si="390"/>
        <v>0</v>
      </c>
      <c r="AN689" s="213">
        <f t="shared" si="390"/>
        <v>0</v>
      </c>
      <c r="AO689" s="213">
        <f t="shared" si="390"/>
        <v>0</v>
      </c>
      <c r="AP689" s="213">
        <f t="shared" si="390"/>
        <v>0</v>
      </c>
    </row>
    <row r="690" spans="1:42" x14ac:dyDescent="0.2">
      <c r="A690" s="4">
        <f>A689+1</f>
        <v>2</v>
      </c>
      <c r="B690" s="238">
        <f t="shared" si="389"/>
        <v>0</v>
      </c>
      <c r="C690" s="213">
        <f t="shared" ref="C690:AP690" si="391">IF(C$2&gt;analysis_period,0,IF(C$2=equip3_reserve_freq*$A690,equip3_reserve_cost*system_capacity*1000*(1+inflation_rate/100)^B$2,0))</f>
        <v>0</v>
      </c>
      <c r="D690" s="213">
        <f t="shared" si="391"/>
        <v>0</v>
      </c>
      <c r="E690" s="213">
        <f t="shared" si="391"/>
        <v>0</v>
      </c>
      <c r="F690" s="213">
        <f t="shared" si="391"/>
        <v>0</v>
      </c>
      <c r="G690" s="213">
        <f t="shared" si="391"/>
        <v>0</v>
      </c>
      <c r="H690" s="213">
        <f t="shared" si="391"/>
        <v>0</v>
      </c>
      <c r="I690" s="213">
        <f t="shared" si="391"/>
        <v>0</v>
      </c>
      <c r="J690" s="213">
        <f t="shared" si="391"/>
        <v>0</v>
      </c>
      <c r="K690" s="213">
        <f t="shared" si="391"/>
        <v>0</v>
      </c>
      <c r="L690" s="213">
        <f t="shared" si="391"/>
        <v>0</v>
      </c>
      <c r="M690" s="213">
        <f t="shared" si="391"/>
        <v>0</v>
      </c>
      <c r="N690" s="213">
        <f t="shared" si="391"/>
        <v>0</v>
      </c>
      <c r="O690" s="213">
        <f t="shared" si="391"/>
        <v>0</v>
      </c>
      <c r="P690" s="213">
        <f t="shared" si="391"/>
        <v>0</v>
      </c>
      <c r="Q690" s="213">
        <f t="shared" si="391"/>
        <v>0</v>
      </c>
      <c r="R690" s="213">
        <f t="shared" si="391"/>
        <v>0</v>
      </c>
      <c r="S690" s="213">
        <f t="shared" si="391"/>
        <v>0</v>
      </c>
      <c r="T690" s="213">
        <f t="shared" si="391"/>
        <v>0</v>
      </c>
      <c r="U690" s="213">
        <f t="shared" si="391"/>
        <v>0</v>
      </c>
      <c r="V690" s="213">
        <f t="shared" si="391"/>
        <v>0</v>
      </c>
      <c r="W690" s="213">
        <f t="shared" si="391"/>
        <v>0</v>
      </c>
      <c r="X690" s="213">
        <f t="shared" si="391"/>
        <v>0</v>
      </c>
      <c r="Y690" s="213">
        <f t="shared" si="391"/>
        <v>0</v>
      </c>
      <c r="Z690" s="213">
        <f t="shared" si="391"/>
        <v>0</v>
      </c>
      <c r="AA690" s="213">
        <f t="shared" si="391"/>
        <v>0</v>
      </c>
      <c r="AB690" s="213">
        <f t="shared" si="391"/>
        <v>0</v>
      </c>
      <c r="AC690" s="213">
        <f t="shared" si="391"/>
        <v>0</v>
      </c>
      <c r="AD690" s="213">
        <f t="shared" si="391"/>
        <v>0</v>
      </c>
      <c r="AE690" s="213">
        <f t="shared" si="391"/>
        <v>0</v>
      </c>
      <c r="AF690" s="213">
        <f t="shared" si="391"/>
        <v>0</v>
      </c>
      <c r="AG690" s="213">
        <f t="shared" si="391"/>
        <v>0</v>
      </c>
      <c r="AH690" s="213">
        <f t="shared" si="391"/>
        <v>0</v>
      </c>
      <c r="AI690" s="213">
        <f t="shared" si="391"/>
        <v>0</v>
      </c>
      <c r="AJ690" s="213">
        <f t="shared" si="391"/>
        <v>0</v>
      </c>
      <c r="AK690" s="213">
        <f t="shared" si="391"/>
        <v>0</v>
      </c>
      <c r="AL690" s="213">
        <f t="shared" si="391"/>
        <v>0</v>
      </c>
      <c r="AM690" s="213">
        <f t="shared" si="391"/>
        <v>0</v>
      </c>
      <c r="AN690" s="213">
        <f t="shared" si="391"/>
        <v>0</v>
      </c>
      <c r="AO690" s="213">
        <f t="shared" si="391"/>
        <v>0</v>
      </c>
      <c r="AP690" s="213">
        <f t="shared" si="391"/>
        <v>0</v>
      </c>
    </row>
    <row r="691" spans="1:42" x14ac:dyDescent="0.2">
      <c r="A691" s="4">
        <f t="shared" ref="A691:A698" si="392">A690+1</f>
        <v>3</v>
      </c>
      <c r="B691" s="238">
        <f t="shared" si="389"/>
        <v>0</v>
      </c>
      <c r="C691" s="213">
        <f t="shared" ref="C691:AP691" si="393">IF(C$2&gt;analysis_period,0,IF(C$2=equip3_reserve_freq*$A691,equip3_reserve_cost*system_capacity*1000*(1+inflation_rate/100)^B$2,0))</f>
        <v>0</v>
      </c>
      <c r="D691" s="213">
        <f t="shared" si="393"/>
        <v>0</v>
      </c>
      <c r="E691" s="213">
        <f t="shared" si="393"/>
        <v>0</v>
      </c>
      <c r="F691" s="213">
        <f t="shared" si="393"/>
        <v>0</v>
      </c>
      <c r="G691" s="213">
        <f t="shared" si="393"/>
        <v>0</v>
      </c>
      <c r="H691" s="213">
        <f t="shared" si="393"/>
        <v>0</v>
      </c>
      <c r="I691" s="213">
        <f t="shared" si="393"/>
        <v>0</v>
      </c>
      <c r="J691" s="213">
        <f t="shared" si="393"/>
        <v>0</v>
      </c>
      <c r="K691" s="213">
        <f t="shared" si="393"/>
        <v>0</v>
      </c>
      <c r="L691" s="213">
        <f t="shared" si="393"/>
        <v>0</v>
      </c>
      <c r="M691" s="213">
        <f t="shared" si="393"/>
        <v>0</v>
      </c>
      <c r="N691" s="213">
        <f t="shared" si="393"/>
        <v>0</v>
      </c>
      <c r="O691" s="213">
        <f t="shared" si="393"/>
        <v>0</v>
      </c>
      <c r="P691" s="213">
        <f t="shared" si="393"/>
        <v>0</v>
      </c>
      <c r="Q691" s="213">
        <f t="shared" si="393"/>
        <v>0</v>
      </c>
      <c r="R691" s="213">
        <f t="shared" si="393"/>
        <v>0</v>
      </c>
      <c r="S691" s="213">
        <f t="shared" si="393"/>
        <v>0</v>
      </c>
      <c r="T691" s="213">
        <f t="shared" si="393"/>
        <v>0</v>
      </c>
      <c r="U691" s="213">
        <f t="shared" si="393"/>
        <v>0</v>
      </c>
      <c r="V691" s="213">
        <f t="shared" si="393"/>
        <v>0</v>
      </c>
      <c r="W691" s="213">
        <f t="shared" si="393"/>
        <v>0</v>
      </c>
      <c r="X691" s="213">
        <f t="shared" si="393"/>
        <v>0</v>
      </c>
      <c r="Y691" s="213">
        <f t="shared" si="393"/>
        <v>0</v>
      </c>
      <c r="Z691" s="213">
        <f t="shared" si="393"/>
        <v>0</v>
      </c>
      <c r="AA691" s="213">
        <f t="shared" si="393"/>
        <v>0</v>
      </c>
      <c r="AB691" s="213">
        <f t="shared" si="393"/>
        <v>0</v>
      </c>
      <c r="AC691" s="213">
        <f t="shared" si="393"/>
        <v>0</v>
      </c>
      <c r="AD691" s="213">
        <f t="shared" si="393"/>
        <v>0</v>
      </c>
      <c r="AE691" s="213">
        <f t="shared" si="393"/>
        <v>0</v>
      </c>
      <c r="AF691" s="213">
        <f t="shared" si="393"/>
        <v>0</v>
      </c>
      <c r="AG691" s="213">
        <f t="shared" si="393"/>
        <v>0</v>
      </c>
      <c r="AH691" s="213">
        <f t="shared" si="393"/>
        <v>0</v>
      </c>
      <c r="AI691" s="213">
        <f t="shared" si="393"/>
        <v>0</v>
      </c>
      <c r="AJ691" s="213">
        <f t="shared" si="393"/>
        <v>0</v>
      </c>
      <c r="AK691" s="213">
        <f t="shared" si="393"/>
        <v>0</v>
      </c>
      <c r="AL691" s="213">
        <f t="shared" si="393"/>
        <v>0</v>
      </c>
      <c r="AM691" s="213">
        <f t="shared" si="393"/>
        <v>0</v>
      </c>
      <c r="AN691" s="213">
        <f t="shared" si="393"/>
        <v>0</v>
      </c>
      <c r="AO691" s="213">
        <f t="shared" si="393"/>
        <v>0</v>
      </c>
      <c r="AP691" s="213">
        <f t="shared" si="393"/>
        <v>0</v>
      </c>
    </row>
    <row r="692" spans="1:42" x14ac:dyDescent="0.2">
      <c r="A692" s="4">
        <f t="shared" si="392"/>
        <v>4</v>
      </c>
      <c r="B692" s="238">
        <f t="shared" si="389"/>
        <v>0</v>
      </c>
      <c r="C692" s="213">
        <f t="shared" ref="C692:AP692" si="394">IF(C$2&gt;analysis_period,0,IF(C$2=equip3_reserve_freq*$A692,equip3_reserve_cost*system_capacity*1000*(1+inflation_rate/100)^B$2,0))</f>
        <v>0</v>
      </c>
      <c r="D692" s="213">
        <f t="shared" si="394"/>
        <v>0</v>
      </c>
      <c r="E692" s="213">
        <f t="shared" si="394"/>
        <v>0</v>
      </c>
      <c r="F692" s="213">
        <f t="shared" si="394"/>
        <v>0</v>
      </c>
      <c r="G692" s="213">
        <f t="shared" si="394"/>
        <v>0</v>
      </c>
      <c r="H692" s="213">
        <f t="shared" si="394"/>
        <v>0</v>
      </c>
      <c r="I692" s="213">
        <f t="shared" si="394"/>
        <v>0</v>
      </c>
      <c r="J692" s="213">
        <f t="shared" si="394"/>
        <v>0</v>
      </c>
      <c r="K692" s="213">
        <f t="shared" si="394"/>
        <v>0</v>
      </c>
      <c r="L692" s="213">
        <f t="shared" si="394"/>
        <v>0</v>
      </c>
      <c r="M692" s="213">
        <f t="shared" si="394"/>
        <v>0</v>
      </c>
      <c r="N692" s="213">
        <f t="shared" si="394"/>
        <v>0</v>
      </c>
      <c r="O692" s="213">
        <f t="shared" si="394"/>
        <v>0</v>
      </c>
      <c r="P692" s="213">
        <f t="shared" si="394"/>
        <v>0</v>
      </c>
      <c r="Q692" s="213">
        <f t="shared" si="394"/>
        <v>0</v>
      </c>
      <c r="R692" s="213">
        <f t="shared" si="394"/>
        <v>0</v>
      </c>
      <c r="S692" s="213">
        <f t="shared" si="394"/>
        <v>0</v>
      </c>
      <c r="T692" s="213">
        <f t="shared" si="394"/>
        <v>0</v>
      </c>
      <c r="U692" s="213">
        <f t="shared" si="394"/>
        <v>0</v>
      </c>
      <c r="V692" s="213">
        <f t="shared" si="394"/>
        <v>0</v>
      </c>
      <c r="W692" s="213">
        <f t="shared" si="394"/>
        <v>0</v>
      </c>
      <c r="X692" s="213">
        <f t="shared" si="394"/>
        <v>0</v>
      </c>
      <c r="Y692" s="213">
        <f t="shared" si="394"/>
        <v>0</v>
      </c>
      <c r="Z692" s="213">
        <f t="shared" si="394"/>
        <v>0</v>
      </c>
      <c r="AA692" s="213">
        <f t="shared" si="394"/>
        <v>0</v>
      </c>
      <c r="AB692" s="213">
        <f t="shared" si="394"/>
        <v>0</v>
      </c>
      <c r="AC692" s="213">
        <f t="shared" si="394"/>
        <v>0</v>
      </c>
      <c r="AD692" s="213">
        <f t="shared" si="394"/>
        <v>0</v>
      </c>
      <c r="AE692" s="213">
        <f t="shared" si="394"/>
        <v>0</v>
      </c>
      <c r="AF692" s="213">
        <f t="shared" si="394"/>
        <v>0</v>
      </c>
      <c r="AG692" s="213">
        <f t="shared" si="394"/>
        <v>0</v>
      </c>
      <c r="AH692" s="213">
        <f t="shared" si="394"/>
        <v>0</v>
      </c>
      <c r="AI692" s="213">
        <f t="shared" si="394"/>
        <v>0</v>
      </c>
      <c r="AJ692" s="213">
        <f t="shared" si="394"/>
        <v>0</v>
      </c>
      <c r="AK692" s="213">
        <f t="shared" si="394"/>
        <v>0</v>
      </c>
      <c r="AL692" s="213">
        <f t="shared" si="394"/>
        <v>0</v>
      </c>
      <c r="AM692" s="213">
        <f t="shared" si="394"/>
        <v>0</v>
      </c>
      <c r="AN692" s="213">
        <f t="shared" si="394"/>
        <v>0</v>
      </c>
      <c r="AO692" s="213">
        <f t="shared" si="394"/>
        <v>0</v>
      </c>
      <c r="AP692" s="213">
        <f t="shared" si="394"/>
        <v>0</v>
      </c>
    </row>
    <row r="693" spans="1:42" x14ac:dyDescent="0.2">
      <c r="A693" s="4">
        <f t="shared" si="392"/>
        <v>5</v>
      </c>
      <c r="B693" s="238">
        <f t="shared" si="389"/>
        <v>0</v>
      </c>
      <c r="C693" s="213">
        <f t="shared" ref="C693:AP693" si="395">IF(C$2&gt;analysis_period,0,IF(C$2=equip3_reserve_freq*$A693,equip3_reserve_cost*system_capacity*1000*(1+inflation_rate/100)^B$2,0))</f>
        <v>0</v>
      </c>
      <c r="D693" s="213">
        <f t="shared" si="395"/>
        <v>0</v>
      </c>
      <c r="E693" s="213">
        <f t="shared" si="395"/>
        <v>0</v>
      </c>
      <c r="F693" s="213">
        <f t="shared" si="395"/>
        <v>0</v>
      </c>
      <c r="G693" s="213">
        <f t="shared" si="395"/>
        <v>0</v>
      </c>
      <c r="H693" s="213">
        <f t="shared" si="395"/>
        <v>0</v>
      </c>
      <c r="I693" s="213">
        <f t="shared" si="395"/>
        <v>0</v>
      </c>
      <c r="J693" s="213">
        <f t="shared" si="395"/>
        <v>0</v>
      </c>
      <c r="K693" s="213">
        <f t="shared" si="395"/>
        <v>0</v>
      </c>
      <c r="L693" s="213">
        <f t="shared" si="395"/>
        <v>0</v>
      </c>
      <c r="M693" s="213">
        <f t="shared" si="395"/>
        <v>0</v>
      </c>
      <c r="N693" s="213">
        <f t="shared" si="395"/>
        <v>0</v>
      </c>
      <c r="O693" s="213">
        <f t="shared" si="395"/>
        <v>0</v>
      </c>
      <c r="P693" s="213">
        <f t="shared" si="395"/>
        <v>0</v>
      </c>
      <c r="Q693" s="213">
        <f t="shared" si="395"/>
        <v>0</v>
      </c>
      <c r="R693" s="213">
        <f t="shared" si="395"/>
        <v>0</v>
      </c>
      <c r="S693" s="213">
        <f t="shared" si="395"/>
        <v>0</v>
      </c>
      <c r="T693" s="213">
        <f t="shared" si="395"/>
        <v>0</v>
      </c>
      <c r="U693" s="213">
        <f t="shared" si="395"/>
        <v>0</v>
      </c>
      <c r="V693" s="213">
        <f t="shared" si="395"/>
        <v>0</v>
      </c>
      <c r="W693" s="213">
        <f t="shared" si="395"/>
        <v>0</v>
      </c>
      <c r="X693" s="213">
        <f t="shared" si="395"/>
        <v>0</v>
      </c>
      <c r="Y693" s="213">
        <f t="shared" si="395"/>
        <v>0</v>
      </c>
      <c r="Z693" s="213">
        <f t="shared" si="395"/>
        <v>0</v>
      </c>
      <c r="AA693" s="213">
        <f t="shared" si="395"/>
        <v>0</v>
      </c>
      <c r="AB693" s="213">
        <f t="shared" si="395"/>
        <v>0</v>
      </c>
      <c r="AC693" s="213">
        <f t="shared" si="395"/>
        <v>0</v>
      </c>
      <c r="AD693" s="213">
        <f t="shared" si="395"/>
        <v>0</v>
      </c>
      <c r="AE693" s="213">
        <f t="shared" si="395"/>
        <v>0</v>
      </c>
      <c r="AF693" s="213">
        <f t="shared" si="395"/>
        <v>0</v>
      </c>
      <c r="AG693" s="213">
        <f t="shared" si="395"/>
        <v>0</v>
      </c>
      <c r="AH693" s="213">
        <f t="shared" si="395"/>
        <v>0</v>
      </c>
      <c r="AI693" s="213">
        <f t="shared" si="395"/>
        <v>0</v>
      </c>
      <c r="AJ693" s="213">
        <f t="shared" si="395"/>
        <v>0</v>
      </c>
      <c r="AK693" s="213">
        <f t="shared" si="395"/>
        <v>0</v>
      </c>
      <c r="AL693" s="213">
        <f t="shared" si="395"/>
        <v>0</v>
      </c>
      <c r="AM693" s="213">
        <f t="shared" si="395"/>
        <v>0</v>
      </c>
      <c r="AN693" s="213">
        <f t="shared" si="395"/>
        <v>0</v>
      </c>
      <c r="AO693" s="213">
        <f t="shared" si="395"/>
        <v>0</v>
      </c>
      <c r="AP693" s="213">
        <f t="shared" si="395"/>
        <v>0</v>
      </c>
    </row>
    <row r="694" spans="1:42" x14ac:dyDescent="0.2">
      <c r="A694" s="4">
        <f t="shared" si="392"/>
        <v>6</v>
      </c>
      <c r="B694" s="238">
        <f t="shared" si="389"/>
        <v>0</v>
      </c>
      <c r="C694" s="213">
        <f t="shared" ref="C694:AP694" si="396">IF(C$2&gt;analysis_period,0,IF(C$2=equip3_reserve_freq*$A694,equip3_reserve_cost*system_capacity*1000*(1+inflation_rate/100)^B$2,0))</f>
        <v>0</v>
      </c>
      <c r="D694" s="213">
        <f t="shared" si="396"/>
        <v>0</v>
      </c>
      <c r="E694" s="213">
        <f t="shared" si="396"/>
        <v>0</v>
      </c>
      <c r="F694" s="213">
        <f t="shared" si="396"/>
        <v>0</v>
      </c>
      <c r="G694" s="213">
        <f t="shared" si="396"/>
        <v>0</v>
      </c>
      <c r="H694" s="213">
        <f t="shared" si="396"/>
        <v>0</v>
      </c>
      <c r="I694" s="213">
        <f t="shared" si="396"/>
        <v>0</v>
      </c>
      <c r="J694" s="213">
        <f t="shared" si="396"/>
        <v>0</v>
      </c>
      <c r="K694" s="213">
        <f t="shared" si="396"/>
        <v>0</v>
      </c>
      <c r="L694" s="213">
        <f t="shared" si="396"/>
        <v>0</v>
      </c>
      <c r="M694" s="213">
        <f t="shared" si="396"/>
        <v>0</v>
      </c>
      <c r="N694" s="213">
        <f t="shared" si="396"/>
        <v>0</v>
      </c>
      <c r="O694" s="213">
        <f t="shared" si="396"/>
        <v>0</v>
      </c>
      <c r="P694" s="213">
        <f t="shared" si="396"/>
        <v>0</v>
      </c>
      <c r="Q694" s="213">
        <f t="shared" si="396"/>
        <v>0</v>
      </c>
      <c r="R694" s="213">
        <f t="shared" si="396"/>
        <v>0</v>
      </c>
      <c r="S694" s="213">
        <f t="shared" si="396"/>
        <v>0</v>
      </c>
      <c r="T694" s="213">
        <f t="shared" si="396"/>
        <v>0</v>
      </c>
      <c r="U694" s="213">
        <f t="shared" si="396"/>
        <v>0</v>
      </c>
      <c r="V694" s="213">
        <f t="shared" si="396"/>
        <v>0</v>
      </c>
      <c r="W694" s="213">
        <f t="shared" si="396"/>
        <v>0</v>
      </c>
      <c r="X694" s="213">
        <f t="shared" si="396"/>
        <v>0</v>
      </c>
      <c r="Y694" s="213">
        <f t="shared" si="396"/>
        <v>0</v>
      </c>
      <c r="Z694" s="213">
        <f t="shared" si="396"/>
        <v>0</v>
      </c>
      <c r="AA694" s="213">
        <f t="shared" si="396"/>
        <v>0</v>
      </c>
      <c r="AB694" s="213">
        <f t="shared" si="396"/>
        <v>0</v>
      </c>
      <c r="AC694" s="213">
        <f t="shared" si="396"/>
        <v>0</v>
      </c>
      <c r="AD694" s="213">
        <f t="shared" si="396"/>
        <v>0</v>
      </c>
      <c r="AE694" s="213">
        <f t="shared" si="396"/>
        <v>0</v>
      </c>
      <c r="AF694" s="213">
        <f t="shared" si="396"/>
        <v>0</v>
      </c>
      <c r="AG694" s="213">
        <f t="shared" si="396"/>
        <v>0</v>
      </c>
      <c r="AH694" s="213">
        <f t="shared" si="396"/>
        <v>0</v>
      </c>
      <c r="AI694" s="213">
        <f t="shared" si="396"/>
        <v>0</v>
      </c>
      <c r="AJ694" s="213">
        <f t="shared" si="396"/>
        <v>0</v>
      </c>
      <c r="AK694" s="213">
        <f t="shared" si="396"/>
        <v>0</v>
      </c>
      <c r="AL694" s="213">
        <f t="shared" si="396"/>
        <v>0</v>
      </c>
      <c r="AM694" s="213">
        <f t="shared" si="396"/>
        <v>0</v>
      </c>
      <c r="AN694" s="213">
        <f t="shared" si="396"/>
        <v>0</v>
      </c>
      <c r="AO694" s="213">
        <f t="shared" si="396"/>
        <v>0</v>
      </c>
      <c r="AP694" s="213">
        <f t="shared" si="396"/>
        <v>0</v>
      </c>
    </row>
    <row r="695" spans="1:42" x14ac:dyDescent="0.2">
      <c r="A695" s="4">
        <f t="shared" si="392"/>
        <v>7</v>
      </c>
      <c r="B695" s="238">
        <f t="shared" si="389"/>
        <v>0</v>
      </c>
      <c r="C695" s="213">
        <f t="shared" ref="C695:AP695" si="397">IF(C$2&gt;analysis_period,0,IF(C$2=equip3_reserve_freq*$A695,equip3_reserve_cost*system_capacity*1000*(1+inflation_rate/100)^B$2,0))</f>
        <v>0</v>
      </c>
      <c r="D695" s="213">
        <f t="shared" si="397"/>
        <v>0</v>
      </c>
      <c r="E695" s="213">
        <f t="shared" si="397"/>
        <v>0</v>
      </c>
      <c r="F695" s="213">
        <f t="shared" si="397"/>
        <v>0</v>
      </c>
      <c r="G695" s="213">
        <f t="shared" si="397"/>
        <v>0</v>
      </c>
      <c r="H695" s="213">
        <f t="shared" si="397"/>
        <v>0</v>
      </c>
      <c r="I695" s="213">
        <f t="shared" si="397"/>
        <v>0</v>
      </c>
      <c r="J695" s="213">
        <f t="shared" si="397"/>
        <v>0</v>
      </c>
      <c r="K695" s="213">
        <f t="shared" si="397"/>
        <v>0</v>
      </c>
      <c r="L695" s="213">
        <f t="shared" si="397"/>
        <v>0</v>
      </c>
      <c r="M695" s="213">
        <f t="shared" si="397"/>
        <v>0</v>
      </c>
      <c r="N695" s="213">
        <f t="shared" si="397"/>
        <v>0</v>
      </c>
      <c r="O695" s="213">
        <f t="shared" si="397"/>
        <v>0</v>
      </c>
      <c r="P695" s="213">
        <f t="shared" si="397"/>
        <v>0</v>
      </c>
      <c r="Q695" s="213">
        <f t="shared" si="397"/>
        <v>0</v>
      </c>
      <c r="R695" s="213">
        <f t="shared" si="397"/>
        <v>0</v>
      </c>
      <c r="S695" s="213">
        <f t="shared" si="397"/>
        <v>0</v>
      </c>
      <c r="T695" s="213">
        <f t="shared" si="397"/>
        <v>0</v>
      </c>
      <c r="U695" s="213">
        <f t="shared" si="397"/>
        <v>0</v>
      </c>
      <c r="V695" s="213">
        <f t="shared" si="397"/>
        <v>0</v>
      </c>
      <c r="W695" s="213">
        <f t="shared" si="397"/>
        <v>0</v>
      </c>
      <c r="X695" s="213">
        <f t="shared" si="397"/>
        <v>0</v>
      </c>
      <c r="Y695" s="213">
        <f t="shared" si="397"/>
        <v>0</v>
      </c>
      <c r="Z695" s="213">
        <f t="shared" si="397"/>
        <v>0</v>
      </c>
      <c r="AA695" s="213">
        <f t="shared" si="397"/>
        <v>0</v>
      </c>
      <c r="AB695" s="213">
        <f t="shared" si="397"/>
        <v>0</v>
      </c>
      <c r="AC695" s="213">
        <f t="shared" si="397"/>
        <v>0</v>
      </c>
      <c r="AD695" s="213">
        <f t="shared" si="397"/>
        <v>0</v>
      </c>
      <c r="AE695" s="213">
        <f t="shared" si="397"/>
        <v>0</v>
      </c>
      <c r="AF695" s="213">
        <f t="shared" si="397"/>
        <v>0</v>
      </c>
      <c r="AG695" s="213">
        <f t="shared" si="397"/>
        <v>0</v>
      </c>
      <c r="AH695" s="213">
        <f t="shared" si="397"/>
        <v>0</v>
      </c>
      <c r="AI695" s="213">
        <f t="shared" si="397"/>
        <v>0</v>
      </c>
      <c r="AJ695" s="213">
        <f t="shared" si="397"/>
        <v>0</v>
      </c>
      <c r="AK695" s="213">
        <f t="shared" si="397"/>
        <v>0</v>
      </c>
      <c r="AL695" s="213">
        <f t="shared" si="397"/>
        <v>0</v>
      </c>
      <c r="AM695" s="213">
        <f t="shared" si="397"/>
        <v>0</v>
      </c>
      <c r="AN695" s="213">
        <f t="shared" si="397"/>
        <v>0</v>
      </c>
      <c r="AO695" s="213">
        <f t="shared" si="397"/>
        <v>0</v>
      </c>
      <c r="AP695" s="213">
        <f t="shared" si="397"/>
        <v>0</v>
      </c>
    </row>
    <row r="696" spans="1:42" x14ac:dyDescent="0.2">
      <c r="A696" s="4">
        <f t="shared" si="392"/>
        <v>8</v>
      </c>
      <c r="B696" s="238">
        <f t="shared" si="389"/>
        <v>0</v>
      </c>
      <c r="C696" s="213">
        <f t="shared" ref="C696:AP696" si="398">IF(C$2&gt;analysis_period,0,IF(C$2=equip3_reserve_freq*$A696,equip3_reserve_cost*system_capacity*1000*(1+inflation_rate/100)^B$2,0))</f>
        <v>0</v>
      </c>
      <c r="D696" s="213">
        <f t="shared" si="398"/>
        <v>0</v>
      </c>
      <c r="E696" s="213">
        <f t="shared" si="398"/>
        <v>0</v>
      </c>
      <c r="F696" s="213">
        <f t="shared" si="398"/>
        <v>0</v>
      </c>
      <c r="G696" s="213">
        <f t="shared" si="398"/>
        <v>0</v>
      </c>
      <c r="H696" s="213">
        <f t="shared" si="398"/>
        <v>0</v>
      </c>
      <c r="I696" s="213">
        <f t="shared" si="398"/>
        <v>0</v>
      </c>
      <c r="J696" s="213">
        <f t="shared" si="398"/>
        <v>0</v>
      </c>
      <c r="K696" s="213">
        <f t="shared" si="398"/>
        <v>0</v>
      </c>
      <c r="L696" s="213">
        <f t="shared" si="398"/>
        <v>0</v>
      </c>
      <c r="M696" s="213">
        <f t="shared" si="398"/>
        <v>0</v>
      </c>
      <c r="N696" s="213">
        <f t="shared" si="398"/>
        <v>0</v>
      </c>
      <c r="O696" s="213">
        <f t="shared" si="398"/>
        <v>0</v>
      </c>
      <c r="P696" s="213">
        <f t="shared" si="398"/>
        <v>0</v>
      </c>
      <c r="Q696" s="213">
        <f t="shared" si="398"/>
        <v>0</v>
      </c>
      <c r="R696" s="213">
        <f t="shared" si="398"/>
        <v>0</v>
      </c>
      <c r="S696" s="213">
        <f t="shared" si="398"/>
        <v>0</v>
      </c>
      <c r="T696" s="213">
        <f t="shared" si="398"/>
        <v>0</v>
      </c>
      <c r="U696" s="213">
        <f t="shared" si="398"/>
        <v>0</v>
      </c>
      <c r="V696" s="213">
        <f t="shared" si="398"/>
        <v>0</v>
      </c>
      <c r="W696" s="213">
        <f t="shared" si="398"/>
        <v>0</v>
      </c>
      <c r="X696" s="213">
        <f t="shared" si="398"/>
        <v>0</v>
      </c>
      <c r="Y696" s="213">
        <f t="shared" si="398"/>
        <v>0</v>
      </c>
      <c r="Z696" s="213">
        <f t="shared" si="398"/>
        <v>0</v>
      </c>
      <c r="AA696" s="213">
        <f t="shared" si="398"/>
        <v>0</v>
      </c>
      <c r="AB696" s="213">
        <f t="shared" si="398"/>
        <v>0</v>
      </c>
      <c r="AC696" s="213">
        <f t="shared" si="398"/>
        <v>0</v>
      </c>
      <c r="AD696" s="213">
        <f t="shared" si="398"/>
        <v>0</v>
      </c>
      <c r="AE696" s="213">
        <f t="shared" si="398"/>
        <v>0</v>
      </c>
      <c r="AF696" s="213">
        <f t="shared" si="398"/>
        <v>0</v>
      </c>
      <c r="AG696" s="213">
        <f t="shared" si="398"/>
        <v>0</v>
      </c>
      <c r="AH696" s="213">
        <f t="shared" si="398"/>
        <v>0</v>
      </c>
      <c r="AI696" s="213">
        <f t="shared" si="398"/>
        <v>0</v>
      </c>
      <c r="AJ696" s="213">
        <f t="shared" si="398"/>
        <v>0</v>
      </c>
      <c r="AK696" s="213">
        <f t="shared" si="398"/>
        <v>0</v>
      </c>
      <c r="AL696" s="213">
        <f t="shared" si="398"/>
        <v>0</v>
      </c>
      <c r="AM696" s="213">
        <f t="shared" si="398"/>
        <v>0</v>
      </c>
      <c r="AN696" s="213">
        <f t="shared" si="398"/>
        <v>0</v>
      </c>
      <c r="AO696" s="213">
        <f t="shared" si="398"/>
        <v>0</v>
      </c>
      <c r="AP696" s="213">
        <f t="shared" si="398"/>
        <v>0</v>
      </c>
    </row>
    <row r="697" spans="1:42" x14ac:dyDescent="0.2">
      <c r="A697" s="4">
        <f>A696+1</f>
        <v>9</v>
      </c>
      <c r="B697" s="238">
        <f t="shared" si="389"/>
        <v>0</v>
      </c>
      <c r="C697" s="213">
        <f t="shared" ref="C697:AP697" si="399">IF(C$2&gt;analysis_period,0,IF(C$2=equip3_reserve_freq*$A697,equip3_reserve_cost*system_capacity*1000*(1+inflation_rate/100)^B$2,0))</f>
        <v>0</v>
      </c>
      <c r="D697" s="213">
        <f t="shared" si="399"/>
        <v>0</v>
      </c>
      <c r="E697" s="213">
        <f t="shared" si="399"/>
        <v>0</v>
      </c>
      <c r="F697" s="213">
        <f t="shared" si="399"/>
        <v>0</v>
      </c>
      <c r="G697" s="213">
        <f t="shared" si="399"/>
        <v>0</v>
      </c>
      <c r="H697" s="213">
        <f t="shared" si="399"/>
        <v>0</v>
      </c>
      <c r="I697" s="213">
        <f t="shared" si="399"/>
        <v>0</v>
      </c>
      <c r="J697" s="213">
        <f t="shared" si="399"/>
        <v>0</v>
      </c>
      <c r="K697" s="213">
        <f t="shared" si="399"/>
        <v>0</v>
      </c>
      <c r="L697" s="213">
        <f t="shared" si="399"/>
        <v>0</v>
      </c>
      <c r="M697" s="213">
        <f t="shared" si="399"/>
        <v>0</v>
      </c>
      <c r="N697" s="213">
        <f t="shared" si="399"/>
        <v>0</v>
      </c>
      <c r="O697" s="213">
        <f t="shared" si="399"/>
        <v>0</v>
      </c>
      <c r="P697" s="213">
        <f t="shared" si="399"/>
        <v>0</v>
      </c>
      <c r="Q697" s="213">
        <f t="shared" si="399"/>
        <v>0</v>
      </c>
      <c r="R697" s="213">
        <f t="shared" si="399"/>
        <v>0</v>
      </c>
      <c r="S697" s="213">
        <f t="shared" si="399"/>
        <v>0</v>
      </c>
      <c r="T697" s="213">
        <f t="shared" si="399"/>
        <v>0</v>
      </c>
      <c r="U697" s="213">
        <f t="shared" si="399"/>
        <v>0</v>
      </c>
      <c r="V697" s="213">
        <f t="shared" si="399"/>
        <v>0</v>
      </c>
      <c r="W697" s="213">
        <f t="shared" si="399"/>
        <v>0</v>
      </c>
      <c r="X697" s="213">
        <f t="shared" si="399"/>
        <v>0</v>
      </c>
      <c r="Y697" s="213">
        <f t="shared" si="399"/>
        <v>0</v>
      </c>
      <c r="Z697" s="213">
        <f t="shared" si="399"/>
        <v>0</v>
      </c>
      <c r="AA697" s="213">
        <f t="shared" si="399"/>
        <v>0</v>
      </c>
      <c r="AB697" s="213">
        <f t="shared" si="399"/>
        <v>0</v>
      </c>
      <c r="AC697" s="213">
        <f t="shared" si="399"/>
        <v>0</v>
      </c>
      <c r="AD697" s="213">
        <f t="shared" si="399"/>
        <v>0</v>
      </c>
      <c r="AE697" s="213">
        <f t="shared" si="399"/>
        <v>0</v>
      </c>
      <c r="AF697" s="213">
        <f t="shared" si="399"/>
        <v>0</v>
      </c>
      <c r="AG697" s="213">
        <f t="shared" si="399"/>
        <v>0</v>
      </c>
      <c r="AH697" s="213">
        <f t="shared" si="399"/>
        <v>0</v>
      </c>
      <c r="AI697" s="213">
        <f t="shared" si="399"/>
        <v>0</v>
      </c>
      <c r="AJ697" s="213">
        <f t="shared" si="399"/>
        <v>0</v>
      </c>
      <c r="AK697" s="213">
        <f t="shared" si="399"/>
        <v>0</v>
      </c>
      <c r="AL697" s="213">
        <f t="shared" si="399"/>
        <v>0</v>
      </c>
      <c r="AM697" s="213">
        <f t="shared" si="399"/>
        <v>0</v>
      </c>
      <c r="AN697" s="213">
        <f t="shared" si="399"/>
        <v>0</v>
      </c>
      <c r="AO697" s="213">
        <f t="shared" si="399"/>
        <v>0</v>
      </c>
      <c r="AP697" s="213">
        <f t="shared" si="399"/>
        <v>0</v>
      </c>
    </row>
    <row r="698" spans="1:42" x14ac:dyDescent="0.2">
      <c r="A698" s="4">
        <f t="shared" si="392"/>
        <v>10</v>
      </c>
      <c r="B698" s="238">
        <f t="shared" si="389"/>
        <v>0</v>
      </c>
      <c r="C698" s="213">
        <f t="shared" ref="C698:AP698" si="400">IF(C$2&gt;analysis_period,0,IF(C$2=equip3_reserve_freq*$A698,equip3_reserve_cost*system_capacity*1000*(1+inflation_rate/100)^B$2,0))</f>
        <v>0</v>
      </c>
      <c r="D698" s="213">
        <f t="shared" si="400"/>
        <v>0</v>
      </c>
      <c r="E698" s="213">
        <f t="shared" si="400"/>
        <v>0</v>
      </c>
      <c r="F698" s="213">
        <f t="shared" si="400"/>
        <v>0</v>
      </c>
      <c r="G698" s="213">
        <f t="shared" si="400"/>
        <v>0</v>
      </c>
      <c r="H698" s="213">
        <f t="shared" si="400"/>
        <v>0</v>
      </c>
      <c r="I698" s="213">
        <f t="shared" si="400"/>
        <v>0</v>
      </c>
      <c r="J698" s="213">
        <f t="shared" si="400"/>
        <v>0</v>
      </c>
      <c r="K698" s="213">
        <f t="shared" si="400"/>
        <v>0</v>
      </c>
      <c r="L698" s="213">
        <f t="shared" si="400"/>
        <v>0</v>
      </c>
      <c r="M698" s="213">
        <f t="shared" si="400"/>
        <v>0</v>
      </c>
      <c r="N698" s="213">
        <f t="shared" si="400"/>
        <v>0</v>
      </c>
      <c r="O698" s="213">
        <f t="shared" si="400"/>
        <v>0</v>
      </c>
      <c r="P698" s="213">
        <f t="shared" si="400"/>
        <v>0</v>
      </c>
      <c r="Q698" s="213">
        <f t="shared" si="400"/>
        <v>0</v>
      </c>
      <c r="R698" s="213">
        <f t="shared" si="400"/>
        <v>0</v>
      </c>
      <c r="S698" s="213">
        <f t="shared" si="400"/>
        <v>0</v>
      </c>
      <c r="T698" s="213">
        <f t="shared" si="400"/>
        <v>0</v>
      </c>
      <c r="U698" s="213">
        <f t="shared" si="400"/>
        <v>0</v>
      </c>
      <c r="V698" s="213">
        <f t="shared" si="400"/>
        <v>0</v>
      </c>
      <c r="W698" s="213">
        <f t="shared" si="400"/>
        <v>0</v>
      </c>
      <c r="X698" s="213">
        <f t="shared" si="400"/>
        <v>0</v>
      </c>
      <c r="Y698" s="213">
        <f t="shared" si="400"/>
        <v>0</v>
      </c>
      <c r="Z698" s="213">
        <f t="shared" si="400"/>
        <v>0</v>
      </c>
      <c r="AA698" s="213">
        <f t="shared" si="400"/>
        <v>0</v>
      </c>
      <c r="AB698" s="213">
        <f t="shared" si="400"/>
        <v>0</v>
      </c>
      <c r="AC698" s="213">
        <f t="shared" si="400"/>
        <v>0</v>
      </c>
      <c r="AD698" s="213">
        <f t="shared" si="400"/>
        <v>0</v>
      </c>
      <c r="AE698" s="213">
        <f t="shared" si="400"/>
        <v>0</v>
      </c>
      <c r="AF698" s="213">
        <f t="shared" si="400"/>
        <v>0</v>
      </c>
      <c r="AG698" s="213">
        <f t="shared" si="400"/>
        <v>0</v>
      </c>
      <c r="AH698" s="213">
        <f t="shared" si="400"/>
        <v>0</v>
      </c>
      <c r="AI698" s="213">
        <f t="shared" si="400"/>
        <v>0</v>
      </c>
      <c r="AJ698" s="213">
        <f t="shared" si="400"/>
        <v>0</v>
      </c>
      <c r="AK698" s="213">
        <f t="shared" si="400"/>
        <v>0</v>
      </c>
      <c r="AL698" s="213">
        <f t="shared" si="400"/>
        <v>0</v>
      </c>
      <c r="AM698" s="213">
        <f t="shared" si="400"/>
        <v>0</v>
      </c>
      <c r="AN698" s="213">
        <f t="shared" si="400"/>
        <v>0</v>
      </c>
      <c r="AO698" s="213">
        <f t="shared" si="400"/>
        <v>0</v>
      </c>
      <c r="AP698" s="213">
        <f t="shared" si="400"/>
        <v>0</v>
      </c>
    </row>
    <row r="699" spans="1:42" x14ac:dyDescent="0.2">
      <c r="A699" s="37" t="s">
        <v>13</v>
      </c>
      <c r="B699" s="28"/>
      <c r="C699" s="217">
        <f>SUM(C689:C698)</f>
        <v>0</v>
      </c>
      <c r="D699" s="217">
        <f t="shared" ref="D699:AP699" si="401">SUM(D689:D698)</f>
        <v>0</v>
      </c>
      <c r="E699" s="217">
        <f t="shared" si="401"/>
        <v>0</v>
      </c>
      <c r="F699" s="217">
        <f t="shared" si="401"/>
        <v>0</v>
      </c>
      <c r="G699" s="217">
        <f t="shared" si="401"/>
        <v>0</v>
      </c>
      <c r="H699" s="217">
        <f t="shared" si="401"/>
        <v>0</v>
      </c>
      <c r="I699" s="217">
        <f t="shared" si="401"/>
        <v>0</v>
      </c>
      <c r="J699" s="217">
        <f t="shared" si="401"/>
        <v>0</v>
      </c>
      <c r="K699" s="217">
        <f t="shared" si="401"/>
        <v>0</v>
      </c>
      <c r="L699" s="217">
        <f t="shared" si="401"/>
        <v>0</v>
      </c>
      <c r="M699" s="217">
        <f t="shared" si="401"/>
        <v>0</v>
      </c>
      <c r="N699" s="217">
        <f t="shared" si="401"/>
        <v>0</v>
      </c>
      <c r="O699" s="217">
        <f t="shared" si="401"/>
        <v>0</v>
      </c>
      <c r="P699" s="217">
        <f t="shared" si="401"/>
        <v>0</v>
      </c>
      <c r="Q699" s="217">
        <f t="shared" si="401"/>
        <v>0</v>
      </c>
      <c r="R699" s="217">
        <f t="shared" si="401"/>
        <v>0</v>
      </c>
      <c r="S699" s="217">
        <f t="shared" si="401"/>
        <v>0</v>
      </c>
      <c r="T699" s="217">
        <f t="shared" si="401"/>
        <v>0</v>
      </c>
      <c r="U699" s="217">
        <f t="shared" si="401"/>
        <v>0</v>
      </c>
      <c r="V699" s="217">
        <f t="shared" si="401"/>
        <v>0</v>
      </c>
      <c r="W699" s="217">
        <f t="shared" si="401"/>
        <v>0</v>
      </c>
      <c r="X699" s="217">
        <f t="shared" si="401"/>
        <v>0</v>
      </c>
      <c r="Y699" s="217">
        <f t="shared" si="401"/>
        <v>0</v>
      </c>
      <c r="Z699" s="217">
        <f t="shared" si="401"/>
        <v>0</v>
      </c>
      <c r="AA699" s="217">
        <f t="shared" si="401"/>
        <v>0</v>
      </c>
      <c r="AB699" s="217">
        <f t="shared" si="401"/>
        <v>0</v>
      </c>
      <c r="AC699" s="217">
        <f t="shared" si="401"/>
        <v>0</v>
      </c>
      <c r="AD699" s="217">
        <f t="shared" si="401"/>
        <v>0</v>
      </c>
      <c r="AE699" s="217">
        <f t="shared" si="401"/>
        <v>0</v>
      </c>
      <c r="AF699" s="217">
        <f t="shared" si="401"/>
        <v>0</v>
      </c>
      <c r="AG699" s="217">
        <f t="shared" si="401"/>
        <v>0</v>
      </c>
      <c r="AH699" s="217">
        <f t="shared" si="401"/>
        <v>0</v>
      </c>
      <c r="AI699" s="217">
        <f t="shared" si="401"/>
        <v>0</v>
      </c>
      <c r="AJ699" s="217">
        <f t="shared" si="401"/>
        <v>0</v>
      </c>
      <c r="AK699" s="217">
        <f t="shared" si="401"/>
        <v>0</v>
      </c>
      <c r="AL699" s="217">
        <f t="shared" si="401"/>
        <v>0</v>
      </c>
      <c r="AM699" s="217">
        <f t="shared" si="401"/>
        <v>0</v>
      </c>
      <c r="AN699" s="217">
        <f t="shared" si="401"/>
        <v>0</v>
      </c>
      <c r="AO699" s="217">
        <f t="shared" si="401"/>
        <v>0</v>
      </c>
      <c r="AP699" s="217">
        <f t="shared" si="401"/>
        <v>0</v>
      </c>
    </row>
    <row r="700" spans="1:42" s="122" customFormat="1" x14ac:dyDescent="0.2">
      <c r="A700" s="4" t="s">
        <v>308</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8">
        <f t="shared" ref="B701:B710" si="402">SUM(C701:AP701)</f>
        <v>0</v>
      </c>
      <c r="C701" s="213">
        <f>IF(C$2&lt;=equip3_reserve_freq*$A$689,$B$689/(equip3_reserve_freq),0)</f>
        <v>0</v>
      </c>
      <c r="D701" s="213">
        <f>IF(D$2&lt;=equip3_reserve_freq*$A$689,$B$689/(equip3_reserve_freq),0)</f>
        <v>0</v>
      </c>
      <c r="E701" s="213">
        <f>IF(E$2&lt;=equip3_reserve_freq*$A$689,$B$689/(equip3_reserve_freq),0)</f>
        <v>0</v>
      </c>
      <c r="F701" s="213">
        <f>IF(F$2&lt;=equip3_reserve_freq*$A$689,$B$689/(equip3_reserve_freq),0)</f>
        <v>0</v>
      </c>
      <c r="G701" s="213">
        <f>IF(G$2&lt;=equip3_reserve_freq*$A$689,$B$689/(equip3_reserve_freq),0)</f>
        <v>0</v>
      </c>
      <c r="H701" s="213">
        <f>IF(H$2&lt;=equip3_reserve_freq*$A$689,$B$689/(equip3_reserve_freq),0)</f>
        <v>0</v>
      </c>
      <c r="I701" s="213">
        <f>IF(I$2&lt;=equip3_reserve_freq*$A$689,$B$689/(equip3_reserve_freq),0)</f>
        <v>0</v>
      </c>
      <c r="J701" s="213">
        <f>IF(J$2&lt;=equip3_reserve_freq*$A$689,$B$689/(equip3_reserve_freq),0)</f>
        <v>0</v>
      </c>
      <c r="K701" s="213">
        <f>IF(K$2&lt;=equip3_reserve_freq*$A$689,$B$689/(equip3_reserve_freq),0)</f>
        <v>0</v>
      </c>
      <c r="L701" s="213">
        <f>IF(L$2&lt;=equip3_reserve_freq*$A$689,$B$689/(equip3_reserve_freq),0)</f>
        <v>0</v>
      </c>
      <c r="M701" s="213">
        <f>IF(M$2&lt;=equip3_reserve_freq*$A$689,$B$689/(equip3_reserve_freq),0)</f>
        <v>0</v>
      </c>
      <c r="N701" s="213">
        <f>IF(N$2&lt;=equip3_reserve_freq*$A$689,$B$689/(equip3_reserve_freq),0)</f>
        <v>0</v>
      </c>
      <c r="O701" s="213">
        <f>IF(O$2&lt;=equip3_reserve_freq*$A$689,$B$689/(equip3_reserve_freq),0)</f>
        <v>0</v>
      </c>
      <c r="P701" s="213">
        <f>IF(P$2&lt;=equip3_reserve_freq*$A$689,$B$689/(equip3_reserve_freq),0)</f>
        <v>0</v>
      </c>
      <c r="Q701" s="213">
        <f>IF(Q$2&lt;=equip3_reserve_freq*$A$689,$B$689/(equip3_reserve_freq),0)</f>
        <v>0</v>
      </c>
      <c r="R701" s="213">
        <f>IF(R$2&lt;=equip3_reserve_freq*$A$689,$B$689/(equip3_reserve_freq),0)</f>
        <v>0</v>
      </c>
      <c r="S701" s="213">
        <f>IF(S$2&lt;=equip3_reserve_freq*$A$689,$B$689/(equip3_reserve_freq),0)</f>
        <v>0</v>
      </c>
      <c r="T701" s="213">
        <f>IF(T$2&lt;=equip3_reserve_freq*$A$689,$B$689/(equip3_reserve_freq),0)</f>
        <v>0</v>
      </c>
      <c r="U701" s="213">
        <f>IF(U$2&lt;=equip3_reserve_freq*$A$689,$B$689/(equip3_reserve_freq),0)</f>
        <v>0</v>
      </c>
      <c r="V701" s="213">
        <f>IF(V$2&lt;=equip3_reserve_freq*$A$689,$B$689/(equip3_reserve_freq),0)</f>
        <v>0</v>
      </c>
      <c r="W701" s="213">
        <f>IF(W$2&lt;=equip3_reserve_freq*$A$689,$B$689/(equip3_reserve_freq),0)</f>
        <v>0</v>
      </c>
      <c r="X701" s="213">
        <f>IF(X$2&lt;=equip3_reserve_freq*$A$689,$B$689/(equip3_reserve_freq),0)</f>
        <v>0</v>
      </c>
      <c r="Y701" s="213">
        <f>IF(Y$2&lt;=equip3_reserve_freq*$A$689,$B$689/(equip3_reserve_freq),0)</f>
        <v>0</v>
      </c>
      <c r="Z701" s="213">
        <f>IF(Z$2&lt;=equip3_reserve_freq*$A$689,$B$689/(equip3_reserve_freq),0)</f>
        <v>0</v>
      </c>
      <c r="AA701" s="213">
        <f>IF(AA$2&lt;=equip3_reserve_freq*$A$689,$B$689/(equip3_reserve_freq),0)</f>
        <v>0</v>
      </c>
      <c r="AB701" s="213">
        <f>IF(AB$2&lt;=equip3_reserve_freq*$A$689,$B$689/(equip3_reserve_freq),0)</f>
        <v>0</v>
      </c>
      <c r="AC701" s="213">
        <f>IF(AC$2&lt;=equip3_reserve_freq*$A$689,$B$689/(equip3_reserve_freq),0)</f>
        <v>0</v>
      </c>
      <c r="AD701" s="213">
        <f>IF(AD$2&lt;=equip3_reserve_freq*$A$689,$B$689/(equip3_reserve_freq),0)</f>
        <v>0</v>
      </c>
      <c r="AE701" s="213">
        <f>IF(AE$2&lt;=equip3_reserve_freq*$A$689,$B$689/(equip3_reserve_freq),0)</f>
        <v>0</v>
      </c>
      <c r="AF701" s="213">
        <f>IF(AF$2&lt;=equip3_reserve_freq*$A$689,$B$689/(equip3_reserve_freq),0)</f>
        <v>0</v>
      </c>
      <c r="AG701" s="213">
        <f>IF(AG$2&lt;=equip3_reserve_freq*$A$689,$B$689/(equip3_reserve_freq),0)</f>
        <v>0</v>
      </c>
      <c r="AH701" s="213">
        <f>IF(AH$2&lt;=equip3_reserve_freq*$A$689,$B$689/(equip3_reserve_freq),0)</f>
        <v>0</v>
      </c>
      <c r="AI701" s="213">
        <f>IF(AI$2&lt;=equip3_reserve_freq*$A$689,$B$689/(equip3_reserve_freq),0)</f>
        <v>0</v>
      </c>
      <c r="AJ701" s="213">
        <f>IF(AJ$2&lt;=equip3_reserve_freq*$A$689,$B$689/(equip3_reserve_freq),0)</f>
        <v>0</v>
      </c>
      <c r="AK701" s="213">
        <f>IF(AK$2&lt;=equip3_reserve_freq*$A$689,$B$689/(equip3_reserve_freq),0)</f>
        <v>0</v>
      </c>
      <c r="AL701" s="213">
        <f>IF(AL$2&lt;=equip3_reserve_freq*$A$689,$B$689/(equip3_reserve_freq),0)</f>
        <v>0</v>
      </c>
      <c r="AM701" s="213">
        <f>IF(AM$2&lt;=equip3_reserve_freq*$A$689,$B$689/(equip3_reserve_freq),0)</f>
        <v>0</v>
      </c>
      <c r="AN701" s="213">
        <f>IF(AN$2&lt;=equip3_reserve_freq*$A$689,$B$689/(equip3_reserve_freq),0)</f>
        <v>0</v>
      </c>
      <c r="AO701" s="213">
        <f>IF(AO$2&lt;=equip3_reserve_freq*$A$689,$B$689/(equip3_reserve_freq),0)</f>
        <v>0</v>
      </c>
      <c r="AP701" s="213">
        <f>IF(AP$2&lt;=equip3_reserve_freq*$A$689,$B$689/(equip3_reserve_freq),0)</f>
        <v>0</v>
      </c>
    </row>
    <row r="702" spans="1:42" x14ac:dyDescent="0.2">
      <c r="A702" s="4">
        <f>A701+1</f>
        <v>2</v>
      </c>
      <c r="B702" s="238">
        <f t="shared" si="402"/>
        <v>0</v>
      </c>
      <c r="C702" s="213">
        <f t="shared" ref="C702:AP702" si="403">IF(AND(C$2&gt;equip3_reserve_freq*$A689,C$2&lt;=equip3_reserve_freq*$A690),$B690/(equip3_reserve_freq),0)</f>
        <v>0</v>
      </c>
      <c r="D702" s="213">
        <f t="shared" si="403"/>
        <v>0</v>
      </c>
      <c r="E702" s="213">
        <f t="shared" si="403"/>
        <v>0</v>
      </c>
      <c r="F702" s="213">
        <f t="shared" si="403"/>
        <v>0</v>
      </c>
      <c r="G702" s="213">
        <f t="shared" si="403"/>
        <v>0</v>
      </c>
      <c r="H702" s="213">
        <f t="shared" si="403"/>
        <v>0</v>
      </c>
      <c r="I702" s="213">
        <f t="shared" si="403"/>
        <v>0</v>
      </c>
      <c r="J702" s="213">
        <f t="shared" si="403"/>
        <v>0</v>
      </c>
      <c r="K702" s="213">
        <f t="shared" si="403"/>
        <v>0</v>
      </c>
      <c r="L702" s="213">
        <f t="shared" si="403"/>
        <v>0</v>
      </c>
      <c r="M702" s="213">
        <f t="shared" si="403"/>
        <v>0</v>
      </c>
      <c r="N702" s="213">
        <f t="shared" si="403"/>
        <v>0</v>
      </c>
      <c r="O702" s="213">
        <f t="shared" si="403"/>
        <v>0</v>
      </c>
      <c r="P702" s="213">
        <f t="shared" si="403"/>
        <v>0</v>
      </c>
      <c r="Q702" s="213">
        <f t="shared" si="403"/>
        <v>0</v>
      </c>
      <c r="R702" s="213">
        <f t="shared" si="403"/>
        <v>0</v>
      </c>
      <c r="S702" s="213">
        <f t="shared" si="403"/>
        <v>0</v>
      </c>
      <c r="T702" s="213">
        <f t="shared" si="403"/>
        <v>0</v>
      </c>
      <c r="U702" s="213">
        <f t="shared" si="403"/>
        <v>0</v>
      </c>
      <c r="V702" s="213">
        <f t="shared" si="403"/>
        <v>0</v>
      </c>
      <c r="W702" s="213">
        <f t="shared" si="403"/>
        <v>0</v>
      </c>
      <c r="X702" s="213">
        <f t="shared" si="403"/>
        <v>0</v>
      </c>
      <c r="Y702" s="213">
        <f t="shared" si="403"/>
        <v>0</v>
      </c>
      <c r="Z702" s="213">
        <f t="shared" si="403"/>
        <v>0</v>
      </c>
      <c r="AA702" s="213">
        <f t="shared" si="403"/>
        <v>0</v>
      </c>
      <c r="AB702" s="213">
        <f t="shared" si="403"/>
        <v>0</v>
      </c>
      <c r="AC702" s="213">
        <f t="shared" si="403"/>
        <v>0</v>
      </c>
      <c r="AD702" s="213">
        <f t="shared" si="403"/>
        <v>0</v>
      </c>
      <c r="AE702" s="213">
        <f t="shared" si="403"/>
        <v>0</v>
      </c>
      <c r="AF702" s="213">
        <f t="shared" si="403"/>
        <v>0</v>
      </c>
      <c r="AG702" s="213">
        <f t="shared" si="403"/>
        <v>0</v>
      </c>
      <c r="AH702" s="213">
        <f t="shared" si="403"/>
        <v>0</v>
      </c>
      <c r="AI702" s="213">
        <f t="shared" si="403"/>
        <v>0</v>
      </c>
      <c r="AJ702" s="213">
        <f t="shared" si="403"/>
        <v>0</v>
      </c>
      <c r="AK702" s="213">
        <f t="shared" si="403"/>
        <v>0</v>
      </c>
      <c r="AL702" s="213">
        <f t="shared" si="403"/>
        <v>0</v>
      </c>
      <c r="AM702" s="213">
        <f t="shared" si="403"/>
        <v>0</v>
      </c>
      <c r="AN702" s="213">
        <f t="shared" si="403"/>
        <v>0</v>
      </c>
      <c r="AO702" s="213">
        <f t="shared" si="403"/>
        <v>0</v>
      </c>
      <c r="AP702" s="213">
        <f t="shared" si="403"/>
        <v>0</v>
      </c>
    </row>
    <row r="703" spans="1:42" x14ac:dyDescent="0.2">
      <c r="A703" s="4">
        <f t="shared" ref="A703:A708" si="404">A702+1</f>
        <v>3</v>
      </c>
      <c r="B703" s="238">
        <f t="shared" si="402"/>
        <v>0</v>
      </c>
      <c r="C703" s="213">
        <f t="shared" ref="C703:AP703" si="405">IF(AND(C$2&gt;equip3_reserve_freq*$A690,C$2&lt;=equip3_reserve_freq*$A691),$B691/(equip3_reserve_freq),0)</f>
        <v>0</v>
      </c>
      <c r="D703" s="213">
        <f t="shared" si="405"/>
        <v>0</v>
      </c>
      <c r="E703" s="213">
        <f t="shared" si="405"/>
        <v>0</v>
      </c>
      <c r="F703" s="213">
        <f t="shared" si="405"/>
        <v>0</v>
      </c>
      <c r="G703" s="213">
        <f t="shared" si="405"/>
        <v>0</v>
      </c>
      <c r="H703" s="213">
        <f t="shared" si="405"/>
        <v>0</v>
      </c>
      <c r="I703" s="213">
        <f t="shared" si="405"/>
        <v>0</v>
      </c>
      <c r="J703" s="213">
        <f t="shared" si="405"/>
        <v>0</v>
      </c>
      <c r="K703" s="213">
        <f t="shared" si="405"/>
        <v>0</v>
      </c>
      <c r="L703" s="213">
        <f t="shared" si="405"/>
        <v>0</v>
      </c>
      <c r="M703" s="213">
        <f t="shared" si="405"/>
        <v>0</v>
      </c>
      <c r="N703" s="213">
        <f t="shared" si="405"/>
        <v>0</v>
      </c>
      <c r="O703" s="213">
        <f t="shared" si="405"/>
        <v>0</v>
      </c>
      <c r="P703" s="213">
        <f t="shared" si="405"/>
        <v>0</v>
      </c>
      <c r="Q703" s="213">
        <f t="shared" si="405"/>
        <v>0</v>
      </c>
      <c r="R703" s="213">
        <f t="shared" si="405"/>
        <v>0</v>
      </c>
      <c r="S703" s="213">
        <f t="shared" si="405"/>
        <v>0</v>
      </c>
      <c r="T703" s="213">
        <f t="shared" si="405"/>
        <v>0</v>
      </c>
      <c r="U703" s="213">
        <f t="shared" si="405"/>
        <v>0</v>
      </c>
      <c r="V703" s="213">
        <f t="shared" si="405"/>
        <v>0</v>
      </c>
      <c r="W703" s="213">
        <f t="shared" si="405"/>
        <v>0</v>
      </c>
      <c r="X703" s="213">
        <f t="shared" si="405"/>
        <v>0</v>
      </c>
      <c r="Y703" s="213">
        <f t="shared" si="405"/>
        <v>0</v>
      </c>
      <c r="Z703" s="213">
        <f t="shared" si="405"/>
        <v>0</v>
      </c>
      <c r="AA703" s="213">
        <f t="shared" si="405"/>
        <v>0</v>
      </c>
      <c r="AB703" s="213">
        <f t="shared" si="405"/>
        <v>0</v>
      </c>
      <c r="AC703" s="213">
        <f t="shared" si="405"/>
        <v>0</v>
      </c>
      <c r="AD703" s="213">
        <f t="shared" si="405"/>
        <v>0</v>
      </c>
      <c r="AE703" s="213">
        <f t="shared" si="405"/>
        <v>0</v>
      </c>
      <c r="AF703" s="213">
        <f t="shared" si="405"/>
        <v>0</v>
      </c>
      <c r="AG703" s="213">
        <f t="shared" si="405"/>
        <v>0</v>
      </c>
      <c r="AH703" s="213">
        <f t="shared" si="405"/>
        <v>0</v>
      </c>
      <c r="AI703" s="213">
        <f t="shared" si="405"/>
        <v>0</v>
      </c>
      <c r="AJ703" s="213">
        <f t="shared" si="405"/>
        <v>0</v>
      </c>
      <c r="AK703" s="213">
        <f t="shared" si="405"/>
        <v>0</v>
      </c>
      <c r="AL703" s="213">
        <f t="shared" si="405"/>
        <v>0</v>
      </c>
      <c r="AM703" s="213">
        <f t="shared" si="405"/>
        <v>0</v>
      </c>
      <c r="AN703" s="213">
        <f t="shared" si="405"/>
        <v>0</v>
      </c>
      <c r="AO703" s="213">
        <f t="shared" si="405"/>
        <v>0</v>
      </c>
      <c r="AP703" s="213">
        <f t="shared" si="405"/>
        <v>0</v>
      </c>
    </row>
    <row r="704" spans="1:42" x14ac:dyDescent="0.2">
      <c r="A704" s="4">
        <f t="shared" si="404"/>
        <v>4</v>
      </c>
      <c r="B704" s="238">
        <f t="shared" si="402"/>
        <v>0</v>
      </c>
      <c r="C704" s="213">
        <f t="shared" ref="C704:AP704" si="406">IF(AND(C$2&gt;equip3_reserve_freq*$A691,C$2&lt;=equip3_reserve_freq*$A692),$B692/(equip3_reserve_freq),0)</f>
        <v>0</v>
      </c>
      <c r="D704" s="213">
        <f t="shared" si="406"/>
        <v>0</v>
      </c>
      <c r="E704" s="213">
        <f t="shared" si="406"/>
        <v>0</v>
      </c>
      <c r="F704" s="213">
        <f t="shared" si="406"/>
        <v>0</v>
      </c>
      <c r="G704" s="213">
        <f t="shared" si="406"/>
        <v>0</v>
      </c>
      <c r="H704" s="213">
        <f t="shared" si="406"/>
        <v>0</v>
      </c>
      <c r="I704" s="213">
        <f t="shared" si="406"/>
        <v>0</v>
      </c>
      <c r="J704" s="213">
        <f t="shared" si="406"/>
        <v>0</v>
      </c>
      <c r="K704" s="213">
        <f t="shared" si="406"/>
        <v>0</v>
      </c>
      <c r="L704" s="213">
        <f t="shared" si="406"/>
        <v>0</v>
      </c>
      <c r="M704" s="213">
        <f t="shared" si="406"/>
        <v>0</v>
      </c>
      <c r="N704" s="213">
        <f t="shared" si="406"/>
        <v>0</v>
      </c>
      <c r="O704" s="213">
        <f t="shared" si="406"/>
        <v>0</v>
      </c>
      <c r="P704" s="213">
        <f t="shared" si="406"/>
        <v>0</v>
      </c>
      <c r="Q704" s="213">
        <f t="shared" si="406"/>
        <v>0</v>
      </c>
      <c r="R704" s="213">
        <f t="shared" si="406"/>
        <v>0</v>
      </c>
      <c r="S704" s="213">
        <f t="shared" si="406"/>
        <v>0</v>
      </c>
      <c r="T704" s="213">
        <f t="shared" si="406"/>
        <v>0</v>
      </c>
      <c r="U704" s="213">
        <f t="shared" si="406"/>
        <v>0</v>
      </c>
      <c r="V704" s="213">
        <f t="shared" si="406"/>
        <v>0</v>
      </c>
      <c r="W704" s="213">
        <f t="shared" si="406"/>
        <v>0</v>
      </c>
      <c r="X704" s="213">
        <f t="shared" si="406"/>
        <v>0</v>
      </c>
      <c r="Y704" s="213">
        <f t="shared" si="406"/>
        <v>0</v>
      </c>
      <c r="Z704" s="213">
        <f t="shared" si="406"/>
        <v>0</v>
      </c>
      <c r="AA704" s="213">
        <f t="shared" si="406"/>
        <v>0</v>
      </c>
      <c r="AB704" s="213">
        <f t="shared" si="406"/>
        <v>0</v>
      </c>
      <c r="AC704" s="213">
        <f t="shared" si="406"/>
        <v>0</v>
      </c>
      <c r="AD704" s="213">
        <f t="shared" si="406"/>
        <v>0</v>
      </c>
      <c r="AE704" s="213">
        <f t="shared" si="406"/>
        <v>0</v>
      </c>
      <c r="AF704" s="213">
        <f t="shared" si="406"/>
        <v>0</v>
      </c>
      <c r="AG704" s="213">
        <f t="shared" si="406"/>
        <v>0</v>
      </c>
      <c r="AH704" s="213">
        <f t="shared" si="406"/>
        <v>0</v>
      </c>
      <c r="AI704" s="213">
        <f t="shared" si="406"/>
        <v>0</v>
      </c>
      <c r="AJ704" s="213">
        <f t="shared" si="406"/>
        <v>0</v>
      </c>
      <c r="AK704" s="213">
        <f t="shared" si="406"/>
        <v>0</v>
      </c>
      <c r="AL704" s="213">
        <f t="shared" si="406"/>
        <v>0</v>
      </c>
      <c r="AM704" s="213">
        <f t="shared" si="406"/>
        <v>0</v>
      </c>
      <c r="AN704" s="213">
        <f t="shared" si="406"/>
        <v>0</v>
      </c>
      <c r="AO704" s="213">
        <f t="shared" si="406"/>
        <v>0</v>
      </c>
      <c r="AP704" s="213">
        <f t="shared" si="406"/>
        <v>0</v>
      </c>
    </row>
    <row r="705" spans="1:42" x14ac:dyDescent="0.2">
      <c r="A705" s="4">
        <f t="shared" si="404"/>
        <v>5</v>
      </c>
      <c r="B705" s="238">
        <f t="shared" si="402"/>
        <v>0</v>
      </c>
      <c r="C705" s="213">
        <f t="shared" ref="C705:AP705" si="407">IF(AND(C$2&gt;equip3_reserve_freq*$A692,C$2&lt;=equip3_reserve_freq*$A693),$B693/(equip3_reserve_freq),0)</f>
        <v>0</v>
      </c>
      <c r="D705" s="213">
        <f t="shared" si="407"/>
        <v>0</v>
      </c>
      <c r="E705" s="213">
        <f t="shared" si="407"/>
        <v>0</v>
      </c>
      <c r="F705" s="213">
        <f t="shared" si="407"/>
        <v>0</v>
      </c>
      <c r="G705" s="213">
        <f t="shared" si="407"/>
        <v>0</v>
      </c>
      <c r="H705" s="213">
        <f t="shared" si="407"/>
        <v>0</v>
      </c>
      <c r="I705" s="213">
        <f t="shared" si="407"/>
        <v>0</v>
      </c>
      <c r="J705" s="213">
        <f t="shared" si="407"/>
        <v>0</v>
      </c>
      <c r="K705" s="213">
        <f t="shared" si="407"/>
        <v>0</v>
      </c>
      <c r="L705" s="213">
        <f t="shared" si="407"/>
        <v>0</v>
      </c>
      <c r="M705" s="213">
        <f t="shared" si="407"/>
        <v>0</v>
      </c>
      <c r="N705" s="213">
        <f t="shared" si="407"/>
        <v>0</v>
      </c>
      <c r="O705" s="213">
        <f t="shared" si="407"/>
        <v>0</v>
      </c>
      <c r="P705" s="213">
        <f t="shared" si="407"/>
        <v>0</v>
      </c>
      <c r="Q705" s="213">
        <f t="shared" si="407"/>
        <v>0</v>
      </c>
      <c r="R705" s="213">
        <f t="shared" si="407"/>
        <v>0</v>
      </c>
      <c r="S705" s="213">
        <f t="shared" si="407"/>
        <v>0</v>
      </c>
      <c r="T705" s="213">
        <f t="shared" si="407"/>
        <v>0</v>
      </c>
      <c r="U705" s="213">
        <f t="shared" si="407"/>
        <v>0</v>
      </c>
      <c r="V705" s="213">
        <f t="shared" si="407"/>
        <v>0</v>
      </c>
      <c r="W705" s="213">
        <f t="shared" si="407"/>
        <v>0</v>
      </c>
      <c r="X705" s="213">
        <f t="shared" si="407"/>
        <v>0</v>
      </c>
      <c r="Y705" s="213">
        <f t="shared" si="407"/>
        <v>0</v>
      </c>
      <c r="Z705" s="213">
        <f t="shared" si="407"/>
        <v>0</v>
      </c>
      <c r="AA705" s="213">
        <f t="shared" si="407"/>
        <v>0</v>
      </c>
      <c r="AB705" s="213">
        <f t="shared" si="407"/>
        <v>0</v>
      </c>
      <c r="AC705" s="213">
        <f t="shared" si="407"/>
        <v>0</v>
      </c>
      <c r="AD705" s="213">
        <f t="shared" si="407"/>
        <v>0</v>
      </c>
      <c r="AE705" s="213">
        <f t="shared" si="407"/>
        <v>0</v>
      </c>
      <c r="AF705" s="213">
        <f t="shared" si="407"/>
        <v>0</v>
      </c>
      <c r="AG705" s="213">
        <f t="shared" si="407"/>
        <v>0</v>
      </c>
      <c r="AH705" s="213">
        <f t="shared" si="407"/>
        <v>0</v>
      </c>
      <c r="AI705" s="213">
        <f t="shared" si="407"/>
        <v>0</v>
      </c>
      <c r="AJ705" s="213">
        <f t="shared" si="407"/>
        <v>0</v>
      </c>
      <c r="AK705" s="213">
        <f t="shared" si="407"/>
        <v>0</v>
      </c>
      <c r="AL705" s="213">
        <f t="shared" si="407"/>
        <v>0</v>
      </c>
      <c r="AM705" s="213">
        <f t="shared" si="407"/>
        <v>0</v>
      </c>
      <c r="AN705" s="213">
        <f t="shared" si="407"/>
        <v>0</v>
      </c>
      <c r="AO705" s="213">
        <f t="shared" si="407"/>
        <v>0</v>
      </c>
      <c r="AP705" s="213">
        <f t="shared" si="407"/>
        <v>0</v>
      </c>
    </row>
    <row r="706" spans="1:42" x14ac:dyDescent="0.2">
      <c r="A706" s="4">
        <f t="shared" si="404"/>
        <v>6</v>
      </c>
      <c r="B706" s="238">
        <f t="shared" si="402"/>
        <v>0</v>
      </c>
      <c r="C706" s="213">
        <f t="shared" ref="C706:AP706" si="408">IF(AND(C$2&gt;equip3_reserve_freq*$A693,C$2&lt;=equip3_reserve_freq*$A694),$B694/(equip3_reserve_freq),0)</f>
        <v>0</v>
      </c>
      <c r="D706" s="213">
        <f t="shared" si="408"/>
        <v>0</v>
      </c>
      <c r="E706" s="213">
        <f t="shared" si="408"/>
        <v>0</v>
      </c>
      <c r="F706" s="213">
        <f t="shared" si="408"/>
        <v>0</v>
      </c>
      <c r="G706" s="213">
        <f t="shared" si="408"/>
        <v>0</v>
      </c>
      <c r="H706" s="213">
        <f t="shared" si="408"/>
        <v>0</v>
      </c>
      <c r="I706" s="213">
        <f t="shared" si="408"/>
        <v>0</v>
      </c>
      <c r="J706" s="213">
        <f t="shared" si="408"/>
        <v>0</v>
      </c>
      <c r="K706" s="213">
        <f t="shared" si="408"/>
        <v>0</v>
      </c>
      <c r="L706" s="213">
        <f t="shared" si="408"/>
        <v>0</v>
      </c>
      <c r="M706" s="213">
        <f t="shared" si="408"/>
        <v>0</v>
      </c>
      <c r="N706" s="213">
        <f t="shared" si="408"/>
        <v>0</v>
      </c>
      <c r="O706" s="213">
        <f t="shared" si="408"/>
        <v>0</v>
      </c>
      <c r="P706" s="213">
        <f t="shared" si="408"/>
        <v>0</v>
      </c>
      <c r="Q706" s="213">
        <f t="shared" si="408"/>
        <v>0</v>
      </c>
      <c r="R706" s="213">
        <f t="shared" si="408"/>
        <v>0</v>
      </c>
      <c r="S706" s="213">
        <f t="shared" si="408"/>
        <v>0</v>
      </c>
      <c r="T706" s="213">
        <f t="shared" si="408"/>
        <v>0</v>
      </c>
      <c r="U706" s="213">
        <f t="shared" si="408"/>
        <v>0</v>
      </c>
      <c r="V706" s="213">
        <f t="shared" si="408"/>
        <v>0</v>
      </c>
      <c r="W706" s="213">
        <f t="shared" si="408"/>
        <v>0</v>
      </c>
      <c r="X706" s="213">
        <f t="shared" si="408"/>
        <v>0</v>
      </c>
      <c r="Y706" s="213">
        <f t="shared" si="408"/>
        <v>0</v>
      </c>
      <c r="Z706" s="213">
        <f t="shared" si="408"/>
        <v>0</v>
      </c>
      <c r="AA706" s="213">
        <f t="shared" si="408"/>
        <v>0</v>
      </c>
      <c r="AB706" s="213">
        <f t="shared" si="408"/>
        <v>0</v>
      </c>
      <c r="AC706" s="213">
        <f t="shared" si="408"/>
        <v>0</v>
      </c>
      <c r="AD706" s="213">
        <f t="shared" si="408"/>
        <v>0</v>
      </c>
      <c r="AE706" s="213">
        <f t="shared" si="408"/>
        <v>0</v>
      </c>
      <c r="AF706" s="213">
        <f t="shared" si="408"/>
        <v>0</v>
      </c>
      <c r="AG706" s="213">
        <f t="shared" si="408"/>
        <v>0</v>
      </c>
      <c r="AH706" s="213">
        <f t="shared" si="408"/>
        <v>0</v>
      </c>
      <c r="AI706" s="213">
        <f t="shared" si="408"/>
        <v>0</v>
      </c>
      <c r="AJ706" s="213">
        <f t="shared" si="408"/>
        <v>0</v>
      </c>
      <c r="AK706" s="213">
        <f t="shared" si="408"/>
        <v>0</v>
      </c>
      <c r="AL706" s="213">
        <f t="shared" si="408"/>
        <v>0</v>
      </c>
      <c r="AM706" s="213">
        <f t="shared" si="408"/>
        <v>0</v>
      </c>
      <c r="AN706" s="213">
        <f t="shared" si="408"/>
        <v>0</v>
      </c>
      <c r="AO706" s="213">
        <f t="shared" si="408"/>
        <v>0</v>
      </c>
      <c r="AP706" s="213">
        <f t="shared" si="408"/>
        <v>0</v>
      </c>
    </row>
    <row r="707" spans="1:42" x14ac:dyDescent="0.2">
      <c r="A707" s="4">
        <f t="shared" si="404"/>
        <v>7</v>
      </c>
      <c r="B707" s="238">
        <f t="shared" si="402"/>
        <v>0</v>
      </c>
      <c r="C707" s="213">
        <f t="shared" ref="C707:AP707" si="409">IF(AND(C$2&gt;equip3_reserve_freq*$A694,C$2&lt;=equip3_reserve_freq*$A695),$B695/(equip3_reserve_freq),0)</f>
        <v>0</v>
      </c>
      <c r="D707" s="213">
        <f t="shared" si="409"/>
        <v>0</v>
      </c>
      <c r="E707" s="213">
        <f t="shared" si="409"/>
        <v>0</v>
      </c>
      <c r="F707" s="213">
        <f t="shared" si="409"/>
        <v>0</v>
      </c>
      <c r="G707" s="213">
        <f t="shared" si="409"/>
        <v>0</v>
      </c>
      <c r="H707" s="213">
        <f t="shared" si="409"/>
        <v>0</v>
      </c>
      <c r="I707" s="213">
        <f t="shared" si="409"/>
        <v>0</v>
      </c>
      <c r="J707" s="213">
        <f t="shared" si="409"/>
        <v>0</v>
      </c>
      <c r="K707" s="213">
        <f t="shared" si="409"/>
        <v>0</v>
      </c>
      <c r="L707" s="213">
        <f t="shared" si="409"/>
        <v>0</v>
      </c>
      <c r="M707" s="213">
        <f t="shared" si="409"/>
        <v>0</v>
      </c>
      <c r="N707" s="213">
        <f t="shared" si="409"/>
        <v>0</v>
      </c>
      <c r="O707" s="213">
        <f t="shared" si="409"/>
        <v>0</v>
      </c>
      <c r="P707" s="213">
        <f t="shared" si="409"/>
        <v>0</v>
      </c>
      <c r="Q707" s="213">
        <f t="shared" si="409"/>
        <v>0</v>
      </c>
      <c r="R707" s="213">
        <f t="shared" si="409"/>
        <v>0</v>
      </c>
      <c r="S707" s="213">
        <f t="shared" si="409"/>
        <v>0</v>
      </c>
      <c r="T707" s="213">
        <f t="shared" si="409"/>
        <v>0</v>
      </c>
      <c r="U707" s="213">
        <f t="shared" si="409"/>
        <v>0</v>
      </c>
      <c r="V707" s="213">
        <f t="shared" si="409"/>
        <v>0</v>
      </c>
      <c r="W707" s="213">
        <f t="shared" si="409"/>
        <v>0</v>
      </c>
      <c r="X707" s="213">
        <f t="shared" si="409"/>
        <v>0</v>
      </c>
      <c r="Y707" s="213">
        <f t="shared" si="409"/>
        <v>0</v>
      </c>
      <c r="Z707" s="213">
        <f t="shared" si="409"/>
        <v>0</v>
      </c>
      <c r="AA707" s="213">
        <f t="shared" si="409"/>
        <v>0</v>
      </c>
      <c r="AB707" s="213">
        <f t="shared" si="409"/>
        <v>0</v>
      </c>
      <c r="AC707" s="213">
        <f t="shared" si="409"/>
        <v>0</v>
      </c>
      <c r="AD707" s="213">
        <f t="shared" si="409"/>
        <v>0</v>
      </c>
      <c r="AE707" s="213">
        <f t="shared" si="409"/>
        <v>0</v>
      </c>
      <c r="AF707" s="213">
        <f t="shared" si="409"/>
        <v>0</v>
      </c>
      <c r="AG707" s="213">
        <f t="shared" si="409"/>
        <v>0</v>
      </c>
      <c r="AH707" s="213">
        <f t="shared" si="409"/>
        <v>0</v>
      </c>
      <c r="AI707" s="213">
        <f t="shared" si="409"/>
        <v>0</v>
      </c>
      <c r="AJ707" s="213">
        <f t="shared" si="409"/>
        <v>0</v>
      </c>
      <c r="AK707" s="213">
        <f t="shared" si="409"/>
        <v>0</v>
      </c>
      <c r="AL707" s="213">
        <f t="shared" si="409"/>
        <v>0</v>
      </c>
      <c r="AM707" s="213">
        <f t="shared" si="409"/>
        <v>0</v>
      </c>
      <c r="AN707" s="213">
        <f t="shared" si="409"/>
        <v>0</v>
      </c>
      <c r="AO707" s="213">
        <f t="shared" si="409"/>
        <v>0</v>
      </c>
      <c r="AP707" s="213">
        <f t="shared" si="409"/>
        <v>0</v>
      </c>
    </row>
    <row r="708" spans="1:42" x14ac:dyDescent="0.2">
      <c r="A708" s="4">
        <f t="shared" si="404"/>
        <v>8</v>
      </c>
      <c r="B708" s="238">
        <f t="shared" si="402"/>
        <v>0</v>
      </c>
      <c r="C708" s="213">
        <f t="shared" ref="C708:AP708" si="410">IF(AND(C$2&gt;equip3_reserve_freq*$A695,C$2&lt;=equip3_reserve_freq*$A696),$B696/(equip3_reserve_freq),0)</f>
        <v>0</v>
      </c>
      <c r="D708" s="213">
        <f t="shared" si="410"/>
        <v>0</v>
      </c>
      <c r="E708" s="213">
        <f t="shared" si="410"/>
        <v>0</v>
      </c>
      <c r="F708" s="213">
        <f t="shared" si="410"/>
        <v>0</v>
      </c>
      <c r="G708" s="213">
        <f t="shared" si="410"/>
        <v>0</v>
      </c>
      <c r="H708" s="213">
        <f t="shared" si="410"/>
        <v>0</v>
      </c>
      <c r="I708" s="213">
        <f t="shared" si="410"/>
        <v>0</v>
      </c>
      <c r="J708" s="213">
        <f t="shared" si="410"/>
        <v>0</v>
      </c>
      <c r="K708" s="213">
        <f t="shared" si="410"/>
        <v>0</v>
      </c>
      <c r="L708" s="213">
        <f t="shared" si="410"/>
        <v>0</v>
      </c>
      <c r="M708" s="213">
        <f t="shared" si="410"/>
        <v>0</v>
      </c>
      <c r="N708" s="213">
        <f t="shared" si="410"/>
        <v>0</v>
      </c>
      <c r="O708" s="213">
        <f t="shared" si="410"/>
        <v>0</v>
      </c>
      <c r="P708" s="213">
        <f t="shared" si="410"/>
        <v>0</v>
      </c>
      <c r="Q708" s="213">
        <f t="shared" si="410"/>
        <v>0</v>
      </c>
      <c r="R708" s="213">
        <f t="shared" si="410"/>
        <v>0</v>
      </c>
      <c r="S708" s="213">
        <f t="shared" si="410"/>
        <v>0</v>
      </c>
      <c r="T708" s="213">
        <f t="shared" si="410"/>
        <v>0</v>
      </c>
      <c r="U708" s="213">
        <f t="shared" si="410"/>
        <v>0</v>
      </c>
      <c r="V708" s="213">
        <f t="shared" si="410"/>
        <v>0</v>
      </c>
      <c r="W708" s="213">
        <f t="shared" si="410"/>
        <v>0</v>
      </c>
      <c r="X708" s="213">
        <f t="shared" si="410"/>
        <v>0</v>
      </c>
      <c r="Y708" s="213">
        <f t="shared" si="410"/>
        <v>0</v>
      </c>
      <c r="Z708" s="213">
        <f t="shared" si="410"/>
        <v>0</v>
      </c>
      <c r="AA708" s="213">
        <f t="shared" si="410"/>
        <v>0</v>
      </c>
      <c r="AB708" s="213">
        <f t="shared" si="410"/>
        <v>0</v>
      </c>
      <c r="AC708" s="213">
        <f t="shared" si="410"/>
        <v>0</v>
      </c>
      <c r="AD708" s="213">
        <f t="shared" si="410"/>
        <v>0</v>
      </c>
      <c r="AE708" s="213">
        <f t="shared" si="410"/>
        <v>0</v>
      </c>
      <c r="AF708" s="213">
        <f t="shared" si="410"/>
        <v>0</v>
      </c>
      <c r="AG708" s="213">
        <f t="shared" si="410"/>
        <v>0</v>
      </c>
      <c r="AH708" s="213">
        <f t="shared" si="410"/>
        <v>0</v>
      </c>
      <c r="AI708" s="213">
        <f t="shared" si="410"/>
        <v>0</v>
      </c>
      <c r="AJ708" s="213">
        <f t="shared" si="410"/>
        <v>0</v>
      </c>
      <c r="AK708" s="213">
        <f t="shared" si="410"/>
        <v>0</v>
      </c>
      <c r="AL708" s="213">
        <f t="shared" si="410"/>
        <v>0</v>
      </c>
      <c r="AM708" s="213">
        <f t="shared" si="410"/>
        <v>0</v>
      </c>
      <c r="AN708" s="213">
        <f t="shared" si="410"/>
        <v>0</v>
      </c>
      <c r="AO708" s="213">
        <f t="shared" si="410"/>
        <v>0</v>
      </c>
      <c r="AP708" s="213">
        <f t="shared" si="410"/>
        <v>0</v>
      </c>
    </row>
    <row r="709" spans="1:42" x14ac:dyDescent="0.2">
      <c r="A709" s="4">
        <f>A708+1</f>
        <v>9</v>
      </c>
      <c r="B709" s="238">
        <f t="shared" si="402"/>
        <v>0</v>
      </c>
      <c r="C709" s="213">
        <f t="shared" ref="C709:AP709" si="411">IF(AND(C$2&gt;equip3_reserve_freq*$A696,C$2&lt;=equip3_reserve_freq*$A697),$B697/(equip3_reserve_freq),0)</f>
        <v>0</v>
      </c>
      <c r="D709" s="213">
        <f t="shared" si="411"/>
        <v>0</v>
      </c>
      <c r="E709" s="213">
        <f t="shared" si="411"/>
        <v>0</v>
      </c>
      <c r="F709" s="213">
        <f t="shared" si="411"/>
        <v>0</v>
      </c>
      <c r="G709" s="213">
        <f t="shared" si="411"/>
        <v>0</v>
      </c>
      <c r="H709" s="213">
        <f t="shared" si="411"/>
        <v>0</v>
      </c>
      <c r="I709" s="213">
        <f t="shared" si="411"/>
        <v>0</v>
      </c>
      <c r="J709" s="213">
        <f t="shared" si="411"/>
        <v>0</v>
      </c>
      <c r="K709" s="213">
        <f t="shared" si="411"/>
        <v>0</v>
      </c>
      <c r="L709" s="213">
        <f t="shared" si="411"/>
        <v>0</v>
      </c>
      <c r="M709" s="213">
        <f t="shared" si="411"/>
        <v>0</v>
      </c>
      <c r="N709" s="213">
        <f t="shared" si="411"/>
        <v>0</v>
      </c>
      <c r="O709" s="213">
        <f t="shared" si="411"/>
        <v>0</v>
      </c>
      <c r="P709" s="213">
        <f t="shared" si="411"/>
        <v>0</v>
      </c>
      <c r="Q709" s="213">
        <f t="shared" si="411"/>
        <v>0</v>
      </c>
      <c r="R709" s="213">
        <f t="shared" si="411"/>
        <v>0</v>
      </c>
      <c r="S709" s="213">
        <f t="shared" si="411"/>
        <v>0</v>
      </c>
      <c r="T709" s="213">
        <f t="shared" si="411"/>
        <v>0</v>
      </c>
      <c r="U709" s="213">
        <f t="shared" si="411"/>
        <v>0</v>
      </c>
      <c r="V709" s="213">
        <f t="shared" si="411"/>
        <v>0</v>
      </c>
      <c r="W709" s="213">
        <f t="shared" si="411"/>
        <v>0</v>
      </c>
      <c r="X709" s="213">
        <f t="shared" si="411"/>
        <v>0</v>
      </c>
      <c r="Y709" s="213">
        <f t="shared" si="411"/>
        <v>0</v>
      </c>
      <c r="Z709" s="213">
        <f t="shared" si="411"/>
        <v>0</v>
      </c>
      <c r="AA709" s="213">
        <f t="shared" si="411"/>
        <v>0</v>
      </c>
      <c r="AB709" s="213">
        <f t="shared" si="411"/>
        <v>0</v>
      </c>
      <c r="AC709" s="213">
        <f t="shared" si="411"/>
        <v>0</v>
      </c>
      <c r="AD709" s="213">
        <f t="shared" si="411"/>
        <v>0</v>
      </c>
      <c r="AE709" s="213">
        <f t="shared" si="411"/>
        <v>0</v>
      </c>
      <c r="AF709" s="213">
        <f t="shared" si="411"/>
        <v>0</v>
      </c>
      <c r="AG709" s="213">
        <f t="shared" si="411"/>
        <v>0</v>
      </c>
      <c r="AH709" s="213">
        <f t="shared" si="411"/>
        <v>0</v>
      </c>
      <c r="AI709" s="213">
        <f t="shared" si="411"/>
        <v>0</v>
      </c>
      <c r="AJ709" s="213">
        <f t="shared" si="411"/>
        <v>0</v>
      </c>
      <c r="AK709" s="213">
        <f t="shared" si="411"/>
        <v>0</v>
      </c>
      <c r="AL709" s="213">
        <f t="shared" si="411"/>
        <v>0</v>
      </c>
      <c r="AM709" s="213">
        <f t="shared" si="411"/>
        <v>0</v>
      </c>
      <c r="AN709" s="213">
        <f t="shared" si="411"/>
        <v>0</v>
      </c>
      <c r="AO709" s="213">
        <f t="shared" si="411"/>
        <v>0</v>
      </c>
      <c r="AP709" s="213">
        <f t="shared" si="411"/>
        <v>0</v>
      </c>
    </row>
    <row r="710" spans="1:42" x14ac:dyDescent="0.2">
      <c r="A710" s="4">
        <f t="shared" ref="A710" si="412">A709+1</f>
        <v>10</v>
      </c>
      <c r="B710" s="238">
        <f t="shared" si="402"/>
        <v>0</v>
      </c>
      <c r="C710" s="218">
        <f t="shared" ref="C710:AP710" si="413">IF(AND(C$2&gt;equip3_reserve_freq*$A697,C$2&lt;=equip3_reserve_freq*$A698),$B698/(equip3_reserve_freq),0)</f>
        <v>0</v>
      </c>
      <c r="D710" s="218">
        <f t="shared" si="413"/>
        <v>0</v>
      </c>
      <c r="E710" s="218">
        <f t="shared" si="413"/>
        <v>0</v>
      </c>
      <c r="F710" s="218">
        <f t="shared" si="413"/>
        <v>0</v>
      </c>
      <c r="G710" s="218">
        <f t="shared" si="413"/>
        <v>0</v>
      </c>
      <c r="H710" s="218">
        <f t="shared" si="413"/>
        <v>0</v>
      </c>
      <c r="I710" s="218">
        <f t="shared" si="413"/>
        <v>0</v>
      </c>
      <c r="J710" s="218">
        <f t="shared" si="413"/>
        <v>0</v>
      </c>
      <c r="K710" s="218">
        <f t="shared" si="413"/>
        <v>0</v>
      </c>
      <c r="L710" s="218">
        <f t="shared" si="413"/>
        <v>0</v>
      </c>
      <c r="M710" s="218">
        <f t="shared" si="413"/>
        <v>0</v>
      </c>
      <c r="N710" s="218">
        <f t="shared" si="413"/>
        <v>0</v>
      </c>
      <c r="O710" s="218">
        <f t="shared" si="413"/>
        <v>0</v>
      </c>
      <c r="P710" s="218">
        <f t="shared" si="413"/>
        <v>0</v>
      </c>
      <c r="Q710" s="218">
        <f t="shared" si="413"/>
        <v>0</v>
      </c>
      <c r="R710" s="218">
        <f t="shared" si="413"/>
        <v>0</v>
      </c>
      <c r="S710" s="218">
        <f t="shared" si="413"/>
        <v>0</v>
      </c>
      <c r="T710" s="218">
        <f t="shared" si="413"/>
        <v>0</v>
      </c>
      <c r="U710" s="218">
        <f t="shared" si="413"/>
        <v>0</v>
      </c>
      <c r="V710" s="218">
        <f t="shared" si="413"/>
        <v>0</v>
      </c>
      <c r="W710" s="218">
        <f t="shared" si="413"/>
        <v>0</v>
      </c>
      <c r="X710" s="218">
        <f t="shared" si="413"/>
        <v>0</v>
      </c>
      <c r="Y710" s="218">
        <f t="shared" si="413"/>
        <v>0</v>
      </c>
      <c r="Z710" s="218">
        <f t="shared" si="413"/>
        <v>0</v>
      </c>
      <c r="AA710" s="218">
        <f t="shared" si="413"/>
        <v>0</v>
      </c>
      <c r="AB710" s="218">
        <f t="shared" si="413"/>
        <v>0</v>
      </c>
      <c r="AC710" s="218">
        <f t="shared" si="413"/>
        <v>0</v>
      </c>
      <c r="AD710" s="218">
        <f t="shared" si="413"/>
        <v>0</v>
      </c>
      <c r="AE710" s="218">
        <f t="shared" si="413"/>
        <v>0</v>
      </c>
      <c r="AF710" s="218">
        <f t="shared" si="413"/>
        <v>0</v>
      </c>
      <c r="AG710" s="218">
        <f t="shared" si="413"/>
        <v>0</v>
      </c>
      <c r="AH710" s="218">
        <f t="shared" si="413"/>
        <v>0</v>
      </c>
      <c r="AI710" s="218">
        <f t="shared" si="413"/>
        <v>0</v>
      </c>
      <c r="AJ710" s="218">
        <f t="shared" si="413"/>
        <v>0</v>
      </c>
      <c r="AK710" s="218">
        <f t="shared" si="413"/>
        <v>0</v>
      </c>
      <c r="AL710" s="218">
        <f t="shared" si="413"/>
        <v>0</v>
      </c>
      <c r="AM710" s="218">
        <f t="shared" si="413"/>
        <v>0</v>
      </c>
      <c r="AN710" s="218">
        <f t="shared" si="413"/>
        <v>0</v>
      </c>
      <c r="AO710" s="218">
        <f t="shared" si="413"/>
        <v>0</v>
      </c>
      <c r="AP710" s="218">
        <f t="shared" si="413"/>
        <v>0</v>
      </c>
    </row>
    <row r="711" spans="1:42" x14ac:dyDescent="0.2">
      <c r="A711" s="37" t="s">
        <v>13</v>
      </c>
      <c r="B711" s="28"/>
      <c r="C711" s="217">
        <f>SUM(C701:C710)</f>
        <v>0</v>
      </c>
      <c r="D711" s="217">
        <f t="shared" ref="D711:AP711" si="414">SUM(D701:D710)</f>
        <v>0</v>
      </c>
      <c r="E711" s="217">
        <f t="shared" si="414"/>
        <v>0</v>
      </c>
      <c r="F711" s="217">
        <f t="shared" si="414"/>
        <v>0</v>
      </c>
      <c r="G711" s="217">
        <f t="shared" si="414"/>
        <v>0</v>
      </c>
      <c r="H711" s="217">
        <f t="shared" si="414"/>
        <v>0</v>
      </c>
      <c r="I711" s="217">
        <f t="shared" si="414"/>
        <v>0</v>
      </c>
      <c r="J711" s="217">
        <f t="shared" si="414"/>
        <v>0</v>
      </c>
      <c r="K711" s="217">
        <f t="shared" si="414"/>
        <v>0</v>
      </c>
      <c r="L711" s="217">
        <f t="shared" si="414"/>
        <v>0</v>
      </c>
      <c r="M711" s="217">
        <f t="shared" si="414"/>
        <v>0</v>
      </c>
      <c r="N711" s="217">
        <f t="shared" si="414"/>
        <v>0</v>
      </c>
      <c r="O711" s="217">
        <f t="shared" si="414"/>
        <v>0</v>
      </c>
      <c r="P711" s="217">
        <f t="shared" si="414"/>
        <v>0</v>
      </c>
      <c r="Q711" s="217">
        <f t="shared" si="414"/>
        <v>0</v>
      </c>
      <c r="R711" s="217">
        <f t="shared" si="414"/>
        <v>0</v>
      </c>
      <c r="S711" s="217">
        <f t="shared" si="414"/>
        <v>0</v>
      </c>
      <c r="T711" s="217">
        <f t="shared" si="414"/>
        <v>0</v>
      </c>
      <c r="U711" s="217">
        <f t="shared" si="414"/>
        <v>0</v>
      </c>
      <c r="V711" s="217">
        <f t="shared" si="414"/>
        <v>0</v>
      </c>
      <c r="W711" s="217">
        <f t="shared" si="414"/>
        <v>0</v>
      </c>
      <c r="X711" s="217">
        <f t="shared" si="414"/>
        <v>0</v>
      </c>
      <c r="Y711" s="217">
        <f t="shared" si="414"/>
        <v>0</v>
      </c>
      <c r="Z711" s="217">
        <f t="shared" si="414"/>
        <v>0</v>
      </c>
      <c r="AA711" s="217">
        <f t="shared" si="414"/>
        <v>0</v>
      </c>
      <c r="AB711" s="217">
        <f t="shared" si="414"/>
        <v>0</v>
      </c>
      <c r="AC711" s="217">
        <f t="shared" si="414"/>
        <v>0</v>
      </c>
      <c r="AD711" s="217">
        <f t="shared" si="414"/>
        <v>0</v>
      </c>
      <c r="AE711" s="217">
        <f t="shared" si="414"/>
        <v>0</v>
      </c>
      <c r="AF711" s="217">
        <f t="shared" si="414"/>
        <v>0</v>
      </c>
      <c r="AG711" s="217">
        <f t="shared" si="414"/>
        <v>0</v>
      </c>
      <c r="AH711" s="217">
        <f t="shared" si="414"/>
        <v>0</v>
      </c>
      <c r="AI711" s="217">
        <f t="shared" si="414"/>
        <v>0</v>
      </c>
      <c r="AJ711" s="217">
        <f t="shared" si="414"/>
        <v>0</v>
      </c>
      <c r="AK711" s="217">
        <f t="shared" si="414"/>
        <v>0</v>
      </c>
      <c r="AL711" s="217">
        <f t="shared" si="414"/>
        <v>0</v>
      </c>
      <c r="AM711" s="217">
        <f t="shared" si="414"/>
        <v>0</v>
      </c>
      <c r="AN711" s="217">
        <f t="shared" si="414"/>
        <v>0</v>
      </c>
      <c r="AO711" s="217">
        <f t="shared" si="414"/>
        <v>0</v>
      </c>
      <c r="AP711" s="217">
        <f t="shared" si="414"/>
        <v>0</v>
      </c>
    </row>
    <row r="712" spans="1:42" s="122" customFormat="1" x14ac:dyDescent="0.2">
      <c r="A712" s="4"/>
      <c r="B712" s="203"/>
    </row>
    <row r="713" spans="1:42" s="122" customFormat="1" x14ac:dyDescent="0.2">
      <c r="A713" s="4" t="s">
        <v>309</v>
      </c>
      <c r="B713" s="203"/>
    </row>
    <row r="714" spans="1:42" x14ac:dyDescent="0.2">
      <c r="A714" s="27" t="s">
        <v>310</v>
      </c>
      <c r="B714" s="217">
        <f>B603+B609+B615+B621+B653+B685</f>
        <v>0</v>
      </c>
      <c r="C714" s="217">
        <f t="shared" ref="C714:AP714" si="415">C603+C609+C615+C621+C653+C685</f>
        <v>0</v>
      </c>
      <c r="D714" s="217">
        <f t="shared" si="415"/>
        <v>0</v>
      </c>
      <c r="E714" s="217">
        <f t="shared" si="415"/>
        <v>0</v>
      </c>
      <c r="F714" s="217">
        <f t="shared" si="415"/>
        <v>0</v>
      </c>
      <c r="G714" s="217">
        <f t="shared" si="415"/>
        <v>0</v>
      </c>
      <c r="H714" s="217">
        <f t="shared" si="415"/>
        <v>0</v>
      </c>
      <c r="I714" s="217">
        <f t="shared" si="415"/>
        <v>0</v>
      </c>
      <c r="J714" s="217">
        <f t="shared" si="415"/>
        <v>0</v>
      </c>
      <c r="K714" s="217">
        <f t="shared" si="415"/>
        <v>0</v>
      </c>
      <c r="L714" s="217">
        <f t="shared" si="415"/>
        <v>0</v>
      </c>
      <c r="M714" s="217">
        <f t="shared" si="415"/>
        <v>0</v>
      </c>
      <c r="N714" s="217">
        <f t="shared" si="415"/>
        <v>0</v>
      </c>
      <c r="O714" s="217">
        <f t="shared" si="415"/>
        <v>0</v>
      </c>
      <c r="P714" s="217">
        <f t="shared" si="415"/>
        <v>0</v>
      </c>
      <c r="Q714" s="217">
        <f t="shared" si="415"/>
        <v>0</v>
      </c>
      <c r="R714" s="217">
        <f t="shared" si="415"/>
        <v>0</v>
      </c>
      <c r="S714" s="217">
        <f t="shared" si="415"/>
        <v>0</v>
      </c>
      <c r="T714" s="217">
        <f t="shared" si="415"/>
        <v>0</v>
      </c>
      <c r="U714" s="217">
        <f t="shared" si="415"/>
        <v>0</v>
      </c>
      <c r="V714" s="217">
        <f t="shared" si="415"/>
        <v>0</v>
      </c>
      <c r="W714" s="217">
        <f t="shared" si="415"/>
        <v>0</v>
      </c>
      <c r="X714" s="217">
        <f t="shared" si="415"/>
        <v>0</v>
      </c>
      <c r="Y714" s="217">
        <f t="shared" si="415"/>
        <v>0</v>
      </c>
      <c r="Z714" s="217">
        <f t="shared" si="415"/>
        <v>0</v>
      </c>
      <c r="AA714" s="217">
        <f t="shared" si="415"/>
        <v>0</v>
      </c>
      <c r="AB714" s="217">
        <f t="shared" si="415"/>
        <v>0</v>
      </c>
      <c r="AC714" s="217">
        <f t="shared" si="415"/>
        <v>0</v>
      </c>
      <c r="AD714" s="217">
        <f t="shared" si="415"/>
        <v>0</v>
      </c>
      <c r="AE714" s="217">
        <f t="shared" si="415"/>
        <v>0</v>
      </c>
      <c r="AF714" s="217">
        <f t="shared" si="415"/>
        <v>0</v>
      </c>
      <c r="AG714" s="217">
        <f t="shared" si="415"/>
        <v>0</v>
      </c>
      <c r="AH714" s="217">
        <f t="shared" si="415"/>
        <v>0</v>
      </c>
      <c r="AI714" s="217">
        <f t="shared" si="415"/>
        <v>0</v>
      </c>
      <c r="AJ714" s="217">
        <f t="shared" si="415"/>
        <v>0</v>
      </c>
      <c r="AK714" s="217">
        <f t="shared" si="415"/>
        <v>0</v>
      </c>
      <c r="AL714" s="217">
        <f t="shared" si="415"/>
        <v>0</v>
      </c>
      <c r="AM714" s="217">
        <f t="shared" si="415"/>
        <v>0</v>
      </c>
      <c r="AN714" s="217">
        <f t="shared" si="415"/>
        <v>0</v>
      </c>
      <c r="AO714" s="217">
        <f t="shared" si="415"/>
        <v>0</v>
      </c>
      <c r="AP714" s="217">
        <f t="shared" si="415"/>
        <v>0</v>
      </c>
    </row>
    <row r="715" spans="1:42" x14ac:dyDescent="0.2">
      <c r="A715" s="27" t="s">
        <v>309</v>
      </c>
      <c r="B715" s="213"/>
      <c r="C715" s="217">
        <f t="shared" ref="C715:AP715" si="416">IF(C$2&lt;=analysis_period,B714*reserves_interest/100,0)</f>
        <v>0</v>
      </c>
      <c r="D715" s="217">
        <f t="shared" si="416"/>
        <v>0</v>
      </c>
      <c r="E715" s="217">
        <f t="shared" si="416"/>
        <v>0</v>
      </c>
      <c r="F715" s="217">
        <f t="shared" si="416"/>
        <v>0</v>
      </c>
      <c r="G715" s="217">
        <f t="shared" si="416"/>
        <v>0</v>
      </c>
      <c r="H715" s="217">
        <f t="shared" si="416"/>
        <v>0</v>
      </c>
      <c r="I715" s="217">
        <f t="shared" si="416"/>
        <v>0</v>
      </c>
      <c r="J715" s="217">
        <f t="shared" si="416"/>
        <v>0</v>
      </c>
      <c r="K715" s="217">
        <f t="shared" si="416"/>
        <v>0</v>
      </c>
      <c r="L715" s="217">
        <f t="shared" si="416"/>
        <v>0</v>
      </c>
      <c r="M715" s="217">
        <f t="shared" si="416"/>
        <v>0</v>
      </c>
      <c r="N715" s="217">
        <f t="shared" si="416"/>
        <v>0</v>
      </c>
      <c r="O715" s="217">
        <f t="shared" si="416"/>
        <v>0</v>
      </c>
      <c r="P715" s="217">
        <f t="shared" si="416"/>
        <v>0</v>
      </c>
      <c r="Q715" s="217">
        <f t="shared" si="416"/>
        <v>0</v>
      </c>
      <c r="R715" s="217">
        <f t="shared" si="416"/>
        <v>0</v>
      </c>
      <c r="S715" s="217">
        <f t="shared" si="416"/>
        <v>0</v>
      </c>
      <c r="T715" s="217">
        <f t="shared" si="416"/>
        <v>0</v>
      </c>
      <c r="U715" s="217">
        <f t="shared" si="416"/>
        <v>0</v>
      </c>
      <c r="V715" s="217">
        <f t="shared" si="416"/>
        <v>0</v>
      </c>
      <c r="W715" s="217">
        <f t="shared" si="416"/>
        <v>0</v>
      </c>
      <c r="X715" s="217">
        <f t="shared" si="416"/>
        <v>0</v>
      </c>
      <c r="Y715" s="217">
        <f t="shared" si="416"/>
        <v>0</v>
      </c>
      <c r="Z715" s="217">
        <f t="shared" si="416"/>
        <v>0</v>
      </c>
      <c r="AA715" s="217">
        <f t="shared" si="416"/>
        <v>0</v>
      </c>
      <c r="AB715" s="217">
        <f t="shared" si="416"/>
        <v>0</v>
      </c>
      <c r="AC715" s="217">
        <f t="shared" si="416"/>
        <v>0</v>
      </c>
      <c r="AD715" s="217">
        <f t="shared" si="416"/>
        <v>0</v>
      </c>
      <c r="AE715" s="217">
        <f t="shared" si="416"/>
        <v>0</v>
      </c>
      <c r="AF715" s="217">
        <f t="shared" si="416"/>
        <v>0</v>
      </c>
      <c r="AG715" s="217">
        <f t="shared" si="416"/>
        <v>0</v>
      </c>
      <c r="AH715" s="217">
        <f t="shared" si="416"/>
        <v>0</v>
      </c>
      <c r="AI715" s="217">
        <f t="shared" si="416"/>
        <v>0</v>
      </c>
      <c r="AJ715" s="217">
        <f t="shared" si="416"/>
        <v>0</v>
      </c>
      <c r="AK715" s="217">
        <f t="shared" si="416"/>
        <v>0</v>
      </c>
      <c r="AL715" s="217">
        <f t="shared" si="416"/>
        <v>0</v>
      </c>
      <c r="AM715" s="217">
        <f t="shared" si="416"/>
        <v>0</v>
      </c>
      <c r="AN715" s="217">
        <f t="shared" si="416"/>
        <v>0</v>
      </c>
      <c r="AO715" s="217">
        <f t="shared" si="416"/>
        <v>0</v>
      </c>
      <c r="AP715" s="217">
        <f t="shared" si="416"/>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2022-05-05T21:47:58Z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