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filterPrivacy="1" showInkAnnotation="0" codeName="ThisWorkbook" defaultThemeVersion="124226"/>
  <xr:revisionPtr revIDLastSave="0" documentId="13_ncr:1_{63E173D0-A0C5-4FF8-A4AB-1357EEA84D91}" xr6:coauthVersionLast="47" xr6:coauthVersionMax="47" xr10:uidLastSave="{00000000-0000-0000-0000-000000000000}"/>
  <bookViews>
    <workbookView xWindow="-120" yWindow="-120" windowWidth="24345" windowHeight="15990" tabRatio="734" xr2:uid="{00000000-000D-0000-FFFF-FFFF00000000}"/>
  </bookViews>
  <sheets>
    <sheet name="Inputs" sheetId="1" r:id="rId1"/>
    <sheet name="Cash Flow" sheetId="7" r:id="rId2"/>
    <sheet name="Depreciation Schedules" sheetId="4" r:id="rId3"/>
  </sheets>
  <definedNames>
    <definedName name="analysis_period">Inputs!$C$43</definedName>
    <definedName name="AncillaryService1">Inputs!$C$35</definedName>
    <definedName name="AncillaryService2">Inputs!$C$36</definedName>
    <definedName name="AncillaryService3">Inputs!$C$37</definedName>
    <definedName name="AncillaryService4">Inputs!$C$38</definedName>
    <definedName name="annual_fuel_usage">Inputs!$C$20</definedName>
    <definedName name="AnnualAncillaryService1Revenue">Inputs!$C$162</definedName>
    <definedName name="AnnualAncillaryService2Revenue">Inputs!$C$163</definedName>
    <definedName name="AnnualAncillaryService3Revenue">Inputs!$C$164</definedName>
    <definedName name="AnnualAncillaryService4Revenue">Inputs!$C$165</definedName>
    <definedName name="AnnualCapacityRevenue">Inputs!$C$167</definedName>
    <definedName name="AnnualCurtailmentRevenue">Inputs!$C$166</definedName>
    <definedName name="AnnualEnergyMarketRevenue">Inputs!$C$161</definedName>
    <definedName name="AnnualOMCapacity">Inputs!$D$170</definedName>
    <definedName name="AnnualOMFixed">Inputs!$D$169</definedName>
    <definedName name="AnnualOMProduction">Inputs!$D$171</definedName>
    <definedName name="AnnualPBIFederal">Inputs!$D$176</definedName>
    <definedName name="AnnualPBIOther">Inputs!$D$179</definedName>
    <definedName name="AnnualPBIState">Inputs!$D$177</definedName>
    <definedName name="AnnualPBIUtility">Inputs!$D$178</definedName>
    <definedName name="AnnualPTCFederal">Inputs!$D$181</definedName>
    <definedName name="AnnualPTCState">Inputs!$D$182</definedName>
    <definedName name="AnnualTaxFederal">Inputs!$C$174</definedName>
    <definedName name="AnnualTaxState">Inputs!$C$173</definedName>
    <definedName name="batt_annual_discharge_energy">Inputs!$C$158</definedName>
    <definedName name="CapacityPayment">Inputs!$C$39</definedName>
    <definedName name="cbi_fed_amount">Inputs!$C$130</definedName>
    <definedName name="cbi_fed_deprbas_fed">Inputs!$G$130</definedName>
    <definedName name="cbi_fed_deprbas_sta">Inputs!$H$130</definedName>
    <definedName name="cbi_fed_maxvalue">Inputs!$D$130</definedName>
    <definedName name="cbi_fed_tax_fed">Inputs!$E$130</definedName>
    <definedName name="cbi_fed_tax_sta">Inputs!$F$130</definedName>
    <definedName name="cbi_oth_amount">Inputs!$C$133</definedName>
    <definedName name="cbi_oth_deprbas_fed">Inputs!$G$133</definedName>
    <definedName name="cbi_oth_deprbas_sta">Inputs!$H$133</definedName>
    <definedName name="cbi_oth_maxvalue">Inputs!$D$133</definedName>
    <definedName name="cbi_oth_tax_fed">Inputs!$E$133</definedName>
    <definedName name="cbi_oth_tax_sta">Inputs!$F$133</definedName>
    <definedName name="cbi_sta_amount">Inputs!$C$131</definedName>
    <definedName name="cbi_sta_deprbas_fed">Inputs!$G$131</definedName>
    <definedName name="cbi_sta_deprbas_sta">Inputs!$H$131</definedName>
    <definedName name="cbi_sta_maxvalue">Inputs!$D$131</definedName>
    <definedName name="cbi_sta_tax_fed">Inputs!$E$131</definedName>
    <definedName name="cbi_sta_tax_sta">Inputs!$F$131</definedName>
    <definedName name="cbi_uti_amount">Inputs!$C$132</definedName>
    <definedName name="cbi_uti_deprbas_fed">Inputs!$G$132</definedName>
    <definedName name="cbi_uti_deprbas_sta">Inputs!$H$132</definedName>
    <definedName name="cbi_uti_maxvalue">Inputs!$D$132</definedName>
    <definedName name="cbi_uti_tax_fed">Inputs!$E$132</definedName>
    <definedName name="cbi_uti_tax_sta">Inputs!$F$132</definedName>
    <definedName name="cf_battery_replacement_cost">Inputs!$C$184</definedName>
    <definedName name="cf_disbursement_debtservice">Inputs!$C$196</definedName>
    <definedName name="cf_energy_net">Inputs!$C$156</definedName>
    <definedName name="cf_energy_purchases">Inputs!$C$155</definedName>
    <definedName name="cf_energy_sales">Inputs!$C$154</definedName>
    <definedName name="cf_energy_without_battery">Inputs!$C$157</definedName>
    <definedName name="cf_fuelcell_replacement_cost">Inputs!$C$192</definedName>
    <definedName name="cf_funding_debtservice">Inputs!$C$195</definedName>
    <definedName name="cf_om_capacity1_expense">Inputs!$C$189</definedName>
    <definedName name="cf_om_capacity2_expense">Inputs!$C$191</definedName>
    <definedName name="cf_om_fixed1_expense">Inputs!$C$188</definedName>
    <definedName name="cf_om_fixed2_expense">Inputs!$C$190</definedName>
    <definedName name="cf_om_fuel_expense">Inputs!$C$193</definedName>
    <definedName name="cf_reserve_debtservice">Inputs!$C$197</definedName>
    <definedName name="cf_utility_bill">Inputs!$C$186</definedName>
    <definedName name="const_per_interest_rate1">Inputs!$F$85</definedName>
    <definedName name="const_per_interest_rate2">Inputs!$F$86</definedName>
    <definedName name="const_per_interest_rate3">Inputs!$F$87</definedName>
    <definedName name="const_per_interest_rate4">Inputs!$F$88</definedName>
    <definedName name="const_per_interest_rate5">Inputs!$F$89</definedName>
    <definedName name="const_per_months1">Inputs!$E$85</definedName>
    <definedName name="const_per_months2">Inputs!$E$86</definedName>
    <definedName name="const_per_months3">Inputs!$E$87</definedName>
    <definedName name="const_per_months4">Inputs!$E$88</definedName>
    <definedName name="const_per_months5">Inputs!$E$89</definedName>
    <definedName name="const_per_percent1">Inputs!$C$85</definedName>
    <definedName name="const_per_percent2">Inputs!$C$86</definedName>
    <definedName name="const_per_percent3">Inputs!$C$87</definedName>
    <definedName name="const_per_percent4">Inputs!$C$88</definedName>
    <definedName name="const_per_percent5">Inputs!$C$89</definedName>
    <definedName name="const_per_upfront_rate1">Inputs!$D$85</definedName>
    <definedName name="const_per_upfront_rate2">Inputs!$D$86</definedName>
    <definedName name="const_per_upfront_rate3">Inputs!$D$87</definedName>
    <definedName name="const_per_upfront_rate4">Inputs!$D$88</definedName>
    <definedName name="const_per_upfront_rate5">Inputs!$D$89</definedName>
    <definedName name="construction_financing_cost">Inputs!$C$81</definedName>
    <definedName name="cost_debt_closing">Inputs!$C$73</definedName>
    <definedName name="cost_debt_fee">Inputs!$C$74</definedName>
    <definedName name="cost_other_financing">Inputs!$C$78</definedName>
    <definedName name="CostDebtUpfront">Inputs!$C$75</definedName>
    <definedName name="DebtPayment">Inputs!$C$68</definedName>
    <definedName name="DebtPercent">Inputs!$C$63</definedName>
    <definedName name="DebtServiceCoverageRatio">Inputs!$C$65</definedName>
    <definedName name="depr_alloc_custom_percent">Inputs!$C$148</definedName>
    <definedName name="depr_alloc_macrs_15_percent">Inputs!$C$143</definedName>
    <definedName name="depr_alloc_macrs_5_percent">Inputs!$C$142</definedName>
    <definedName name="depr_alloc_sl_15_percent">Inputs!$C$145</definedName>
    <definedName name="depr_alloc_sl_20_percent">Inputs!$C$146</definedName>
    <definedName name="depr_alloc_sl_39_percent">Inputs!$C$147</definedName>
    <definedName name="depr_alloc_sl_5_percent">Inputs!$C$144</definedName>
    <definedName name="depr_bonus_fed">Inputs!$D$149</definedName>
    <definedName name="depr_bonus_fed_custom">Inputs!$D$148</definedName>
    <definedName name="depr_bonus_fed_macrs_15">Inputs!$D$143</definedName>
    <definedName name="depr_bonus_fed_macrs_5">Inputs!$D$142</definedName>
    <definedName name="depr_bonus_fed_sl_15">Inputs!$D$145</definedName>
    <definedName name="depr_bonus_fed_sl_20">Inputs!$D$146</definedName>
    <definedName name="depr_bonus_fed_sl_39">Inputs!$D$147</definedName>
    <definedName name="depr_bonus_fed_sl_5">Inputs!$D$144</definedName>
    <definedName name="depr_bonus_sta">Inputs!$E$149</definedName>
    <definedName name="depr_bonus_sta_custom">Inputs!$E$148</definedName>
    <definedName name="depr_bonus_sta_macrs_15">Inputs!$E$143</definedName>
    <definedName name="depr_bonus_sta_macrs_5">Inputs!$E$142</definedName>
    <definedName name="depr_bonus_sta_sl_15">Inputs!$E$145</definedName>
    <definedName name="depr_bonus_sta_sl_20">Inputs!$E$146</definedName>
    <definedName name="depr_bonus_sta_sl_39">Inputs!$E$147</definedName>
    <definedName name="depr_bonus_sta_sl_5">Inputs!$E$144</definedName>
    <definedName name="depr_custom_schedule">Inputs!$D$199</definedName>
    <definedName name="depr_itc_fed_custom">Inputs!$F$148</definedName>
    <definedName name="depr_itc_fed_macrs_15">Inputs!$F$143</definedName>
    <definedName name="depr_itc_fed_macrs_5">Inputs!$F$142</definedName>
    <definedName name="depr_itc_fed_sl_15">Inputs!$F$145</definedName>
    <definedName name="depr_itc_fed_sl_20">Inputs!$F$146</definedName>
    <definedName name="depr_itc_fed_sl_39">Inputs!$F$147</definedName>
    <definedName name="depr_itc_fed_sl_5">Inputs!$F$144</definedName>
    <definedName name="depr_itc_sta_custom">Inputs!$G$148</definedName>
    <definedName name="depr_itc_sta_macrs_15">Inputs!$G$143</definedName>
    <definedName name="depr_itc_sta_macrs_5">Inputs!$G$142</definedName>
    <definedName name="depr_itc_sta_sl_15">Inputs!$G$145</definedName>
    <definedName name="depr_itc_sta_sl_20">Inputs!$G$146</definedName>
    <definedName name="depr_itc_sta_sl_39">Inputs!$G$147</definedName>
    <definedName name="depr_itc_sta_sl_5">Inputs!$G$144</definedName>
    <definedName name="dscr_limit_debt_fraction">Inputs!$C$66</definedName>
    <definedName name="dscr_maximum_debt_fraction">Inputs!$C$67</definedName>
    <definedName name="dscr_reserve_months">Inputs!$C$95</definedName>
    <definedName name="EnergyMarket">Inputs!$C$34</definedName>
    <definedName name="equip_reserve_depr_fed">Inputs!$C$102</definedName>
    <definedName name="equip_reserve_depr_sta">Inputs!$C$103</definedName>
    <definedName name="equip1_reserve_cost">Inputs!$C$98</definedName>
    <definedName name="equip1_reserve_freq">Inputs!$E$98</definedName>
    <definedName name="equip2_reserve_cost">Inputs!$C$99</definedName>
    <definedName name="equip2_reserve_freq">Inputs!$E$99</definedName>
    <definedName name="equip3_reserve_cost">Inputs!$C$100</definedName>
    <definedName name="equip3_reserve_freq">Inputs!$E$100</definedName>
    <definedName name="federal_tax_rate">Inputs!$C$48</definedName>
    <definedName name="fuelcell_annual_energy_discharged">Inputs!$C$159</definedName>
    <definedName name="ibi_fed_amount">Inputs!$C$120</definedName>
    <definedName name="ibi_fed_amount_deprbas_fed">Inputs!$G$120</definedName>
    <definedName name="ibi_fed_amount_deprbas_sta">Inputs!$H$120</definedName>
    <definedName name="ibi_fed_amount_tax_fed">Inputs!$E$120</definedName>
    <definedName name="ibi_fed_amount_tax_sta">Inputs!$F$120</definedName>
    <definedName name="ibi_fed_percent">Inputs!$C$125</definedName>
    <definedName name="ibi_fed_percent_deprbas_fed">Inputs!$G$125</definedName>
    <definedName name="ibi_fed_percent_deprbas_sta">Inputs!$H$125</definedName>
    <definedName name="ibi_fed_percent_maxvalue">Inputs!$D$125</definedName>
    <definedName name="ibi_fed_percent_tax_fed">Inputs!$E$125</definedName>
    <definedName name="ibi_fed_percent_tax_sta">Inputs!$F$125</definedName>
    <definedName name="ibi_oth_amount">Inputs!$C$123</definedName>
    <definedName name="ibi_oth_amount_deprbas_fed">Inputs!$G$123</definedName>
    <definedName name="ibi_oth_amount_deprbas_sta">Inputs!$H$123</definedName>
    <definedName name="ibi_oth_amount_tax_fed">Inputs!$E$123</definedName>
    <definedName name="ibi_oth_amount_tax_sta">Inputs!$F$123</definedName>
    <definedName name="ibi_oth_percent">Inputs!$C$128</definedName>
    <definedName name="ibi_oth_percent_deprbas_fed">Inputs!$G$128</definedName>
    <definedName name="ibi_oth_percent_deprbas_sta">Inputs!$H$128</definedName>
    <definedName name="ibi_oth_percent_maxvalue">Inputs!$D$128</definedName>
    <definedName name="ibi_oth_percent_tax_fed">Inputs!$E$128</definedName>
    <definedName name="ibi_oth_percent_tax_sta">Inputs!$F$128</definedName>
    <definedName name="ibi_sta_amount">Inputs!$C$121</definedName>
    <definedName name="ibi_sta_amount_deprbas_fed">Inputs!$G$121</definedName>
    <definedName name="ibi_sta_amount_deprbas_sta">Inputs!$H$121</definedName>
    <definedName name="ibi_sta_amount_tax_fed">Inputs!$E$121</definedName>
    <definedName name="ibi_sta_amount_tax_sta">Inputs!$F$121</definedName>
    <definedName name="ibi_sta_percent">Inputs!$C$126</definedName>
    <definedName name="ibi_sta_percent_deprbas_fed">Inputs!$G$126</definedName>
    <definedName name="ibi_sta_percent_deprbas_sta">Inputs!$H$126</definedName>
    <definedName name="ibi_sta_percent_maxvalue">Inputs!$D$126</definedName>
    <definedName name="ibi_sta_percent_tax_fed">Inputs!$E$126</definedName>
    <definedName name="ibi_sta_percent_tax_sta">Inputs!$F$126</definedName>
    <definedName name="ibi_uti_amount">Inputs!$C$122</definedName>
    <definedName name="ibi_uti_amount_deprbas_fed">Inputs!$G$122</definedName>
    <definedName name="ibi_uti_amount_deprbas_sta">Inputs!$H$122</definedName>
    <definedName name="ibi_uti_amount_tax_fed">Inputs!$E$122</definedName>
    <definedName name="ibi_uti_amount_tax_sta">Inputs!$F$122</definedName>
    <definedName name="ibi_uti_percent">Inputs!$C$127</definedName>
    <definedName name="ibi_uti_percent_deprbas_fed">Inputs!$G$127</definedName>
    <definedName name="ibi_uti_percent_deprbas_sta">Inputs!$H$127</definedName>
    <definedName name="ibi_uti_percent_maxvalue">Inputs!$D$127</definedName>
    <definedName name="ibi_uti_percent_tax_fed">Inputs!$E$127</definedName>
    <definedName name="ibi_uti_percent_tax_sta">Inputs!$F$127</definedName>
    <definedName name="inflation_rate">Inputs!$C$44</definedName>
    <definedName name="insurance_rate">Inputs!$C$51</definedName>
    <definedName name="IsFuelCell">Inputs!$C$187</definedName>
    <definedName name="itc_fed_amount">Inputs!$C$108</definedName>
    <definedName name="itc_fed_amount_deprbas_fed">Inputs!$E$108</definedName>
    <definedName name="itc_fed_amount_deprbas_sta">Inputs!$F$108</definedName>
    <definedName name="itc_fed_percent">Inputs!$C$111</definedName>
    <definedName name="itc_fed_percent_deprbas_fed">Inputs!$E$111</definedName>
    <definedName name="itc_fed_percent_deprbas_sta">Inputs!$F$111</definedName>
    <definedName name="itc_fed_percent_maxvalue">Inputs!$D$111</definedName>
    <definedName name="itc_sta_amount">Inputs!$C$109</definedName>
    <definedName name="itc_sta_amount_deprbas_fed">Inputs!$E$109</definedName>
    <definedName name="itc_sta_amount_deprbas_sta">Inputs!$F$109</definedName>
    <definedName name="itc_sta_percent">Inputs!$C$112</definedName>
    <definedName name="itc_sta_percent_deprbas_fed">Inputs!$E$112</definedName>
    <definedName name="itc_sta_percent_deprbas_sta">Inputs!$F$112</definedName>
    <definedName name="itc_sta_percent_maxvalue">Inputs!$D$112</definedName>
    <definedName name="loan_moratorium">Inputs!$C$71</definedName>
    <definedName name="months_receivables_reserve">Inputs!$C$96</definedName>
    <definedName name="months_working_reserve">Inputs!$C$94</definedName>
    <definedName name="MortgageSizeOfDebt">Inputs!$C$64</definedName>
    <definedName name="NominalDiscountRate">Inputs!$C$46</definedName>
    <definedName name="om_capacity">Inputs!$C$11</definedName>
    <definedName name="om_capacity_escal">Inputs!$C$12</definedName>
    <definedName name="om_fixed">Inputs!$C$9</definedName>
    <definedName name="om_fixed_escal">Inputs!$C$10</definedName>
    <definedName name="om_fuel_cost">Inputs!$C$22</definedName>
    <definedName name="om_fuel_cost_escal">Inputs!$C$23</definedName>
    <definedName name="om_opt_fuel_1_cost">Inputs!$C$26</definedName>
    <definedName name="om_opt_fuel_1_cost_escal">Inputs!$C$27</definedName>
    <definedName name="om_opt_fuel_1_usage">Inputs!$C$25</definedName>
    <definedName name="om_opt_fuel_2_cost">Inputs!$C$30</definedName>
    <definedName name="om_opt_fuel_2_cost_escal">Inputs!$C$31</definedName>
    <definedName name="om_opt_fuel_2_usage">Inputs!$C$29</definedName>
    <definedName name="om_production">Inputs!$C$13</definedName>
    <definedName name="om_production_escal">Inputs!$C$14</definedName>
    <definedName name="pbi_fed_amount">Inputs!$C$135</definedName>
    <definedName name="pbi_fed_escal">Inputs!$E$135</definedName>
    <definedName name="pbi_fed_for_ds">Inputs!$H$135</definedName>
    <definedName name="pbi_fed_tax_fed">Inputs!$F$135</definedName>
    <definedName name="pbi_fed_tax_sta">Inputs!$G$135</definedName>
    <definedName name="pbi_fed_term">Inputs!$D$135</definedName>
    <definedName name="pbi_oth_amount">Inputs!$C$138</definedName>
    <definedName name="pbi_oth_escal">Inputs!$E$138</definedName>
    <definedName name="pbi_oth_for_ds">Inputs!$H$138</definedName>
    <definedName name="pbi_oth_tax_fed">Inputs!$F$138</definedName>
    <definedName name="pbi_oth_tax_sta">Inputs!$G$138</definedName>
    <definedName name="pbi_oth_term">Inputs!$D$138</definedName>
    <definedName name="pbi_sta_amount">Inputs!$C$136</definedName>
    <definedName name="pbi_sta_escal">Inputs!$E$136</definedName>
    <definedName name="pbi_sta_for_ds">Inputs!$H$136</definedName>
    <definedName name="pbi_sta_tax_fed">Inputs!$F$136</definedName>
    <definedName name="pbi_sta_tax_sta">Inputs!$G$136</definedName>
    <definedName name="pbi_sta_term">Inputs!$D$136</definedName>
    <definedName name="pbi_uti_amount">Inputs!$C$137</definedName>
    <definedName name="pbi_uti_escal">Inputs!$E$137</definedName>
    <definedName name="pbi_uti_for_ds">Inputs!$H$137</definedName>
    <definedName name="pbi_uti_tax_fed">Inputs!$F$137</definedName>
    <definedName name="pbi_uti_tax_sta">Inputs!$G$137</definedName>
    <definedName name="pbi_uti_term">Inputs!$D$137</definedName>
    <definedName name="prop_tax_assessed_decline">Inputs!$C$55</definedName>
    <definedName name="prop_tax_cost_assessed_percent">Inputs!$C$53</definedName>
    <definedName name="property_tax_rate">Inputs!$C$56</definedName>
    <definedName name="PropertyTaxAssessedValue">Inputs!$C$54</definedName>
    <definedName name="ptc_fed_amount">Inputs!$C$114</definedName>
    <definedName name="ptc_fed_escal">Inputs!$E$114</definedName>
    <definedName name="ptc_fed_term">Inputs!$D$114</definedName>
    <definedName name="ptc_sta_amount">Inputs!$C$115</definedName>
    <definedName name="ptc_sta_escal">Inputs!$E$115</definedName>
    <definedName name="ptc_sta_term">Inputs!$D$115</definedName>
    <definedName name="real_discount_rate">Inputs!$C$45</definedName>
    <definedName name="reserves_interest">Inputs!$C$93</definedName>
    <definedName name="sales_tax_rate">Inputs!$C$50</definedName>
    <definedName name="salvage_percentage">Inputs!$C$58</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Inputs!$C$49</definedName>
    <definedName name="system_capacity">Inputs!$C$3</definedName>
    <definedName name="system_heat_rate">Inputs!$C$21</definedName>
    <definedName name="term_int_rate">Inputs!$C$72</definedName>
    <definedName name="term_tenor">Inputs!$C$70</definedName>
    <definedName name="total_installed_cost">Inputs!$C$6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7" i="1" l="1"/>
  <c r="C581" i="7"/>
  <c r="AP581" i="7"/>
  <c r="AO581" i="7"/>
  <c r="AN581" i="7"/>
  <c r="AM581" i="7"/>
  <c r="AL581" i="7"/>
  <c r="AK581" i="7"/>
  <c r="AJ581" i="7"/>
  <c r="AI581" i="7"/>
  <c r="AH581" i="7"/>
  <c r="AG581" i="7"/>
  <c r="AF581" i="7"/>
  <c r="AE581" i="7"/>
  <c r="AD581" i="7"/>
  <c r="AC581" i="7"/>
  <c r="AB581" i="7"/>
  <c r="AA581" i="7"/>
  <c r="Z581" i="7"/>
  <c r="Y581" i="7"/>
  <c r="X581" i="7"/>
  <c r="W581" i="7"/>
  <c r="V581" i="7"/>
  <c r="U581" i="7"/>
  <c r="T581" i="7"/>
  <c r="S581" i="7"/>
  <c r="R581" i="7"/>
  <c r="Q581" i="7"/>
  <c r="P581" i="7"/>
  <c r="O581" i="7"/>
  <c r="N581" i="7"/>
  <c r="M581" i="7"/>
  <c r="L581" i="7"/>
  <c r="K581" i="7"/>
  <c r="J581" i="7"/>
  <c r="I581" i="7"/>
  <c r="H581" i="7"/>
  <c r="G581" i="7"/>
  <c r="F581" i="7"/>
  <c r="E581" i="7"/>
  <c r="D581" i="7"/>
  <c r="AP580" i="7"/>
  <c r="AO580" i="7"/>
  <c r="AN580" i="7"/>
  <c r="AM580" i="7"/>
  <c r="AL580" i="7"/>
  <c r="AK580" i="7"/>
  <c r="AJ580" i="7"/>
  <c r="AI580" i="7"/>
  <c r="AH580" i="7"/>
  <c r="AG580" i="7"/>
  <c r="AF580" i="7"/>
  <c r="AE580" i="7"/>
  <c r="AD580" i="7"/>
  <c r="AC580" i="7"/>
  <c r="AB580" i="7"/>
  <c r="AA580" i="7"/>
  <c r="Z580" i="7"/>
  <c r="Y580" i="7"/>
  <c r="X580" i="7"/>
  <c r="W580" i="7"/>
  <c r="V580" i="7"/>
  <c r="U580" i="7"/>
  <c r="T580" i="7"/>
  <c r="S580" i="7"/>
  <c r="R580" i="7"/>
  <c r="Q580" i="7"/>
  <c r="P580" i="7"/>
  <c r="O580" i="7"/>
  <c r="N580" i="7"/>
  <c r="M580" i="7"/>
  <c r="L580" i="7"/>
  <c r="K580" i="7"/>
  <c r="J580" i="7"/>
  <c r="I580" i="7"/>
  <c r="H580" i="7"/>
  <c r="G580" i="7"/>
  <c r="F580" i="7"/>
  <c r="E580" i="7"/>
  <c r="D580" i="7"/>
  <c r="C580" i="7"/>
  <c r="AP579" i="7"/>
  <c r="AO579" i="7"/>
  <c r="AN579" i="7"/>
  <c r="AM579" i="7"/>
  <c r="AL579" i="7"/>
  <c r="AK579" i="7"/>
  <c r="AJ579" i="7"/>
  <c r="AI579" i="7"/>
  <c r="AH579" i="7"/>
  <c r="AG579" i="7"/>
  <c r="AF579" i="7"/>
  <c r="AE579" i="7"/>
  <c r="AD579" i="7"/>
  <c r="AC579" i="7"/>
  <c r="AB579" i="7"/>
  <c r="AA579" i="7"/>
  <c r="Z579" i="7"/>
  <c r="Y579" i="7"/>
  <c r="X579" i="7"/>
  <c r="W579" i="7"/>
  <c r="V579" i="7"/>
  <c r="U579" i="7"/>
  <c r="T579" i="7"/>
  <c r="S579" i="7"/>
  <c r="R579" i="7"/>
  <c r="Q579" i="7"/>
  <c r="P579" i="7"/>
  <c r="O579" i="7"/>
  <c r="N579" i="7"/>
  <c r="M579" i="7"/>
  <c r="L579" i="7"/>
  <c r="K579" i="7"/>
  <c r="J579" i="7"/>
  <c r="I579" i="7"/>
  <c r="H579" i="7"/>
  <c r="G579" i="7"/>
  <c r="F579" i="7"/>
  <c r="E579" i="7"/>
  <c r="D579" i="7"/>
  <c r="C579" i="7"/>
  <c r="AP583" i="7"/>
  <c r="AP584" i="7" s="1"/>
  <c r="AO583" i="7"/>
  <c r="AO584" i="7" s="1"/>
  <c r="AN583" i="7"/>
  <c r="AN584" i="7" s="1"/>
  <c r="AM583" i="7"/>
  <c r="AM584" i="7" s="1"/>
  <c r="AL583" i="7"/>
  <c r="AL584" i="7" s="1"/>
  <c r="AK583" i="7"/>
  <c r="AK584" i="7" s="1"/>
  <c r="AJ583" i="7"/>
  <c r="AJ584" i="7" s="1"/>
  <c r="AI583" i="7"/>
  <c r="AI584" i="7" s="1"/>
  <c r="AH583" i="7"/>
  <c r="AH584" i="7" s="1"/>
  <c r="AG583" i="7"/>
  <c r="AG584" i="7" s="1"/>
  <c r="AF583" i="7"/>
  <c r="AF584" i="7" s="1"/>
  <c r="AE583" i="7"/>
  <c r="AE584" i="7" s="1"/>
  <c r="AD583" i="7"/>
  <c r="AD584" i="7" s="1"/>
  <c r="AC583" i="7"/>
  <c r="AC584" i="7" s="1"/>
  <c r="AB583" i="7"/>
  <c r="AB584" i="7" s="1"/>
  <c r="AA583" i="7"/>
  <c r="AA584" i="7" s="1"/>
  <c r="Z583" i="7"/>
  <c r="Z584" i="7" s="1"/>
  <c r="Y583" i="7"/>
  <c r="Y584" i="7" s="1"/>
  <c r="X583" i="7"/>
  <c r="X584" i="7" s="1"/>
  <c r="W583" i="7"/>
  <c r="W584" i="7" s="1"/>
  <c r="V583" i="7"/>
  <c r="V584" i="7" s="1"/>
  <c r="U583" i="7"/>
  <c r="U584" i="7" s="1"/>
  <c r="T583" i="7"/>
  <c r="T584" i="7" s="1"/>
  <c r="S583" i="7"/>
  <c r="S584" i="7" s="1"/>
  <c r="R583" i="7"/>
  <c r="R584" i="7" s="1"/>
  <c r="Q583" i="7"/>
  <c r="Q584" i="7" s="1"/>
  <c r="P583" i="7"/>
  <c r="P584" i="7" s="1"/>
  <c r="O583" i="7"/>
  <c r="O584" i="7" s="1"/>
  <c r="N583" i="7"/>
  <c r="N584" i="7" s="1"/>
  <c r="M583" i="7"/>
  <c r="M584" i="7" s="1"/>
  <c r="L583" i="7"/>
  <c r="L584" i="7" s="1"/>
  <c r="K583" i="7"/>
  <c r="K584" i="7" s="1"/>
  <c r="J583" i="7"/>
  <c r="J584" i="7" s="1"/>
  <c r="I583" i="7"/>
  <c r="I584" i="7" s="1"/>
  <c r="H583" i="7"/>
  <c r="H584" i="7" s="1"/>
  <c r="G583" i="7"/>
  <c r="G584" i="7" s="1"/>
  <c r="F583" i="7"/>
  <c r="F584" i="7" s="1"/>
  <c r="E583" i="7"/>
  <c r="E584" i="7" s="1"/>
  <c r="D583" i="7"/>
  <c r="D584" i="7" s="1"/>
  <c r="C583" i="7"/>
  <c r="C584" i="7" s="1"/>
  <c r="B570" i="7"/>
  <c r="B571" i="7" s="1"/>
  <c r="B8" i="7" a="1"/>
  <c r="E8" i="7" s="1"/>
  <c r="N9" i="7"/>
  <c r="Q10" i="7"/>
  <c r="B5" i="7" a="1"/>
  <c r="C5" i="7" s="1"/>
  <c r="N8" i="7" l="1"/>
  <c r="E10" i="7"/>
  <c r="E9" i="7"/>
  <c r="C8" i="7"/>
  <c r="AJ10" i="7"/>
  <c r="AK9" i="7"/>
  <c r="AI8" i="7"/>
  <c r="AB10" i="7"/>
  <c r="Z9" i="7"/>
  <c r="W8" i="7"/>
  <c r="AN10" i="7"/>
  <c r="AG10" i="7"/>
  <c r="U10" i="7"/>
  <c r="L10" i="7"/>
  <c r="AP9" i="7"/>
  <c r="AD9" i="7"/>
  <c r="U9" i="7"/>
  <c r="J9" i="7"/>
  <c r="AM8" i="7"/>
  <c r="AD8" i="7"/>
  <c r="S8" i="7"/>
  <c r="G8" i="7"/>
  <c r="AO10" i="7"/>
  <c r="AI10" i="7"/>
  <c r="Y10" i="7"/>
  <c r="M10" i="7"/>
  <c r="D10" i="7"/>
  <c r="AH9" i="7"/>
  <c r="V9" i="7"/>
  <c r="M9" i="7"/>
  <c r="B9" i="7"/>
  <c r="AE8" i="7"/>
  <c r="V8" i="7"/>
  <c r="K8" i="7"/>
  <c r="AM10" i="7"/>
  <c r="AC10" i="7"/>
  <c r="T10" i="7"/>
  <c r="I10" i="7"/>
  <c r="AL9" i="7"/>
  <c r="AC9" i="7"/>
  <c r="R9" i="7"/>
  <c r="F9" i="7"/>
  <c r="AL8" i="7"/>
  <c r="AA8" i="7"/>
  <c r="O8" i="7"/>
  <c r="F8" i="7"/>
  <c r="C142" i="7"/>
  <c r="AK10" i="7"/>
  <c r="AF10" i="7"/>
  <c r="X10" i="7"/>
  <c r="P10" i="7"/>
  <c r="H10" i="7"/>
  <c r="AO9" i="7"/>
  <c r="AG9" i="7"/>
  <c r="Y9" i="7"/>
  <c r="Q9" i="7"/>
  <c r="I9" i="7"/>
  <c r="AP8" i="7"/>
  <c r="AH8" i="7"/>
  <c r="Z8" i="7"/>
  <c r="R8" i="7"/>
  <c r="J8" i="7"/>
  <c r="B8" i="7"/>
  <c r="AP10" i="7"/>
  <c r="AL10" i="7"/>
  <c r="AH10" i="7"/>
  <c r="AD10" i="7"/>
  <c r="Z10" i="7"/>
  <c r="V10" i="7"/>
  <c r="R10" i="7"/>
  <c r="N10" i="7"/>
  <c r="J10" i="7"/>
  <c r="F10" i="7"/>
  <c r="B10" i="7"/>
  <c r="AM9" i="7"/>
  <c r="AI9" i="7"/>
  <c r="AE9" i="7"/>
  <c r="AA9" i="7"/>
  <c r="W9" i="7"/>
  <c r="S9" i="7"/>
  <c r="O9" i="7"/>
  <c r="K9" i="7"/>
  <c r="G9" i="7"/>
  <c r="C9" i="7"/>
  <c r="AN8" i="7"/>
  <c r="AJ8" i="7"/>
  <c r="AF8" i="7"/>
  <c r="AB8" i="7"/>
  <c r="X8" i="7"/>
  <c r="T8" i="7"/>
  <c r="P8" i="7"/>
  <c r="L8" i="7"/>
  <c r="H8" i="7"/>
  <c r="D8" i="7"/>
  <c r="AE10" i="7"/>
  <c r="AA10" i="7"/>
  <c r="W10" i="7"/>
  <c r="S10" i="7"/>
  <c r="O10" i="7"/>
  <c r="K10" i="7"/>
  <c r="G10" i="7"/>
  <c r="C10" i="7"/>
  <c r="AN9" i="7"/>
  <c r="AJ9" i="7"/>
  <c r="AF9" i="7"/>
  <c r="AB9" i="7"/>
  <c r="X9" i="7"/>
  <c r="T9" i="7"/>
  <c r="P9" i="7"/>
  <c r="L9" i="7"/>
  <c r="H9" i="7"/>
  <c r="D9" i="7"/>
  <c r="AO8" i="7"/>
  <c r="AK8" i="7"/>
  <c r="AG8" i="7"/>
  <c r="AC8" i="7"/>
  <c r="Y8" i="7"/>
  <c r="U8" i="7"/>
  <c r="Q8" i="7"/>
  <c r="M8" i="7"/>
  <c r="I8" i="7"/>
  <c r="AO6" i="7"/>
  <c r="AK6" i="7"/>
  <c r="AG6" i="7"/>
  <c r="AC6" i="7"/>
  <c r="Y6" i="7"/>
  <c r="U6" i="7"/>
  <c r="Q6" i="7"/>
  <c r="M6" i="7"/>
  <c r="I6" i="7"/>
  <c r="E6" i="7"/>
  <c r="AP5" i="7"/>
  <c r="AL5" i="7"/>
  <c r="AH5" i="7"/>
  <c r="AD5" i="7"/>
  <c r="Z5" i="7"/>
  <c r="V5" i="7"/>
  <c r="R5" i="7"/>
  <c r="N5" i="7"/>
  <c r="J5" i="7"/>
  <c r="F5" i="7"/>
  <c r="B5" i="7"/>
  <c r="AN6" i="7"/>
  <c r="AJ6" i="7"/>
  <c r="AF6" i="7"/>
  <c r="AB6" i="7"/>
  <c r="X6" i="7"/>
  <c r="T6" i="7"/>
  <c r="P6" i="7"/>
  <c r="L6" i="7"/>
  <c r="H6" i="7"/>
  <c r="D6" i="7"/>
  <c r="AO5" i="7"/>
  <c r="AK5" i="7"/>
  <c r="AG5" i="7"/>
  <c r="AC5" i="7"/>
  <c r="Y5" i="7"/>
  <c r="U5" i="7"/>
  <c r="Q5" i="7"/>
  <c r="M5" i="7"/>
  <c r="I5" i="7"/>
  <c r="E5" i="7"/>
  <c r="AM6" i="7"/>
  <c r="AA6" i="7"/>
  <c r="K6" i="7"/>
  <c r="AF5" i="7"/>
  <c r="D5" i="7"/>
  <c r="AI6" i="7"/>
  <c r="AE6" i="7"/>
  <c r="W6" i="7"/>
  <c r="S6" i="7"/>
  <c r="O6" i="7"/>
  <c r="G6" i="7"/>
  <c r="C6" i="7"/>
  <c r="C7" i="7" s="1"/>
  <c r="AN5" i="7"/>
  <c r="AJ5" i="7"/>
  <c r="AB5" i="7"/>
  <c r="X5" i="7"/>
  <c r="T5" i="7"/>
  <c r="P5" i="7"/>
  <c r="L5" i="7"/>
  <c r="H5" i="7"/>
  <c r="AP6" i="7"/>
  <c r="AL6" i="7"/>
  <c r="AH6" i="7"/>
  <c r="AD6" i="7"/>
  <c r="Z6" i="7"/>
  <c r="V6" i="7"/>
  <c r="R6" i="7"/>
  <c r="N6" i="7"/>
  <c r="J6" i="7"/>
  <c r="F6" i="7"/>
  <c r="B6" i="7"/>
  <c r="AM5" i="7"/>
  <c r="AI5" i="7"/>
  <c r="AE5" i="7"/>
  <c r="AA5" i="7"/>
  <c r="W5" i="7"/>
  <c r="S5" i="7"/>
  <c r="O5" i="7"/>
  <c r="K5" i="7"/>
  <c r="G5" i="7"/>
  <c r="B20" i="7" a="1"/>
  <c r="B20" i="7" s="1"/>
  <c r="B19" i="7" a="1"/>
  <c r="B19" i="7" s="1"/>
  <c r="B18" i="7" a="1"/>
  <c r="D18" i="7" s="1"/>
  <c r="B17" i="7" a="1"/>
  <c r="E17" i="7" s="1"/>
  <c r="B16" i="7" a="1"/>
  <c r="D16" i="7" s="1"/>
  <c r="B15" i="7" a="1"/>
  <c r="E15" i="7" s="1"/>
  <c r="B14" i="7" a="1"/>
  <c r="B14" i="7" s="1"/>
  <c r="K142" i="7" l="1"/>
  <c r="K7" i="7"/>
  <c r="AA142" i="7"/>
  <c r="AA7" i="7"/>
  <c r="L142" i="7"/>
  <c r="L7" i="7"/>
  <c r="AB142" i="7"/>
  <c r="AB7" i="7"/>
  <c r="I142" i="7"/>
  <c r="I7" i="7"/>
  <c r="Y142" i="7"/>
  <c r="Y7" i="7"/>
  <c r="AO142" i="7"/>
  <c r="AO7" i="7"/>
  <c r="F142" i="7"/>
  <c r="F7" i="7"/>
  <c r="V142" i="7"/>
  <c r="V7" i="7"/>
  <c r="AL142" i="7"/>
  <c r="AL7" i="7"/>
  <c r="O142" i="7"/>
  <c r="O7" i="7"/>
  <c r="AE142" i="7"/>
  <c r="AE7" i="7"/>
  <c r="P142" i="7"/>
  <c r="P7" i="7"/>
  <c r="AJ142" i="7"/>
  <c r="AJ7" i="7"/>
  <c r="M142" i="7"/>
  <c r="M7" i="7"/>
  <c r="AC142" i="7"/>
  <c r="AC7" i="7"/>
  <c r="J142" i="7"/>
  <c r="J7" i="7"/>
  <c r="Z142" i="7"/>
  <c r="Z7" i="7"/>
  <c r="AP142" i="7"/>
  <c r="AP7" i="7"/>
  <c r="S7" i="7"/>
  <c r="S142" i="7"/>
  <c r="AI7" i="7"/>
  <c r="AI142" i="7"/>
  <c r="T142" i="7"/>
  <c r="T7" i="7"/>
  <c r="AN7" i="7"/>
  <c r="AN142" i="7"/>
  <c r="D142" i="7"/>
  <c r="D7" i="7"/>
  <c r="Q142" i="7"/>
  <c r="Q7" i="7"/>
  <c r="AG142" i="7"/>
  <c r="AG7" i="7"/>
  <c r="N142" i="7"/>
  <c r="N7" i="7"/>
  <c r="AD142" i="7"/>
  <c r="AD7" i="7"/>
  <c r="G7" i="7"/>
  <c r="G142" i="7"/>
  <c r="W7" i="7"/>
  <c r="W142" i="7"/>
  <c r="AM7" i="7"/>
  <c r="AM142" i="7"/>
  <c r="H7" i="7"/>
  <c r="H142" i="7"/>
  <c r="X7" i="7"/>
  <c r="X142" i="7"/>
  <c r="AF142" i="7"/>
  <c r="AF7" i="7"/>
  <c r="E142" i="7"/>
  <c r="E7" i="7"/>
  <c r="U142" i="7"/>
  <c r="U7" i="7"/>
  <c r="AK142" i="7"/>
  <c r="AK7" i="7"/>
  <c r="B7" i="7"/>
  <c r="R142" i="7"/>
  <c r="R7" i="7"/>
  <c r="AH142" i="7"/>
  <c r="AH7" i="7"/>
  <c r="O16" i="7"/>
  <c r="AK16" i="7"/>
  <c r="AA16" i="7"/>
  <c r="S16" i="7"/>
  <c r="I16" i="7"/>
  <c r="AI16" i="7"/>
  <c r="Z16" i="7"/>
  <c r="F16" i="7"/>
  <c r="AP16" i="7"/>
  <c r="AG16" i="7"/>
  <c r="V16" i="7"/>
  <c r="N16" i="7"/>
  <c r="E16" i="7"/>
  <c r="AO16" i="7"/>
  <c r="AD16" i="7"/>
  <c r="U16" i="7"/>
  <c r="K16" i="7"/>
  <c r="AL16" i="7"/>
  <c r="AE16" i="7"/>
  <c r="Y16" i="7"/>
  <c r="Q16" i="7"/>
  <c r="J16" i="7"/>
  <c r="C16" i="7"/>
  <c r="AG20" i="7"/>
  <c r="Q20" i="7"/>
  <c r="AL18" i="7"/>
  <c r="F18" i="7"/>
  <c r="AP18" i="7"/>
  <c r="AK18" i="7"/>
  <c r="AE18" i="7"/>
  <c r="Z18" i="7"/>
  <c r="U18" i="7"/>
  <c r="J18" i="7"/>
  <c r="E18" i="7"/>
  <c r="AC20" i="7"/>
  <c r="M20" i="7"/>
  <c r="AG18" i="7"/>
  <c r="AA18" i="7"/>
  <c r="V18" i="7"/>
  <c r="Q18" i="7"/>
  <c r="K18" i="7"/>
  <c r="O18" i="7"/>
  <c r="AM16" i="7"/>
  <c r="AH16" i="7"/>
  <c r="AC16" i="7"/>
  <c r="W16" i="7"/>
  <c r="R16" i="7"/>
  <c r="M16" i="7"/>
  <c r="G16" i="7"/>
  <c r="B16" i="7"/>
  <c r="AO18" i="7"/>
  <c r="AI18" i="7"/>
  <c r="AD18" i="7"/>
  <c r="Y18" i="7"/>
  <c r="S18" i="7"/>
  <c r="N18" i="7"/>
  <c r="I18" i="7"/>
  <c r="C18" i="7"/>
  <c r="AO20" i="7"/>
  <c r="Y20" i="7"/>
  <c r="I20" i="7"/>
  <c r="AM18" i="7"/>
  <c r="AH18" i="7"/>
  <c r="AC18" i="7"/>
  <c r="W18" i="7"/>
  <c r="R18" i="7"/>
  <c r="M18" i="7"/>
  <c r="G18" i="7"/>
  <c r="B18" i="7"/>
  <c r="AK20" i="7"/>
  <c r="U20" i="7"/>
  <c r="E20" i="7"/>
  <c r="AN20" i="7"/>
  <c r="AJ20" i="7"/>
  <c r="AF20" i="7"/>
  <c r="AB20" i="7"/>
  <c r="X20" i="7"/>
  <c r="T20" i="7"/>
  <c r="P20" i="7"/>
  <c r="L20" i="7"/>
  <c r="H20" i="7"/>
  <c r="D20" i="7"/>
  <c r="AM20" i="7"/>
  <c r="AI20" i="7"/>
  <c r="AE20" i="7"/>
  <c r="AA20" i="7"/>
  <c r="W20" i="7"/>
  <c r="S20" i="7"/>
  <c r="O20" i="7"/>
  <c r="K20" i="7"/>
  <c r="G20" i="7"/>
  <c r="C20" i="7"/>
  <c r="AP20" i="7"/>
  <c r="AL20" i="7"/>
  <c r="AH20" i="7"/>
  <c r="AD20" i="7"/>
  <c r="Z20" i="7"/>
  <c r="V20" i="7"/>
  <c r="R20" i="7"/>
  <c r="N20" i="7"/>
  <c r="J20" i="7"/>
  <c r="F20" i="7"/>
  <c r="AN19" i="7"/>
  <c r="AJ19" i="7"/>
  <c r="AF19" i="7"/>
  <c r="AB19" i="7"/>
  <c r="X19" i="7"/>
  <c r="T19" i="7"/>
  <c r="P19" i="7"/>
  <c r="L19" i="7"/>
  <c r="H19" i="7"/>
  <c r="D19" i="7"/>
  <c r="AM19" i="7"/>
  <c r="AI19" i="7"/>
  <c r="AE19" i="7"/>
  <c r="AA19" i="7"/>
  <c r="W19" i="7"/>
  <c r="S19" i="7"/>
  <c r="O19" i="7"/>
  <c r="K19" i="7"/>
  <c r="G19" i="7"/>
  <c r="C19" i="7"/>
  <c r="AO19" i="7"/>
  <c r="AK19" i="7"/>
  <c r="AG19" i="7"/>
  <c r="AC19" i="7"/>
  <c r="Y19" i="7"/>
  <c r="U19" i="7"/>
  <c r="Q19" i="7"/>
  <c r="M19" i="7"/>
  <c r="I19" i="7"/>
  <c r="E19" i="7"/>
  <c r="AP19" i="7"/>
  <c r="AL19" i="7"/>
  <c r="AH19" i="7"/>
  <c r="AD19" i="7"/>
  <c r="Z19" i="7"/>
  <c r="V19" i="7"/>
  <c r="R19" i="7"/>
  <c r="N19" i="7"/>
  <c r="J19" i="7"/>
  <c r="F19" i="7"/>
  <c r="AN18" i="7"/>
  <c r="AJ18" i="7"/>
  <c r="AF18" i="7"/>
  <c r="AB18" i="7"/>
  <c r="X18" i="7"/>
  <c r="T18" i="7"/>
  <c r="P18" i="7"/>
  <c r="L18" i="7"/>
  <c r="H18" i="7"/>
  <c r="AN17" i="7"/>
  <c r="AJ17" i="7"/>
  <c r="AF17" i="7"/>
  <c r="AB17" i="7"/>
  <c r="X17" i="7"/>
  <c r="T17" i="7"/>
  <c r="P17" i="7"/>
  <c r="L17" i="7"/>
  <c r="H17" i="7"/>
  <c r="D17" i="7"/>
  <c r="AM17" i="7"/>
  <c r="AI17" i="7"/>
  <c r="AE17" i="7"/>
  <c r="AA17" i="7"/>
  <c r="W17" i="7"/>
  <c r="S17" i="7"/>
  <c r="O17" i="7"/>
  <c r="K17" i="7"/>
  <c r="G17" i="7"/>
  <c r="C17" i="7"/>
  <c r="AP17" i="7"/>
  <c r="AL17" i="7"/>
  <c r="AH17" i="7"/>
  <c r="AD17" i="7"/>
  <c r="Z17" i="7"/>
  <c r="V17" i="7"/>
  <c r="R17" i="7"/>
  <c r="N17" i="7"/>
  <c r="J17" i="7"/>
  <c r="F17" i="7"/>
  <c r="B17" i="7"/>
  <c r="AO17" i="7"/>
  <c r="AK17" i="7"/>
  <c r="AG17" i="7"/>
  <c r="AC17" i="7"/>
  <c r="Y17" i="7"/>
  <c r="U17" i="7"/>
  <c r="Q17" i="7"/>
  <c r="M17" i="7"/>
  <c r="I17" i="7"/>
  <c r="AN16" i="7"/>
  <c r="AJ16" i="7"/>
  <c r="AF16" i="7"/>
  <c r="AB16" i="7"/>
  <c r="X16" i="7"/>
  <c r="T16" i="7"/>
  <c r="P16" i="7"/>
  <c r="L16" i="7"/>
  <c r="H16" i="7"/>
  <c r="AN15" i="7"/>
  <c r="AJ15" i="7"/>
  <c r="AF15" i="7"/>
  <c r="AB15" i="7"/>
  <c r="X15" i="7"/>
  <c r="T15" i="7"/>
  <c r="P15" i="7"/>
  <c r="L15" i="7"/>
  <c r="H15" i="7"/>
  <c r="D15" i="7"/>
  <c r="AM15" i="7"/>
  <c r="AI15" i="7"/>
  <c r="AE15" i="7"/>
  <c r="AA15" i="7"/>
  <c r="W15" i="7"/>
  <c r="S15" i="7"/>
  <c r="O15" i="7"/>
  <c r="K15" i="7"/>
  <c r="G15" i="7"/>
  <c r="C15" i="7"/>
  <c r="AP15" i="7"/>
  <c r="AL15" i="7"/>
  <c r="AH15" i="7"/>
  <c r="AD15" i="7"/>
  <c r="Z15" i="7"/>
  <c r="V15" i="7"/>
  <c r="R15" i="7"/>
  <c r="N15" i="7"/>
  <c r="J15" i="7"/>
  <c r="F15" i="7"/>
  <c r="B15" i="7"/>
  <c r="AO15" i="7"/>
  <c r="AK15" i="7"/>
  <c r="AG15" i="7"/>
  <c r="AC15" i="7"/>
  <c r="Y15" i="7"/>
  <c r="U15" i="7"/>
  <c r="Q15" i="7"/>
  <c r="M15" i="7"/>
  <c r="I15" i="7"/>
  <c r="D14" i="7"/>
  <c r="AN14" i="7"/>
  <c r="AJ14" i="7"/>
  <c r="AF14" i="7"/>
  <c r="AB14" i="7"/>
  <c r="X14" i="7"/>
  <c r="T14" i="7"/>
  <c r="P14" i="7"/>
  <c r="L14" i="7"/>
  <c r="H14" i="7"/>
  <c r="AM14" i="7"/>
  <c r="AI14" i="7"/>
  <c r="AE14" i="7"/>
  <c r="AA14" i="7"/>
  <c r="W14" i="7"/>
  <c r="S14" i="7"/>
  <c r="O14" i="7"/>
  <c r="K14" i="7"/>
  <c r="G14" i="7"/>
  <c r="C14" i="7"/>
  <c r="AO14" i="7"/>
  <c r="AK14" i="7"/>
  <c r="AG14" i="7"/>
  <c r="AC14" i="7"/>
  <c r="Y14" i="7"/>
  <c r="U14" i="7"/>
  <c r="Q14" i="7"/>
  <c r="M14" i="7"/>
  <c r="I14" i="7"/>
  <c r="E14" i="7"/>
  <c r="AP14" i="7"/>
  <c r="AL14" i="7"/>
  <c r="AH14" i="7"/>
  <c r="AD14" i="7"/>
  <c r="Z14" i="7"/>
  <c r="V14" i="7"/>
  <c r="R14" i="7"/>
  <c r="N14" i="7"/>
  <c r="J14" i="7"/>
  <c r="F14" i="7"/>
  <c r="C15" i="1"/>
  <c r="N21" i="7" l="1"/>
  <c r="N141" i="7" s="1"/>
  <c r="AD21" i="7"/>
  <c r="AD141" i="7" s="1"/>
  <c r="E21" i="7"/>
  <c r="E141" i="7" s="1"/>
  <c r="U21" i="7"/>
  <c r="U141" i="7" s="1"/>
  <c r="AK21" i="7"/>
  <c r="AK141" i="7" s="1"/>
  <c r="K21" i="7"/>
  <c r="K141" i="7" s="1"/>
  <c r="AA21" i="7"/>
  <c r="AA141" i="7" s="1"/>
  <c r="H21" i="7"/>
  <c r="H141" i="7" s="1"/>
  <c r="X21" i="7"/>
  <c r="X141" i="7" s="1"/>
  <c r="AN21" i="7"/>
  <c r="AN141" i="7" s="1"/>
  <c r="I21" i="7"/>
  <c r="I141" i="7" s="1"/>
  <c r="AO21" i="7"/>
  <c r="AO141" i="7" s="1"/>
  <c r="AH21" i="7"/>
  <c r="AH141" i="7" s="1"/>
  <c r="AE21" i="7"/>
  <c r="AE141" i="7" s="1"/>
  <c r="AB21" i="7"/>
  <c r="AB141" i="7" s="1"/>
  <c r="AL21" i="7"/>
  <c r="AL141" i="7" s="1"/>
  <c r="AC21" i="7"/>
  <c r="AC141" i="7" s="1"/>
  <c r="P21" i="7"/>
  <c r="P141" i="7" s="1"/>
  <c r="R21" i="7"/>
  <c r="R141" i="7" s="1"/>
  <c r="Y21" i="7"/>
  <c r="Y141" i="7" s="1"/>
  <c r="O21" i="7"/>
  <c r="O141" i="7" s="1"/>
  <c r="L21" i="7"/>
  <c r="L141" i="7" s="1"/>
  <c r="D21" i="7"/>
  <c r="D141" i="7" s="1"/>
  <c r="F21" i="7"/>
  <c r="F141" i="7" s="1"/>
  <c r="V21" i="7"/>
  <c r="V141" i="7" s="1"/>
  <c r="M21" i="7"/>
  <c r="M141" i="7" s="1"/>
  <c r="C21" i="7"/>
  <c r="C141" i="7" s="1"/>
  <c r="S21" i="7"/>
  <c r="S141" i="7" s="1"/>
  <c r="AI21" i="7"/>
  <c r="AI141" i="7" s="1"/>
  <c r="J21" i="7"/>
  <c r="J141" i="7" s="1"/>
  <c r="Z21" i="7"/>
  <c r="Z141" i="7" s="1"/>
  <c r="AP21" i="7"/>
  <c r="AP141" i="7" s="1"/>
  <c r="Q21" i="7"/>
  <c r="Q141" i="7" s="1"/>
  <c r="AG21" i="7"/>
  <c r="AG141" i="7" s="1"/>
  <c r="G21" i="7"/>
  <c r="G141" i="7" s="1"/>
  <c r="W21" i="7"/>
  <c r="W141" i="7" s="1"/>
  <c r="AM21" i="7"/>
  <c r="AM141" i="7" s="1"/>
  <c r="T21" i="7"/>
  <c r="T141" i="7" s="1"/>
  <c r="AJ21" i="7"/>
  <c r="AJ141" i="7" s="1"/>
  <c r="AF21" i="7"/>
  <c r="AF141" i="7" s="1"/>
  <c r="B47" i="7" a="1"/>
  <c r="B47" i="7" s="1"/>
  <c r="C16" i="1"/>
  <c r="D16" i="1" s="1"/>
  <c r="AG52" i="7" l="1"/>
  <c r="V52" i="7"/>
  <c r="L52" i="7"/>
  <c r="AP51" i="7"/>
  <c r="AE51" i="7"/>
  <c r="U51" i="7"/>
  <c r="J51" i="7"/>
  <c r="AN50" i="7"/>
  <c r="AD50" i="7"/>
  <c r="S50" i="7"/>
  <c r="H50" i="7"/>
  <c r="AM49" i="7"/>
  <c r="AB49" i="7"/>
  <c r="Q49" i="7"/>
  <c r="AP48" i="7"/>
  <c r="Z48" i="7"/>
  <c r="AK52" i="7"/>
  <c r="Z52" i="7"/>
  <c r="P52" i="7"/>
  <c r="E52" i="7"/>
  <c r="AI51" i="7"/>
  <c r="Y51" i="7"/>
  <c r="N51" i="7"/>
  <c r="C51" i="7"/>
  <c r="AH50" i="7"/>
  <c r="W50" i="7"/>
  <c r="L50" i="7"/>
  <c r="B50" i="7"/>
  <c r="AF49" i="7"/>
  <c r="U49" i="7"/>
  <c r="H49" i="7"/>
  <c r="AG48" i="7"/>
  <c r="AJ52" i="7"/>
  <c r="T52" i="7"/>
  <c r="I52" i="7"/>
  <c r="AM51" i="7"/>
  <c r="W51" i="7"/>
  <c r="M51" i="7"/>
  <c r="AL50" i="7"/>
  <c r="V50" i="7"/>
  <c r="K50" i="7"/>
  <c r="AO49" i="7"/>
  <c r="AJ49" i="7"/>
  <c r="AE49" i="7"/>
  <c r="T49" i="7"/>
  <c r="M49" i="7"/>
  <c r="E49" i="7"/>
  <c r="AL48" i="7"/>
  <c r="AD48" i="7"/>
  <c r="V48" i="7"/>
  <c r="AL52" i="7"/>
  <c r="AB52" i="7"/>
  <c r="Q52" i="7"/>
  <c r="F52" i="7"/>
  <c r="AK51" i="7"/>
  <c r="Z51" i="7"/>
  <c r="O51" i="7"/>
  <c r="E51" i="7"/>
  <c r="AI50" i="7"/>
  <c r="X50" i="7"/>
  <c r="N50" i="7"/>
  <c r="C50" i="7"/>
  <c r="AG49" i="7"/>
  <c r="W49" i="7"/>
  <c r="I49" i="7"/>
  <c r="AH48" i="7"/>
  <c r="AP52" i="7"/>
  <c r="AF52" i="7"/>
  <c r="U52" i="7"/>
  <c r="J52" i="7"/>
  <c r="AO51" i="7"/>
  <c r="AD51" i="7"/>
  <c r="S51" i="7"/>
  <c r="I51" i="7"/>
  <c r="AM50" i="7"/>
  <c r="AB50" i="7"/>
  <c r="R50" i="7"/>
  <c r="G50" i="7"/>
  <c r="AK49" i="7"/>
  <c r="AA49" i="7"/>
  <c r="P49" i="7"/>
  <c r="AO48" i="7"/>
  <c r="Y48" i="7"/>
  <c r="AO52" i="7"/>
  <c r="AD52" i="7"/>
  <c r="Y52" i="7"/>
  <c r="N52" i="7"/>
  <c r="D52" i="7"/>
  <c r="AH51" i="7"/>
  <c r="AC51" i="7"/>
  <c r="R51" i="7"/>
  <c r="G51" i="7"/>
  <c r="B51" i="7"/>
  <c r="AF50" i="7"/>
  <c r="AA50" i="7"/>
  <c r="P50" i="7"/>
  <c r="F50" i="7"/>
  <c r="Y49" i="7"/>
  <c r="AN52" i="7"/>
  <c r="AH52" i="7"/>
  <c r="AC52" i="7"/>
  <c r="X52" i="7"/>
  <c r="R52" i="7"/>
  <c r="M52" i="7"/>
  <c r="H52" i="7"/>
  <c r="B52" i="7"/>
  <c r="AL51" i="7"/>
  <c r="AG51" i="7"/>
  <c r="AA51" i="7"/>
  <c r="V51" i="7"/>
  <c r="Q51" i="7"/>
  <c r="K51" i="7"/>
  <c r="F51" i="7"/>
  <c r="AP50" i="7"/>
  <c r="AJ50" i="7"/>
  <c r="AE50" i="7"/>
  <c r="Z50" i="7"/>
  <c r="T50" i="7"/>
  <c r="O50" i="7"/>
  <c r="J50" i="7"/>
  <c r="D50" i="7"/>
  <c r="AN49" i="7"/>
  <c r="AI49" i="7"/>
  <c r="AC49" i="7"/>
  <c r="X49" i="7"/>
  <c r="S49" i="7"/>
  <c r="L49" i="7"/>
  <c r="D49" i="7"/>
  <c r="AK48" i="7"/>
  <c r="AC48" i="7"/>
  <c r="U48" i="7"/>
  <c r="O49" i="7"/>
  <c r="K49" i="7"/>
  <c r="G49" i="7"/>
  <c r="C49" i="7"/>
  <c r="AN48" i="7"/>
  <c r="AJ48" i="7"/>
  <c r="AF48" i="7"/>
  <c r="AB48" i="7"/>
  <c r="X48" i="7"/>
  <c r="T48" i="7"/>
  <c r="P48" i="7"/>
  <c r="L48" i="7"/>
  <c r="H48" i="7"/>
  <c r="D48" i="7"/>
  <c r="AO47" i="7"/>
  <c r="AK47" i="7"/>
  <c r="AG47" i="7"/>
  <c r="AC47" i="7"/>
  <c r="Y47" i="7"/>
  <c r="U47" i="7"/>
  <c r="Q47" i="7"/>
  <c r="M47" i="7"/>
  <c r="I47" i="7"/>
  <c r="E47" i="7"/>
  <c r="AM52" i="7"/>
  <c r="AI52" i="7"/>
  <c r="AE52" i="7"/>
  <c r="AA52" i="7"/>
  <c r="W52" i="7"/>
  <c r="S52" i="7"/>
  <c r="O52" i="7"/>
  <c r="K52" i="7"/>
  <c r="G52" i="7"/>
  <c r="C52" i="7"/>
  <c r="AN51" i="7"/>
  <c r="AJ51" i="7"/>
  <c r="AF51" i="7"/>
  <c r="AB51" i="7"/>
  <c r="X51" i="7"/>
  <c r="T51" i="7"/>
  <c r="P51" i="7"/>
  <c r="L51" i="7"/>
  <c r="H51" i="7"/>
  <c r="D51" i="7"/>
  <c r="AO50" i="7"/>
  <c r="AK50" i="7"/>
  <c r="AG50" i="7"/>
  <c r="AC50" i="7"/>
  <c r="Y50" i="7"/>
  <c r="U50" i="7"/>
  <c r="Q50" i="7"/>
  <c r="M50" i="7"/>
  <c r="I50" i="7"/>
  <c r="E50" i="7"/>
  <c r="AP49" i="7"/>
  <c r="AL49" i="7"/>
  <c r="AH49" i="7"/>
  <c r="AD49" i="7"/>
  <c r="Z49" i="7"/>
  <c r="V49" i="7"/>
  <c r="R49" i="7"/>
  <c r="N49" i="7"/>
  <c r="J49" i="7"/>
  <c r="F49" i="7"/>
  <c r="B49" i="7"/>
  <c r="AM48" i="7"/>
  <c r="AI48" i="7"/>
  <c r="AE48" i="7"/>
  <c r="AA48" i="7"/>
  <c r="W48" i="7"/>
  <c r="S48" i="7"/>
  <c r="O48" i="7"/>
  <c r="K48" i="7"/>
  <c r="G48" i="7"/>
  <c r="C48" i="7"/>
  <c r="AN47" i="7"/>
  <c r="AJ47" i="7"/>
  <c r="AF47" i="7"/>
  <c r="AB47" i="7"/>
  <c r="X47" i="7"/>
  <c r="T47" i="7"/>
  <c r="P47" i="7"/>
  <c r="L47" i="7"/>
  <c r="H47" i="7"/>
  <c r="D47" i="7"/>
  <c r="R48" i="7"/>
  <c r="N48" i="7"/>
  <c r="J48" i="7"/>
  <c r="F48" i="7"/>
  <c r="B48" i="7"/>
  <c r="AM47" i="7"/>
  <c r="AI47" i="7"/>
  <c r="AE47" i="7"/>
  <c r="AA47" i="7"/>
  <c r="W47" i="7"/>
  <c r="S47" i="7"/>
  <c r="O47" i="7"/>
  <c r="K47" i="7"/>
  <c r="G47" i="7"/>
  <c r="C47" i="7"/>
  <c r="Q48" i="7"/>
  <c r="M48" i="7"/>
  <c r="I48" i="7"/>
  <c r="E48" i="7"/>
  <c r="AP47" i="7"/>
  <c r="AL47" i="7"/>
  <c r="AH47" i="7"/>
  <c r="AD47" i="7"/>
  <c r="Z47" i="7"/>
  <c r="V47" i="7"/>
  <c r="R47" i="7"/>
  <c r="N47" i="7"/>
  <c r="J47" i="7"/>
  <c r="F47" i="7"/>
  <c r="B227" i="7" l="1" a="1"/>
  <c r="D227" i="7" s="1"/>
  <c r="B187" i="7" a="1"/>
  <c r="D187" i="7" s="1"/>
  <c r="AL227" i="7" l="1"/>
  <c r="AG227" i="7"/>
  <c r="AA227" i="7"/>
  <c r="V227" i="7"/>
  <c r="Q227" i="7"/>
  <c r="K227" i="7"/>
  <c r="F227" i="7"/>
  <c r="AP187" i="7"/>
  <c r="AK187" i="7"/>
  <c r="AE187" i="7"/>
  <c r="Z187" i="7"/>
  <c r="U187" i="7"/>
  <c r="O187" i="7"/>
  <c r="J187" i="7"/>
  <c r="E187" i="7"/>
  <c r="AP227" i="7"/>
  <c r="AK227" i="7"/>
  <c r="AE227" i="7"/>
  <c r="Z227" i="7"/>
  <c r="U227" i="7"/>
  <c r="O227" i="7"/>
  <c r="J227" i="7"/>
  <c r="E227" i="7"/>
  <c r="AO187" i="7"/>
  <c r="AI187" i="7"/>
  <c r="AD187" i="7"/>
  <c r="Y187" i="7"/>
  <c r="S187" i="7"/>
  <c r="N187" i="7"/>
  <c r="I187" i="7"/>
  <c r="C187" i="7"/>
  <c r="AO227" i="7"/>
  <c r="AI227" i="7"/>
  <c r="AD227" i="7"/>
  <c r="Y227" i="7"/>
  <c r="S227" i="7"/>
  <c r="N227" i="7"/>
  <c r="I227" i="7"/>
  <c r="C227" i="7"/>
  <c r="AM187" i="7"/>
  <c r="AH187" i="7"/>
  <c r="AC187" i="7"/>
  <c r="W187" i="7"/>
  <c r="R187" i="7"/>
  <c r="M187" i="7"/>
  <c r="G187" i="7"/>
  <c r="B187" i="7"/>
  <c r="AM227" i="7"/>
  <c r="AH227" i="7"/>
  <c r="AC227" i="7"/>
  <c r="W227" i="7"/>
  <c r="R227" i="7"/>
  <c r="M227" i="7"/>
  <c r="G227" i="7"/>
  <c r="B227" i="7"/>
  <c r="AL187" i="7"/>
  <c r="AG187" i="7"/>
  <c r="AA187" i="7"/>
  <c r="V187" i="7"/>
  <c r="Q187" i="7"/>
  <c r="K187" i="7"/>
  <c r="F187" i="7"/>
  <c r="AN227" i="7"/>
  <c r="AJ227" i="7"/>
  <c r="AF227" i="7"/>
  <c r="AB227" i="7"/>
  <c r="X227" i="7"/>
  <c r="T227" i="7"/>
  <c r="P227" i="7"/>
  <c r="L227" i="7"/>
  <c r="H227" i="7"/>
  <c r="AN187" i="7"/>
  <c r="AJ187" i="7"/>
  <c r="AF187" i="7"/>
  <c r="AB187" i="7"/>
  <c r="X187" i="7"/>
  <c r="T187" i="7"/>
  <c r="P187" i="7"/>
  <c r="L187" i="7"/>
  <c r="H187" i="7"/>
  <c r="B601" i="7"/>
  <c r="B595" i="7"/>
  <c r="C2" i="7" l="1"/>
  <c r="C574" i="7" s="1"/>
  <c r="C575" i="7" s="1"/>
  <c r="C29" i="7" l="1"/>
  <c r="C562" i="7"/>
  <c r="C595" i="7"/>
  <c r="C601" i="7"/>
  <c r="D2" i="7"/>
  <c r="D574" i="7" s="1"/>
  <c r="D575" i="7" s="1"/>
  <c r="C55" i="7"/>
  <c r="C53" i="7"/>
  <c r="C54" i="7"/>
  <c r="C48" i="1"/>
  <c r="C49" i="1"/>
  <c r="D29" i="7" l="1"/>
  <c r="D562" i="7"/>
  <c r="D31" i="7"/>
  <c r="E2" i="7"/>
  <c r="E574" i="7" s="1"/>
  <c r="E575" i="7" s="1"/>
  <c r="D595" i="7"/>
  <c r="D601" i="7"/>
  <c r="D54" i="7"/>
  <c r="D55" i="7"/>
  <c r="D53" i="7"/>
  <c r="P240" i="7"/>
  <c r="P239" i="7"/>
  <c r="P238" i="7"/>
  <c r="P237" i="7"/>
  <c r="P236" i="7"/>
  <c r="P235" i="7"/>
  <c r="P234" i="7"/>
  <c r="P376" i="7"/>
  <c r="P375" i="7"/>
  <c r="P374" i="7"/>
  <c r="P373" i="7"/>
  <c r="P372" i="7"/>
  <c r="P371" i="7"/>
  <c r="G376" i="7"/>
  <c r="G375" i="7"/>
  <c r="G374" i="7"/>
  <c r="G373" i="7"/>
  <c r="G372" i="7"/>
  <c r="G371" i="7"/>
  <c r="G370" i="7"/>
  <c r="G240" i="7"/>
  <c r="G239" i="7"/>
  <c r="G238" i="7"/>
  <c r="G237" i="7"/>
  <c r="G236" i="7"/>
  <c r="G235" i="7"/>
  <c r="G234" i="7"/>
  <c r="E29" i="7" l="1"/>
  <c r="E562" i="7"/>
  <c r="E31" i="7"/>
  <c r="F2" i="7"/>
  <c r="F574" i="7" s="1"/>
  <c r="F575" i="7" s="1"/>
  <c r="E595" i="7"/>
  <c r="E601" i="7"/>
  <c r="E55" i="7"/>
  <c r="E54" i="7"/>
  <c r="E53" i="7"/>
  <c r="G377" i="7"/>
  <c r="P241" i="7"/>
  <c r="G241" i="7"/>
  <c r="C150" i="1"/>
  <c r="B240" i="7" s="1"/>
  <c r="F29" i="7" l="1"/>
  <c r="F562" i="7"/>
  <c r="F31" i="7"/>
  <c r="G2" i="7"/>
  <c r="G574" i="7" s="1"/>
  <c r="G575" i="7" s="1"/>
  <c r="F601" i="7"/>
  <c r="F595" i="7"/>
  <c r="F55" i="7"/>
  <c r="F54" i="7"/>
  <c r="F53" i="7"/>
  <c r="B417" i="7"/>
  <c r="B416" i="7"/>
  <c r="C409" i="7" a="1"/>
  <c r="D409" i="7" s="1"/>
  <c r="M376" i="7"/>
  <c r="M375" i="7"/>
  <c r="B376" i="7"/>
  <c r="B281" i="7"/>
  <c r="B280" i="7"/>
  <c r="C273" i="7" a="1"/>
  <c r="D273" i="7" s="1"/>
  <c r="B273" i="7"/>
  <c r="B272" i="7"/>
  <c r="M240" i="7"/>
  <c r="M239" i="7"/>
  <c r="B239" i="7"/>
  <c r="G29" i="7" l="1"/>
  <c r="G31" i="7"/>
  <c r="G562" i="7"/>
  <c r="H2" i="7"/>
  <c r="H574" i="7" s="1"/>
  <c r="H575" i="7" s="1"/>
  <c r="G595" i="7"/>
  <c r="G601" i="7"/>
  <c r="G55" i="7"/>
  <c r="G54" i="7"/>
  <c r="G53" i="7"/>
  <c r="AM409" i="7"/>
  <c r="AI409" i="7"/>
  <c r="AE409" i="7"/>
  <c r="AA409" i="7"/>
  <c r="W409" i="7"/>
  <c r="S409" i="7"/>
  <c r="O409" i="7"/>
  <c r="K409" i="7"/>
  <c r="G409" i="7"/>
  <c r="C409" i="7"/>
  <c r="AP409" i="7"/>
  <c r="AL409" i="7"/>
  <c r="AH409" i="7"/>
  <c r="AD409" i="7"/>
  <c r="Z409" i="7"/>
  <c r="V409" i="7"/>
  <c r="R409" i="7"/>
  <c r="N409" i="7"/>
  <c r="J409" i="7"/>
  <c r="F409" i="7"/>
  <c r="AO409" i="7"/>
  <c r="AK409" i="7"/>
  <c r="AG409" i="7"/>
  <c r="AC409" i="7"/>
  <c r="Y409" i="7"/>
  <c r="U409" i="7"/>
  <c r="Q409" i="7"/>
  <c r="M409" i="7"/>
  <c r="I409" i="7"/>
  <c r="E409" i="7"/>
  <c r="AN409" i="7"/>
  <c r="AJ409" i="7"/>
  <c r="AF409" i="7"/>
  <c r="AB409" i="7"/>
  <c r="X409" i="7"/>
  <c r="T409" i="7"/>
  <c r="P409" i="7"/>
  <c r="L409" i="7"/>
  <c r="H409" i="7"/>
  <c r="AO273" i="7"/>
  <c r="AK273" i="7"/>
  <c r="AG273" i="7"/>
  <c r="AC273" i="7"/>
  <c r="Y273" i="7"/>
  <c r="U273" i="7"/>
  <c r="Q273" i="7"/>
  <c r="M273" i="7"/>
  <c r="I273" i="7"/>
  <c r="E273" i="7"/>
  <c r="AM273" i="7"/>
  <c r="AI273" i="7"/>
  <c r="AE273" i="7"/>
  <c r="AA273" i="7"/>
  <c r="W273" i="7"/>
  <c r="S273" i="7"/>
  <c r="O273" i="7"/>
  <c r="K273" i="7"/>
  <c r="G273" i="7"/>
  <c r="C273" i="7"/>
  <c r="AP273" i="7"/>
  <c r="AL273" i="7"/>
  <c r="AH273" i="7"/>
  <c r="AD273" i="7"/>
  <c r="Z273" i="7"/>
  <c r="V273" i="7"/>
  <c r="R273" i="7"/>
  <c r="N273" i="7"/>
  <c r="J273" i="7"/>
  <c r="F273" i="7"/>
  <c r="AN273" i="7"/>
  <c r="AJ273" i="7"/>
  <c r="AF273" i="7"/>
  <c r="AB273" i="7"/>
  <c r="X273" i="7"/>
  <c r="T273" i="7"/>
  <c r="P273" i="7"/>
  <c r="L273" i="7"/>
  <c r="H273" i="7"/>
  <c r="C45" i="7" a="1"/>
  <c r="E45" i="7" s="1"/>
  <c r="H29" i="7" l="1"/>
  <c r="H562" i="7"/>
  <c r="H31" i="7"/>
  <c r="I2" i="7"/>
  <c r="I574" i="7" s="1"/>
  <c r="I575" i="7" s="1"/>
  <c r="H601" i="7"/>
  <c r="H595" i="7"/>
  <c r="H55" i="7"/>
  <c r="H54" i="7"/>
  <c r="H53" i="7"/>
  <c r="B409" i="7" a="1"/>
  <c r="B409" i="7" s="1"/>
  <c r="AM45" i="7"/>
  <c r="AH45" i="7"/>
  <c r="AB45" i="7"/>
  <c r="W45" i="7"/>
  <c r="R45" i="7"/>
  <c r="L45" i="7"/>
  <c r="G45" i="7"/>
  <c r="AL45" i="7"/>
  <c r="AF45" i="7"/>
  <c r="AA45" i="7"/>
  <c r="V45" i="7"/>
  <c r="P45" i="7"/>
  <c r="K45" i="7"/>
  <c r="F45" i="7"/>
  <c r="AP45" i="7"/>
  <c r="AJ45" i="7"/>
  <c r="AE45" i="7"/>
  <c r="Z45" i="7"/>
  <c r="T45" i="7"/>
  <c r="O45" i="7"/>
  <c r="J45" i="7"/>
  <c r="D45" i="7"/>
  <c r="AN45" i="7"/>
  <c r="AI45" i="7"/>
  <c r="AD45" i="7"/>
  <c r="X45" i="7"/>
  <c r="S45" i="7"/>
  <c r="N45" i="7"/>
  <c r="H45" i="7"/>
  <c r="C45" i="7"/>
  <c r="AO45" i="7"/>
  <c r="AK45" i="7"/>
  <c r="AG45" i="7"/>
  <c r="AC45" i="7"/>
  <c r="Y45" i="7"/>
  <c r="U45" i="7"/>
  <c r="Q45" i="7"/>
  <c r="M45" i="7"/>
  <c r="I45" i="7"/>
  <c r="I29" i="7" l="1"/>
  <c r="I562" i="7"/>
  <c r="I31" i="7"/>
  <c r="J2" i="7"/>
  <c r="J574" i="7" s="1"/>
  <c r="J575" i="7" s="1"/>
  <c r="I601" i="7"/>
  <c r="I595" i="7"/>
  <c r="I55" i="7"/>
  <c r="I54" i="7"/>
  <c r="I53" i="7"/>
  <c r="B591" i="7" a="1"/>
  <c r="C591" i="7" s="1"/>
  <c r="B590" i="7" a="1"/>
  <c r="C590" i="7" s="1"/>
  <c r="B589" i="7" a="1"/>
  <c r="B589" i="7" s="1"/>
  <c r="J29" i="7" l="1"/>
  <c r="J562" i="7"/>
  <c r="J31" i="7"/>
  <c r="K2" i="7"/>
  <c r="K574" i="7" s="1"/>
  <c r="K575" i="7" s="1"/>
  <c r="J601" i="7"/>
  <c r="J595" i="7"/>
  <c r="J54" i="7"/>
  <c r="J55" i="7"/>
  <c r="J53" i="7"/>
  <c r="AO590" i="7"/>
  <c r="AG590" i="7"/>
  <c r="Y590" i="7"/>
  <c r="Q590" i="7"/>
  <c r="AL590" i="7"/>
  <c r="AD590" i="7"/>
  <c r="V590" i="7"/>
  <c r="N590" i="7"/>
  <c r="F590" i="7"/>
  <c r="AK590" i="7"/>
  <c r="AC590" i="7"/>
  <c r="U590" i="7"/>
  <c r="M590" i="7"/>
  <c r="E590" i="7"/>
  <c r="AP590" i="7"/>
  <c r="AH590" i="7"/>
  <c r="Z590" i="7"/>
  <c r="R590" i="7"/>
  <c r="J590" i="7"/>
  <c r="B590" i="7"/>
  <c r="I590" i="7"/>
  <c r="AL591" i="7"/>
  <c r="AD591" i="7"/>
  <c r="V591" i="7"/>
  <c r="N591" i="7"/>
  <c r="F591" i="7"/>
  <c r="AK591" i="7"/>
  <c r="AC591" i="7"/>
  <c r="U591" i="7"/>
  <c r="M591" i="7"/>
  <c r="E591" i="7"/>
  <c r="AN591" i="7"/>
  <c r="AJ591" i="7"/>
  <c r="AF591" i="7"/>
  <c r="AB591" i="7"/>
  <c r="X591" i="7"/>
  <c r="T591" i="7"/>
  <c r="P591" i="7"/>
  <c r="L591" i="7"/>
  <c r="H591" i="7"/>
  <c r="D591" i="7"/>
  <c r="AP591" i="7"/>
  <c r="AH591" i="7"/>
  <c r="Z591" i="7"/>
  <c r="R591" i="7"/>
  <c r="J591" i="7"/>
  <c r="B591" i="7"/>
  <c r="C588" i="7" s="1"/>
  <c r="AO591" i="7"/>
  <c r="AG591" i="7"/>
  <c r="Y591" i="7"/>
  <c r="Q591" i="7"/>
  <c r="I591" i="7"/>
  <c r="AM591" i="7"/>
  <c r="AI591" i="7"/>
  <c r="AE591" i="7"/>
  <c r="AA591" i="7"/>
  <c r="W591" i="7"/>
  <c r="S591" i="7"/>
  <c r="O591" i="7"/>
  <c r="K591" i="7"/>
  <c r="G591" i="7"/>
  <c r="AN590" i="7"/>
  <c r="AJ590" i="7"/>
  <c r="AF590" i="7"/>
  <c r="AB590" i="7"/>
  <c r="X590" i="7"/>
  <c r="T590" i="7"/>
  <c r="P590" i="7"/>
  <c r="L590" i="7"/>
  <c r="H590" i="7"/>
  <c r="D590" i="7"/>
  <c r="AM590" i="7"/>
  <c r="AI590" i="7"/>
  <c r="AE590" i="7"/>
  <c r="AA590" i="7"/>
  <c r="W590" i="7"/>
  <c r="S590" i="7"/>
  <c r="O590" i="7"/>
  <c r="K590" i="7"/>
  <c r="G590" i="7"/>
  <c r="AN589" i="7"/>
  <c r="AF589" i="7"/>
  <c r="X589" i="7"/>
  <c r="P589" i="7"/>
  <c r="H589" i="7"/>
  <c r="AM589" i="7"/>
  <c r="AE589" i="7"/>
  <c r="AA589" i="7"/>
  <c r="W589" i="7"/>
  <c r="S589" i="7"/>
  <c r="O589" i="7"/>
  <c r="K589" i="7"/>
  <c r="G589" i="7"/>
  <c r="C589" i="7"/>
  <c r="AO589" i="7"/>
  <c r="AK589" i="7"/>
  <c r="AG589" i="7"/>
  <c r="AC589" i="7"/>
  <c r="Y589" i="7"/>
  <c r="U589" i="7"/>
  <c r="Q589" i="7"/>
  <c r="M589" i="7"/>
  <c r="I589" i="7"/>
  <c r="E589" i="7"/>
  <c r="AJ589" i="7"/>
  <c r="AB589" i="7"/>
  <c r="T589" i="7"/>
  <c r="L589" i="7"/>
  <c r="D589" i="7"/>
  <c r="AI589" i="7"/>
  <c r="AP589" i="7"/>
  <c r="AL589" i="7"/>
  <c r="AH589" i="7"/>
  <c r="AD589" i="7"/>
  <c r="Z589" i="7"/>
  <c r="V589" i="7"/>
  <c r="R589" i="7"/>
  <c r="N589" i="7"/>
  <c r="J589" i="7"/>
  <c r="F589" i="7"/>
  <c r="K29" i="7" l="1"/>
  <c r="K562" i="7"/>
  <c r="K31" i="7"/>
  <c r="L2" i="7"/>
  <c r="L574" i="7" s="1"/>
  <c r="L575" i="7" s="1"/>
  <c r="K595" i="7"/>
  <c r="K601" i="7"/>
  <c r="K55" i="7"/>
  <c r="K54" i="7"/>
  <c r="K53" i="7"/>
  <c r="D15" i="1"/>
  <c r="L29" i="7" l="1"/>
  <c r="L562" i="7"/>
  <c r="L31" i="7"/>
  <c r="M2" i="7"/>
  <c r="M574" i="7" s="1"/>
  <c r="M575" i="7" s="1"/>
  <c r="L595" i="7"/>
  <c r="L601" i="7"/>
  <c r="L55" i="7"/>
  <c r="L54" i="7"/>
  <c r="L53" i="7"/>
  <c r="AP603" i="7"/>
  <c r="M29" i="7" l="1"/>
  <c r="M562" i="7"/>
  <c r="M31" i="7"/>
  <c r="N2" i="7"/>
  <c r="N574" i="7" s="1"/>
  <c r="N575" i="7" s="1"/>
  <c r="M595" i="7"/>
  <c r="M601" i="7"/>
  <c r="M55" i="7"/>
  <c r="M54" i="7"/>
  <c r="M53" i="7"/>
  <c r="B88" i="7"/>
  <c r="N29" i="7" l="1"/>
  <c r="N562" i="7"/>
  <c r="N31" i="7"/>
  <c r="O2" i="7"/>
  <c r="O574" i="7" s="1"/>
  <c r="O575" i="7" s="1"/>
  <c r="N601" i="7"/>
  <c r="N595" i="7"/>
  <c r="N54" i="7"/>
  <c r="N53" i="7"/>
  <c r="N55" i="7"/>
  <c r="O29" i="7" l="1"/>
  <c r="O562" i="7"/>
  <c r="O31" i="7"/>
  <c r="P2" i="7"/>
  <c r="P574" i="7" s="1"/>
  <c r="P575" i="7" s="1"/>
  <c r="O595" i="7"/>
  <c r="O601" i="7"/>
  <c r="O55" i="7"/>
  <c r="O54" i="7"/>
  <c r="O53" i="7"/>
  <c r="B603" i="7"/>
  <c r="P29" i="7" l="1"/>
  <c r="P562" i="7"/>
  <c r="P31" i="7"/>
  <c r="Q2" i="7"/>
  <c r="Q574" i="7" s="1"/>
  <c r="Q575" i="7" s="1"/>
  <c r="P601" i="7"/>
  <c r="P595" i="7"/>
  <c r="P55" i="7"/>
  <c r="P54" i="7"/>
  <c r="P53" i="7"/>
  <c r="Q29" i="7" l="1"/>
  <c r="Q562" i="7"/>
  <c r="Q31" i="7"/>
  <c r="R2" i="7"/>
  <c r="R574" i="7" s="1"/>
  <c r="R575" i="7" s="1"/>
  <c r="Q601" i="7"/>
  <c r="Q595" i="7"/>
  <c r="Q55" i="7"/>
  <c r="Q54" i="7"/>
  <c r="Q53" i="7"/>
  <c r="AI603" i="7"/>
  <c r="F603" i="7"/>
  <c r="AL603" i="7"/>
  <c r="O603" i="7"/>
  <c r="AE603" i="7"/>
  <c r="Q603" i="7"/>
  <c r="X603" i="7"/>
  <c r="AK603" i="7"/>
  <c r="J603" i="7"/>
  <c r="C603" i="7"/>
  <c r="S603" i="7"/>
  <c r="Y603" i="7"/>
  <c r="AJ603" i="7"/>
  <c r="N603" i="7"/>
  <c r="G603" i="7"/>
  <c r="AM603" i="7"/>
  <c r="D603" i="7"/>
  <c r="P603" i="7"/>
  <c r="AC603" i="7"/>
  <c r="AF603" i="7"/>
  <c r="V603" i="7"/>
  <c r="H603" i="7"/>
  <c r="Z603" i="7"/>
  <c r="E603" i="7"/>
  <c r="T603" i="7"/>
  <c r="AD603" i="7"/>
  <c r="W603" i="7"/>
  <c r="AG603" i="7"/>
  <c r="R603" i="7"/>
  <c r="AH603" i="7"/>
  <c r="K603" i="7"/>
  <c r="AA603" i="7"/>
  <c r="I603" i="7"/>
  <c r="AO603" i="7"/>
  <c r="M603" i="7"/>
  <c r="AB603" i="7"/>
  <c r="AN603" i="7"/>
  <c r="L603" i="7"/>
  <c r="U603" i="7"/>
  <c r="D152" i="1"/>
  <c r="R29" i="7" l="1"/>
  <c r="R562" i="7"/>
  <c r="R31" i="7"/>
  <c r="S2" i="7"/>
  <c r="S574" i="7" s="1"/>
  <c r="S575" i="7" s="1"/>
  <c r="R601" i="7"/>
  <c r="R595" i="7"/>
  <c r="R55" i="7"/>
  <c r="R54" i="7"/>
  <c r="R53" i="7"/>
  <c r="E152" i="1"/>
  <c r="S29" i="7" l="1"/>
  <c r="S562" i="7"/>
  <c r="S31" i="7"/>
  <c r="F152" i="1"/>
  <c r="G152" i="1" s="1"/>
  <c r="T2" i="7"/>
  <c r="T574" i="7" s="1"/>
  <c r="T575" i="7" s="1"/>
  <c r="S595" i="7"/>
  <c r="S601" i="7"/>
  <c r="S55" i="7"/>
  <c r="S54" i="7"/>
  <c r="S53" i="7"/>
  <c r="B79" i="7"/>
  <c r="T29" i="7" l="1"/>
  <c r="T562" i="7"/>
  <c r="T31" i="7"/>
  <c r="U2" i="7"/>
  <c r="U574" i="7" s="1"/>
  <c r="U575" i="7" s="1"/>
  <c r="T595" i="7"/>
  <c r="T601" i="7"/>
  <c r="T54" i="7"/>
  <c r="T55" i="7"/>
  <c r="T53" i="7"/>
  <c r="H152" i="1"/>
  <c r="B78" i="7"/>
  <c r="U29" i="7" l="1"/>
  <c r="U562" i="7"/>
  <c r="U31" i="7"/>
  <c r="V2" i="7"/>
  <c r="V574" i="7" s="1"/>
  <c r="V575" i="7" s="1"/>
  <c r="U601" i="7"/>
  <c r="U595" i="7"/>
  <c r="U55" i="7"/>
  <c r="U54" i="7"/>
  <c r="U53" i="7"/>
  <c r="I152" i="1"/>
  <c r="V29" i="7" l="1"/>
  <c r="V562" i="7"/>
  <c r="V31" i="7"/>
  <c r="W2" i="7"/>
  <c r="W574" i="7" s="1"/>
  <c r="W575" i="7" s="1"/>
  <c r="V601" i="7"/>
  <c r="V595" i="7"/>
  <c r="V55" i="7"/>
  <c r="V54" i="7"/>
  <c r="V53" i="7"/>
  <c r="J152" i="1"/>
  <c r="M370" i="7"/>
  <c r="B397" i="7"/>
  <c r="B396" i="7"/>
  <c r="B394" i="7"/>
  <c r="B258" i="7"/>
  <c r="B391" i="7"/>
  <c r="B390" i="7"/>
  <c r="B389" i="7"/>
  <c r="B388" i="7"/>
  <c r="B255" i="7"/>
  <c r="B254" i="7"/>
  <c r="B253" i="7"/>
  <c r="B261" i="7"/>
  <c r="B260" i="7"/>
  <c r="W29" i="7" l="1"/>
  <c r="W562" i="7"/>
  <c r="W31" i="7"/>
  <c r="X2" i="7"/>
  <c r="X574" i="7" s="1"/>
  <c r="X575" i="7" s="1"/>
  <c r="W595" i="7"/>
  <c r="W601" i="7"/>
  <c r="W55" i="7"/>
  <c r="W54" i="7"/>
  <c r="W53" i="7"/>
  <c r="K152" i="1"/>
  <c r="X29" i="7" l="1"/>
  <c r="X562" i="7"/>
  <c r="X31" i="7"/>
  <c r="Y2" i="7"/>
  <c r="Y574" i="7" s="1"/>
  <c r="Y575" i="7" s="1"/>
  <c r="X601" i="7"/>
  <c r="X595" i="7"/>
  <c r="X55" i="7"/>
  <c r="X53" i="7"/>
  <c r="X54" i="7"/>
  <c r="L152" i="1"/>
  <c r="B609" i="7"/>
  <c r="B89" i="7"/>
  <c r="Y29" i="7" l="1"/>
  <c r="Y562" i="7"/>
  <c r="Y31" i="7"/>
  <c r="Z2" i="7"/>
  <c r="Z574" i="7" s="1"/>
  <c r="Z575" i="7" s="1"/>
  <c r="Y601" i="7"/>
  <c r="Y595" i="7"/>
  <c r="Y55" i="7"/>
  <c r="Y54" i="7"/>
  <c r="Y53" i="7"/>
  <c r="M152" i="1"/>
  <c r="B80" i="7"/>
  <c r="B77" i="7"/>
  <c r="Z29" i="7" l="1"/>
  <c r="Z562" i="7"/>
  <c r="Z31" i="7"/>
  <c r="AA2" i="7"/>
  <c r="AA574" i="7" s="1"/>
  <c r="AA575" i="7" s="1"/>
  <c r="Z601" i="7"/>
  <c r="Z595" i="7"/>
  <c r="Z54" i="7"/>
  <c r="Z53" i="7"/>
  <c r="Z55" i="7"/>
  <c r="N152" i="1"/>
  <c r="G89" i="1"/>
  <c r="G88" i="1"/>
  <c r="G87" i="1"/>
  <c r="G86" i="1"/>
  <c r="G85" i="1"/>
  <c r="AA29" i="7" l="1"/>
  <c r="AA562" i="7"/>
  <c r="AA31" i="7"/>
  <c r="AB2" i="7"/>
  <c r="AB574" i="7" s="1"/>
  <c r="AB575" i="7" s="1"/>
  <c r="AA595" i="7"/>
  <c r="AA601" i="7"/>
  <c r="AA55" i="7"/>
  <c r="AA53" i="7"/>
  <c r="AA54" i="7"/>
  <c r="O152" i="1"/>
  <c r="B374" i="7"/>
  <c r="B373" i="7"/>
  <c r="B238" i="7"/>
  <c r="B237" i="7"/>
  <c r="B371" i="7"/>
  <c r="B236" i="7"/>
  <c r="B370" i="7"/>
  <c r="B235" i="7"/>
  <c r="B234" i="7"/>
  <c r="B372" i="7"/>
  <c r="B375" i="7"/>
  <c r="C149" i="1"/>
  <c r="H85" i="1"/>
  <c r="I85" i="1" s="1"/>
  <c r="H87" i="1"/>
  <c r="I87" i="1" s="1"/>
  <c r="H88" i="1"/>
  <c r="I88" i="1" s="1"/>
  <c r="H89" i="1"/>
  <c r="I89" i="1" s="1"/>
  <c r="H86" i="1"/>
  <c r="I86" i="1" s="1"/>
  <c r="G90" i="1"/>
  <c r="AB29" i="7" l="1"/>
  <c r="AB562" i="7"/>
  <c r="AB31" i="7"/>
  <c r="AC2" i="7"/>
  <c r="AC574" i="7" s="1"/>
  <c r="AC575" i="7" s="1"/>
  <c r="AB595" i="7"/>
  <c r="AB601" i="7"/>
  <c r="AB55" i="7"/>
  <c r="AB54" i="7"/>
  <c r="AB53" i="7"/>
  <c r="B241" i="7"/>
  <c r="B377" i="7"/>
  <c r="P152" i="1"/>
  <c r="H90" i="1"/>
  <c r="I90" i="1"/>
  <c r="B81" i="7" s="1"/>
  <c r="C46" i="1"/>
  <c r="AC29" i="7" l="1"/>
  <c r="AC562" i="7"/>
  <c r="AC31" i="7"/>
  <c r="AD2" i="7"/>
  <c r="AD574" i="7" s="1"/>
  <c r="AD575" i="7" s="1"/>
  <c r="AC601" i="7"/>
  <c r="AC595" i="7"/>
  <c r="AC55" i="7"/>
  <c r="AC54" i="7"/>
  <c r="AC53" i="7"/>
  <c r="Q152" i="1"/>
  <c r="B275" i="7"/>
  <c r="G42" i="4"/>
  <c r="G3" i="4"/>
  <c r="AD29" i="7" l="1"/>
  <c r="AD562" i="7"/>
  <c r="AD31" i="7"/>
  <c r="AE2" i="7"/>
  <c r="AE574" i="7" s="1"/>
  <c r="AE575" i="7" s="1"/>
  <c r="AD601" i="7"/>
  <c r="AD595" i="7"/>
  <c r="AD54" i="7"/>
  <c r="AD53" i="7"/>
  <c r="AD55" i="7"/>
  <c r="R152" i="1"/>
  <c r="C533" i="7"/>
  <c r="C534" i="7"/>
  <c r="C535" i="7"/>
  <c r="C536" i="7"/>
  <c r="C526" i="7"/>
  <c r="B252" i="7" s="1"/>
  <c r="C527" i="7"/>
  <c r="C168" i="7" s="1"/>
  <c r="C528" i="7"/>
  <c r="C169" i="7" s="1"/>
  <c r="C529" i="7"/>
  <c r="C170" i="7" s="1"/>
  <c r="AE29" i="7" l="1"/>
  <c r="AE31" i="7"/>
  <c r="AE562" i="7"/>
  <c r="C216" i="7"/>
  <c r="C176" i="7"/>
  <c r="C215" i="7"/>
  <c r="C175" i="7"/>
  <c r="C214" i="7"/>
  <c r="C174" i="7"/>
  <c r="C173" i="7"/>
  <c r="C213" i="7"/>
  <c r="AF2" i="7"/>
  <c r="AF574" i="7" s="1"/>
  <c r="AF575" i="7" s="1"/>
  <c r="AE595" i="7"/>
  <c r="AE601" i="7"/>
  <c r="AE55" i="7"/>
  <c r="AE54" i="7"/>
  <c r="AE53" i="7"/>
  <c r="S152" i="1"/>
  <c r="B259" i="7"/>
  <c r="B262" i="7" s="1"/>
  <c r="E241" i="7" s="1"/>
  <c r="E240" i="7" s="1"/>
  <c r="B395" i="7"/>
  <c r="C530" i="7"/>
  <c r="C537" i="7"/>
  <c r="B83" i="7" s="1"/>
  <c r="C207" i="7"/>
  <c r="C209" i="7"/>
  <c r="C167" i="7"/>
  <c r="C208" i="7"/>
  <c r="C210" i="7"/>
  <c r="AF29" i="7" l="1"/>
  <c r="AF562" i="7"/>
  <c r="AF31" i="7"/>
  <c r="AG2" i="7"/>
  <c r="AG574" i="7" s="1"/>
  <c r="AG575" i="7" s="1"/>
  <c r="AF601" i="7"/>
  <c r="AF595" i="7"/>
  <c r="AF55" i="7"/>
  <c r="AF54" i="7"/>
  <c r="AF53" i="7"/>
  <c r="T152" i="1"/>
  <c r="B103" i="7"/>
  <c r="C217" i="7"/>
  <c r="C59" i="1"/>
  <c r="C54" i="1"/>
  <c r="C31" i="7" s="1"/>
  <c r="AG29" i="7" l="1"/>
  <c r="AG562" i="7"/>
  <c r="AG31" i="7"/>
  <c r="AH2" i="7"/>
  <c r="AH574" i="7" s="1"/>
  <c r="AH575" i="7" s="1"/>
  <c r="AG601" i="7"/>
  <c r="AG595" i="7"/>
  <c r="AG55" i="7"/>
  <c r="AG54" i="7"/>
  <c r="AG53" i="7"/>
  <c r="U152" i="1"/>
  <c r="B385" i="7"/>
  <c r="B384" i="7"/>
  <c r="B383" i="7"/>
  <c r="B382" i="7"/>
  <c r="B249" i="7"/>
  <c r="B248" i="7"/>
  <c r="B247" i="7"/>
  <c r="B246" i="7"/>
  <c r="AP25" i="7"/>
  <c r="AO25" i="7"/>
  <c r="AN25" i="7"/>
  <c r="AM25" i="7"/>
  <c r="AL25" i="7"/>
  <c r="AK25" i="7"/>
  <c r="AJ25" i="7"/>
  <c r="AI25" i="7"/>
  <c r="AH25" i="7"/>
  <c r="AG25" i="7"/>
  <c r="AF25" i="7"/>
  <c r="AE25" i="7"/>
  <c r="AD25" i="7"/>
  <c r="AC25" i="7"/>
  <c r="AB25" i="7"/>
  <c r="AA25" i="7"/>
  <c r="Z25" i="7"/>
  <c r="Y25" i="7"/>
  <c r="X25" i="7"/>
  <c r="W25" i="7"/>
  <c r="V25" i="7"/>
  <c r="U25" i="7"/>
  <c r="T25" i="7"/>
  <c r="S25" i="7"/>
  <c r="R25" i="7"/>
  <c r="Q25" i="7"/>
  <c r="P25" i="7"/>
  <c r="O25" i="7"/>
  <c r="N25" i="7"/>
  <c r="M25" i="7"/>
  <c r="L25" i="7"/>
  <c r="K25" i="7"/>
  <c r="J25" i="7"/>
  <c r="I25" i="7"/>
  <c r="H25" i="7"/>
  <c r="G25" i="7"/>
  <c r="F25" i="7"/>
  <c r="E25" i="7"/>
  <c r="D25" i="7"/>
  <c r="C25"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AH29" i="7" l="1"/>
  <c r="AH562" i="7"/>
  <c r="AH31" i="7"/>
  <c r="B250" i="7"/>
  <c r="AI2" i="7"/>
  <c r="AI574" i="7" s="1"/>
  <c r="AI575" i="7" s="1"/>
  <c r="AH601" i="7"/>
  <c r="AH595" i="7"/>
  <c r="AH55" i="7"/>
  <c r="AH54" i="7"/>
  <c r="AH53" i="7"/>
  <c r="V152" i="1"/>
  <c r="AI29" i="7" l="1"/>
  <c r="AI562" i="7"/>
  <c r="AI31" i="7"/>
  <c r="AJ2" i="7"/>
  <c r="AJ574" i="7" s="1"/>
  <c r="AJ575" i="7" s="1"/>
  <c r="AI595" i="7"/>
  <c r="AI601" i="7"/>
  <c r="AI55" i="7"/>
  <c r="AI54" i="7"/>
  <c r="AI53" i="7"/>
  <c r="C56" i="7"/>
  <c r="C417" i="7"/>
  <c r="C281" i="7"/>
  <c r="W152" i="1"/>
  <c r="C568" i="7"/>
  <c r="C602" i="7"/>
  <c r="C563" i="7"/>
  <c r="C561" i="7"/>
  <c r="C513" i="7"/>
  <c r="C507" i="7"/>
  <c r="C553" i="7"/>
  <c r="C549" i="7"/>
  <c r="C545" i="7"/>
  <c r="C541" i="7"/>
  <c r="C38" i="7"/>
  <c r="C42" i="7"/>
  <c r="C35" i="7"/>
  <c r="C570" i="7"/>
  <c r="D570" i="7" s="1"/>
  <c r="C677" i="7"/>
  <c r="C645" i="7"/>
  <c r="C613" i="7"/>
  <c r="C28" i="7"/>
  <c r="C57" i="7"/>
  <c r="AJ29" i="7" l="1"/>
  <c r="AJ562" i="7"/>
  <c r="AJ31" i="7"/>
  <c r="AK2" i="7"/>
  <c r="AK574" i="7" s="1"/>
  <c r="AK575" i="7" s="1"/>
  <c r="AJ601" i="7"/>
  <c r="AJ595" i="7"/>
  <c r="AJ55" i="7"/>
  <c r="AJ53" i="7"/>
  <c r="AJ54" i="7"/>
  <c r="D56" i="7"/>
  <c r="D417" i="7"/>
  <c r="D281" i="7"/>
  <c r="C88" i="7"/>
  <c r="X152" i="1"/>
  <c r="D568" i="7"/>
  <c r="D602" i="7"/>
  <c r="D563" i="7"/>
  <c r="D561" i="7"/>
  <c r="D553" i="7"/>
  <c r="D549" i="7"/>
  <c r="D545" i="7"/>
  <c r="D541" i="7"/>
  <c r="D513" i="7"/>
  <c r="D507" i="7"/>
  <c r="D38" i="7"/>
  <c r="D42" i="7"/>
  <c r="D35" i="7"/>
  <c r="E570" i="7"/>
  <c r="D677" i="7"/>
  <c r="D645" i="7"/>
  <c r="D613" i="7"/>
  <c r="D28" i="7"/>
  <c r="D57" i="7"/>
  <c r="AK29" i="7" l="1"/>
  <c r="AK562" i="7"/>
  <c r="AK31" i="7"/>
  <c r="AL2" i="7"/>
  <c r="AL574" i="7" s="1"/>
  <c r="AL575" i="7" s="1"/>
  <c r="AK601" i="7"/>
  <c r="AK595" i="7"/>
  <c r="AK55" i="7"/>
  <c r="AK54" i="7"/>
  <c r="AK53" i="7"/>
  <c r="E56" i="7"/>
  <c r="E417" i="7"/>
  <c r="E281" i="7"/>
  <c r="D88" i="7"/>
  <c r="Y152" i="1"/>
  <c r="E568" i="7"/>
  <c r="E602" i="7"/>
  <c r="E563" i="7"/>
  <c r="E561" i="7"/>
  <c r="E513" i="7"/>
  <c r="E507" i="7"/>
  <c r="E553" i="7"/>
  <c r="E549" i="7"/>
  <c r="E545" i="7"/>
  <c r="E541" i="7"/>
  <c r="E38" i="7"/>
  <c r="E42" i="7"/>
  <c r="E35" i="7"/>
  <c r="F570" i="7"/>
  <c r="E677" i="7"/>
  <c r="E645" i="7"/>
  <c r="E613" i="7"/>
  <c r="E57" i="7"/>
  <c r="E28" i="7"/>
  <c r="D98" i="1"/>
  <c r="D100" i="1"/>
  <c r="D99" i="1"/>
  <c r="AL29" i="7" l="1"/>
  <c r="AL562" i="7"/>
  <c r="AL31" i="7"/>
  <c r="AM2" i="7"/>
  <c r="AM574" i="7" s="1"/>
  <c r="AM575" i="7" s="1"/>
  <c r="AL601" i="7"/>
  <c r="AL595" i="7"/>
  <c r="AL55" i="7"/>
  <c r="AL54" i="7"/>
  <c r="AL53" i="7"/>
  <c r="F56" i="7"/>
  <c r="F417" i="7"/>
  <c r="F281" i="7"/>
  <c r="Z152" i="1"/>
  <c r="E88" i="7"/>
  <c r="F568" i="7"/>
  <c r="F602" i="7"/>
  <c r="F563" i="7"/>
  <c r="F561" i="7"/>
  <c r="F507" i="7"/>
  <c r="F553" i="7"/>
  <c r="F549" i="7"/>
  <c r="F545" i="7"/>
  <c r="F541" i="7"/>
  <c r="F513" i="7"/>
  <c r="F38" i="7"/>
  <c r="F42" i="7"/>
  <c r="F35" i="7"/>
  <c r="G570" i="7"/>
  <c r="F645" i="7"/>
  <c r="F677" i="7"/>
  <c r="F613" i="7"/>
  <c r="F57" i="7"/>
  <c r="F28" i="7"/>
  <c r="AP597" i="7"/>
  <c r="AM29" i="7" l="1"/>
  <c r="AM562" i="7"/>
  <c r="AM31" i="7"/>
  <c r="AN2" i="7"/>
  <c r="AN574" i="7" s="1"/>
  <c r="AN575" i="7" s="1"/>
  <c r="AM595" i="7"/>
  <c r="AM601" i="7"/>
  <c r="AM55" i="7"/>
  <c r="AM54" i="7"/>
  <c r="AM53" i="7"/>
  <c r="G56" i="7"/>
  <c r="G417" i="7"/>
  <c r="G281" i="7"/>
  <c r="F88" i="7"/>
  <c r="AA152" i="1"/>
  <c r="G568" i="7"/>
  <c r="G602" i="7"/>
  <c r="G563" i="7"/>
  <c r="G561" i="7"/>
  <c r="G513" i="7"/>
  <c r="G507" i="7"/>
  <c r="G545" i="7"/>
  <c r="G553" i="7"/>
  <c r="G549" i="7"/>
  <c r="G541" i="7"/>
  <c r="G38" i="7"/>
  <c r="G42" i="7"/>
  <c r="G35" i="7"/>
  <c r="H570" i="7"/>
  <c r="G677" i="7"/>
  <c r="G645" i="7"/>
  <c r="G613" i="7"/>
  <c r="G28" i="7"/>
  <c r="G57" i="7"/>
  <c r="AP196" i="7"/>
  <c r="AO196" i="7"/>
  <c r="AN196" i="7"/>
  <c r="AM196" i="7"/>
  <c r="AL196" i="7"/>
  <c r="AK196" i="7"/>
  <c r="AJ196" i="7"/>
  <c r="AI196" i="7"/>
  <c r="AH196" i="7"/>
  <c r="AG196" i="7"/>
  <c r="AF196" i="7"/>
  <c r="AE196" i="7"/>
  <c r="AD196" i="7"/>
  <c r="AC196" i="7"/>
  <c r="AB196" i="7"/>
  <c r="AA196" i="7"/>
  <c r="Z196" i="7"/>
  <c r="Y196" i="7"/>
  <c r="X196" i="7"/>
  <c r="W196" i="7"/>
  <c r="V196" i="7"/>
  <c r="U196" i="7"/>
  <c r="T196" i="7"/>
  <c r="S196" i="7"/>
  <c r="R196" i="7"/>
  <c r="Q196" i="7"/>
  <c r="P196" i="7"/>
  <c r="O196" i="7"/>
  <c r="N196" i="7"/>
  <c r="M196" i="7"/>
  <c r="L196" i="7"/>
  <c r="K196" i="7"/>
  <c r="J196" i="7"/>
  <c r="I196" i="7"/>
  <c r="H196" i="7"/>
  <c r="G196" i="7"/>
  <c r="F196" i="7"/>
  <c r="E196" i="7"/>
  <c r="D196" i="7"/>
  <c r="AN29" i="7" l="1"/>
  <c r="AN562" i="7"/>
  <c r="AN31" i="7"/>
  <c r="AO2" i="7"/>
  <c r="AO574" i="7" s="1"/>
  <c r="AO575" i="7" s="1"/>
  <c r="AN595" i="7"/>
  <c r="AN601" i="7"/>
  <c r="AN55" i="7"/>
  <c r="AN54" i="7"/>
  <c r="AN53" i="7"/>
  <c r="H56" i="7"/>
  <c r="H417" i="7"/>
  <c r="H281" i="7"/>
  <c r="G88" i="7"/>
  <c r="AB152" i="1"/>
  <c r="H568" i="7"/>
  <c r="H602" i="7"/>
  <c r="H563" i="7"/>
  <c r="H561" i="7"/>
  <c r="H545" i="7"/>
  <c r="H513" i="7"/>
  <c r="H507" i="7"/>
  <c r="H553" i="7"/>
  <c r="H549" i="7"/>
  <c r="H541" i="7"/>
  <c r="H38" i="7"/>
  <c r="H42" i="7"/>
  <c r="H35" i="7"/>
  <c r="I570" i="7"/>
  <c r="H677" i="7"/>
  <c r="H613" i="7"/>
  <c r="H645" i="7"/>
  <c r="H28" i="7"/>
  <c r="H57" i="7"/>
  <c r="A690" i="7"/>
  <c r="A691" i="7" s="1"/>
  <c r="A692" i="7" s="1"/>
  <c r="A693" i="7" s="1"/>
  <c r="A694" i="7" s="1"/>
  <c r="A695" i="7" s="1"/>
  <c r="A696" i="7" s="1"/>
  <c r="A697" i="7" s="1"/>
  <c r="A698" i="7" s="1"/>
  <c r="A678" i="7"/>
  <c r="H678" i="7" s="1"/>
  <c r="B673" i="7"/>
  <c r="C670" i="7" s="1"/>
  <c r="A658" i="7"/>
  <c r="A659" i="7" s="1"/>
  <c r="A660" i="7" s="1"/>
  <c r="A661" i="7" s="1"/>
  <c r="A662" i="7" s="1"/>
  <c r="A663" i="7" s="1"/>
  <c r="A664" i="7" s="1"/>
  <c r="A665" i="7" s="1"/>
  <c r="A666" i="7" s="1"/>
  <c r="A646" i="7"/>
  <c r="H646" i="7" s="1"/>
  <c r="B641" i="7"/>
  <c r="C638" i="7" s="1"/>
  <c r="A626" i="7"/>
  <c r="A627" i="7" s="1"/>
  <c r="A628" i="7" s="1"/>
  <c r="A629" i="7" s="1"/>
  <c r="A630" i="7" s="1"/>
  <c r="A631" i="7" s="1"/>
  <c r="A632" i="7" s="1"/>
  <c r="A633" i="7" s="1"/>
  <c r="A634" i="7" s="1"/>
  <c r="A614" i="7"/>
  <c r="H614" i="7" s="1"/>
  <c r="C606" i="7"/>
  <c r="A552" i="7"/>
  <c r="A548" i="7"/>
  <c r="A544" i="7"/>
  <c r="A540" i="7"/>
  <c r="A536" i="7"/>
  <c r="A261" i="7" s="1"/>
  <c r="A535" i="7"/>
  <c r="A260" i="7" s="1"/>
  <c r="A534" i="7"/>
  <c r="A259" i="7" s="1"/>
  <c r="A533" i="7"/>
  <c r="A258" i="7" s="1"/>
  <c r="A529" i="7"/>
  <c r="A255" i="7" s="1"/>
  <c r="A528" i="7"/>
  <c r="A254" i="7" s="1"/>
  <c r="A527" i="7"/>
  <c r="A253" i="7" s="1"/>
  <c r="A526" i="7"/>
  <c r="A252" i="7" s="1"/>
  <c r="A525" i="7"/>
  <c r="A251" i="7" s="1"/>
  <c r="C523" i="7"/>
  <c r="A523" i="7"/>
  <c r="A249" i="7" s="1"/>
  <c r="C522" i="7"/>
  <c r="A522" i="7"/>
  <c r="A248" i="7" s="1"/>
  <c r="C521" i="7"/>
  <c r="A521" i="7"/>
  <c r="A247" i="7" s="1"/>
  <c r="C520" i="7"/>
  <c r="A520" i="7"/>
  <c r="A246" i="7" s="1"/>
  <c r="A519" i="7"/>
  <c r="A245" i="7" s="1"/>
  <c r="K377" i="7"/>
  <c r="K241" i="7"/>
  <c r="A493" i="7"/>
  <c r="A494" i="7" s="1"/>
  <c r="A495" i="7" s="1"/>
  <c r="A496" i="7" s="1"/>
  <c r="A497" i="7" s="1"/>
  <c r="A498" i="7" s="1"/>
  <c r="A499" i="7" s="1"/>
  <c r="A500" i="7" s="1"/>
  <c r="A501" i="7" s="1"/>
  <c r="A481" i="7"/>
  <c r="A482" i="7" s="1"/>
  <c r="A483" i="7" s="1"/>
  <c r="A484" i="7" s="1"/>
  <c r="A485" i="7" s="1"/>
  <c r="A486" i="7" s="1"/>
  <c r="A487" i="7" s="1"/>
  <c r="A488" i="7" s="1"/>
  <c r="A489" i="7" s="1"/>
  <c r="A467" i="7"/>
  <c r="A468" i="7" s="1"/>
  <c r="A469" i="7" s="1"/>
  <c r="A470" i="7" s="1"/>
  <c r="A471" i="7" s="1"/>
  <c r="A472" i="7" s="1"/>
  <c r="A473" i="7" s="1"/>
  <c r="A474" i="7" s="1"/>
  <c r="A475" i="7" s="1"/>
  <c r="A455" i="7"/>
  <c r="A456" i="7" s="1"/>
  <c r="A457" i="7" s="1"/>
  <c r="A458" i="7" s="1"/>
  <c r="A459" i="7" s="1"/>
  <c r="A460" i="7" s="1"/>
  <c r="A461" i="7" s="1"/>
  <c r="A462" i="7" s="1"/>
  <c r="A463" i="7" s="1"/>
  <c r="A441" i="7"/>
  <c r="A442" i="7" s="1"/>
  <c r="A443" i="7" s="1"/>
  <c r="A444" i="7" s="1"/>
  <c r="A445" i="7" s="1"/>
  <c r="A446" i="7" s="1"/>
  <c r="A447" i="7" s="1"/>
  <c r="A448" i="7" s="1"/>
  <c r="A449" i="7" s="1"/>
  <c r="A429" i="7"/>
  <c r="A430" i="7" s="1"/>
  <c r="A431" i="7" s="1"/>
  <c r="A432" i="7" s="1"/>
  <c r="A433" i="7" s="1"/>
  <c r="A434" i="7" s="1"/>
  <c r="A435" i="7" s="1"/>
  <c r="A436" i="7" s="1"/>
  <c r="A437" i="7" s="1"/>
  <c r="B423" i="7"/>
  <c r="B422" i="7"/>
  <c r="A399" i="7"/>
  <c r="A356" i="7"/>
  <c r="A357" i="7" s="1"/>
  <c r="A358" i="7" s="1"/>
  <c r="A359" i="7" s="1"/>
  <c r="A360" i="7" s="1"/>
  <c r="A361" i="7" s="1"/>
  <c r="A362" i="7" s="1"/>
  <c r="A363" i="7" s="1"/>
  <c r="A364" i="7" s="1"/>
  <c r="A344" i="7"/>
  <c r="A345" i="7" s="1"/>
  <c r="A346" i="7" s="1"/>
  <c r="A347" i="7" s="1"/>
  <c r="A348" i="7" s="1"/>
  <c r="A349" i="7" s="1"/>
  <c r="A350" i="7" s="1"/>
  <c r="A351" i="7" s="1"/>
  <c r="A352" i="7" s="1"/>
  <c r="A330" i="7"/>
  <c r="A331" i="7" s="1"/>
  <c r="A332" i="7" s="1"/>
  <c r="A333" i="7" s="1"/>
  <c r="A334" i="7" s="1"/>
  <c r="A335" i="7" s="1"/>
  <c r="A336" i="7" s="1"/>
  <c r="A337" i="7" s="1"/>
  <c r="A338" i="7" s="1"/>
  <c r="A318" i="7"/>
  <c r="A319" i="7" s="1"/>
  <c r="A320" i="7" s="1"/>
  <c r="A321" i="7" s="1"/>
  <c r="A322" i="7" s="1"/>
  <c r="A323" i="7" s="1"/>
  <c r="A324" i="7" s="1"/>
  <c r="A325" i="7" s="1"/>
  <c r="A326" i="7" s="1"/>
  <c r="A304" i="7"/>
  <c r="A305" i="7" s="1"/>
  <c r="A306" i="7" s="1"/>
  <c r="A307" i="7" s="1"/>
  <c r="A308" i="7" s="1"/>
  <c r="A309" i="7" s="1"/>
  <c r="A310" i="7" s="1"/>
  <c r="A311" i="7" s="1"/>
  <c r="A312" i="7" s="1"/>
  <c r="A293" i="7"/>
  <c r="A294" i="7" s="1"/>
  <c r="A295" i="7" s="1"/>
  <c r="A296" i="7" s="1"/>
  <c r="A297" i="7" s="1"/>
  <c r="A298" i="7" s="1"/>
  <c r="A299" i="7" s="1"/>
  <c r="A300" i="7" s="1"/>
  <c r="A301" i="7" s="1"/>
  <c r="B287" i="7"/>
  <c r="B286" i="7"/>
  <c r="A262" i="7"/>
  <c r="A257" i="7"/>
  <c r="A256" i="7"/>
  <c r="A250" i="7"/>
  <c r="A244" i="7"/>
  <c r="A239" i="7"/>
  <c r="A375" i="7" s="1"/>
  <c r="A238" i="7"/>
  <c r="A374" i="7" s="1"/>
  <c r="A237" i="7"/>
  <c r="A373" i="7" s="1"/>
  <c r="A236" i="7"/>
  <c r="A372" i="7" s="1"/>
  <c r="A235" i="7"/>
  <c r="A371" i="7" s="1"/>
  <c r="A234" i="7"/>
  <c r="A370" i="7" s="1"/>
  <c r="A218" i="7"/>
  <c r="A212" i="7"/>
  <c r="A206" i="7"/>
  <c r="A200" i="7"/>
  <c r="A199" i="7"/>
  <c r="A178" i="7"/>
  <c r="A172" i="7"/>
  <c r="A166" i="7"/>
  <c r="A160" i="7"/>
  <c r="A159" i="7"/>
  <c r="B127" i="7"/>
  <c r="B126" i="7"/>
  <c r="B123" i="7"/>
  <c r="B122" i="7"/>
  <c r="AP112" i="7"/>
  <c r="AO112" i="7"/>
  <c r="AN112" i="7"/>
  <c r="AM112" i="7"/>
  <c r="AL112" i="7"/>
  <c r="AK112" i="7"/>
  <c r="AJ112" i="7"/>
  <c r="AI112" i="7"/>
  <c r="AH112" i="7"/>
  <c r="AG112" i="7"/>
  <c r="AF112" i="7"/>
  <c r="AE112" i="7"/>
  <c r="AD112" i="7"/>
  <c r="AC112" i="7"/>
  <c r="AB112" i="7"/>
  <c r="AA112" i="7"/>
  <c r="Z112" i="7"/>
  <c r="Y112" i="7"/>
  <c r="X112" i="7"/>
  <c r="W112" i="7"/>
  <c r="V112" i="7"/>
  <c r="U112" i="7"/>
  <c r="T112" i="7"/>
  <c r="S112" i="7"/>
  <c r="R112" i="7"/>
  <c r="Q112" i="7"/>
  <c r="P112" i="7"/>
  <c r="O112" i="7"/>
  <c r="N112" i="7"/>
  <c r="M112" i="7"/>
  <c r="L112" i="7"/>
  <c r="K112" i="7"/>
  <c r="J112" i="7"/>
  <c r="I112" i="7"/>
  <c r="H112" i="7"/>
  <c r="G112" i="7"/>
  <c r="F112" i="7"/>
  <c r="E112" i="7"/>
  <c r="D112" i="7"/>
  <c r="C112" i="7"/>
  <c r="B96" i="7"/>
  <c r="B95" i="7"/>
  <c r="B94" i="7"/>
  <c r="B91" i="7"/>
  <c r="B90" i="7"/>
  <c r="B73" i="7"/>
  <c r="A69" i="7"/>
  <c r="A68" i="7"/>
  <c r="A67" i="7"/>
  <c r="A66" i="7"/>
  <c r="AO29" i="7" l="1"/>
  <c r="AO562" i="7"/>
  <c r="AO31" i="7"/>
  <c r="AP2" i="7"/>
  <c r="AP574" i="7" s="1"/>
  <c r="AP575" i="7" s="1"/>
  <c r="AO601" i="7"/>
  <c r="AO595" i="7"/>
  <c r="AO55" i="7"/>
  <c r="AO54" i="7"/>
  <c r="AO53" i="7"/>
  <c r="I56" i="7"/>
  <c r="I417" i="7"/>
  <c r="I281" i="7"/>
  <c r="AC152" i="1"/>
  <c r="I568" i="7"/>
  <c r="I602" i="7"/>
  <c r="H88" i="7"/>
  <c r="I563" i="7"/>
  <c r="I561" i="7"/>
  <c r="I513" i="7"/>
  <c r="I507" i="7"/>
  <c r="I553" i="7"/>
  <c r="I549" i="7"/>
  <c r="I545" i="7"/>
  <c r="I541" i="7"/>
  <c r="I38" i="7"/>
  <c r="I42" i="7"/>
  <c r="I35" i="7"/>
  <c r="J570" i="7"/>
  <c r="A679" i="7"/>
  <c r="C691" i="7" s="1"/>
  <c r="C678" i="7"/>
  <c r="C344" i="7" s="1"/>
  <c r="D678" i="7"/>
  <c r="E678" i="7"/>
  <c r="F678" i="7"/>
  <c r="G678" i="7"/>
  <c r="A615" i="7"/>
  <c r="C627" i="7" s="1"/>
  <c r="C614" i="7"/>
  <c r="D614" i="7"/>
  <c r="E614" i="7"/>
  <c r="F614" i="7"/>
  <c r="G614" i="7"/>
  <c r="A647" i="7"/>
  <c r="I647" i="7" s="1"/>
  <c r="C646" i="7"/>
  <c r="C318" i="7" s="1"/>
  <c r="D646" i="7"/>
  <c r="E646" i="7"/>
  <c r="F646" i="7"/>
  <c r="G646" i="7"/>
  <c r="I678" i="7"/>
  <c r="I677" i="7"/>
  <c r="I679" i="7"/>
  <c r="I645" i="7"/>
  <c r="I646" i="7"/>
  <c r="I613" i="7"/>
  <c r="I614" i="7"/>
  <c r="I57" i="7"/>
  <c r="I28" i="7"/>
  <c r="C201" i="7"/>
  <c r="C161" i="7"/>
  <c r="C203" i="7"/>
  <c r="C163" i="7"/>
  <c r="C202" i="7"/>
  <c r="C162" i="7"/>
  <c r="C204" i="7"/>
  <c r="C164" i="7"/>
  <c r="C596" i="7"/>
  <c r="C524" i="7"/>
  <c r="B82" i="7" s="1"/>
  <c r="B256" i="7"/>
  <c r="B97" i="7"/>
  <c r="B386" i="7"/>
  <c r="B392" i="7"/>
  <c r="D626" i="7"/>
  <c r="D406" i="7"/>
  <c r="D272" i="7"/>
  <c r="C690" i="7"/>
  <c r="C343" i="7"/>
  <c r="C658" i="7"/>
  <c r="C626" i="7"/>
  <c r="C292" i="7"/>
  <c r="C514" i="7"/>
  <c r="C508" i="7"/>
  <c r="C407" i="7"/>
  <c r="C406" i="7"/>
  <c r="C405" i="7"/>
  <c r="C404" i="7"/>
  <c r="C403" i="7"/>
  <c r="C423" i="7"/>
  <c r="C287" i="7"/>
  <c r="C271" i="7"/>
  <c r="C270" i="7"/>
  <c r="C269" i="7"/>
  <c r="C268" i="7"/>
  <c r="C267" i="7"/>
  <c r="B128" i="7"/>
  <c r="C37" i="7"/>
  <c r="D37" i="7"/>
  <c r="B124" i="7"/>
  <c r="A404" i="7"/>
  <c r="A412" i="7" s="1"/>
  <c r="A406" i="7"/>
  <c r="A414" i="7" s="1"/>
  <c r="A408" i="7"/>
  <c r="A416" i="7" s="1"/>
  <c r="A381" i="7"/>
  <c r="A392" i="7"/>
  <c r="A393" i="7"/>
  <c r="A267" i="7"/>
  <c r="A275" i="7" s="1"/>
  <c r="A268" i="7"/>
  <c r="A276" i="7" s="1"/>
  <c r="A269" i="7"/>
  <c r="A277" i="7" s="1"/>
  <c r="A270" i="7"/>
  <c r="A278" i="7" s="1"/>
  <c r="A271" i="7"/>
  <c r="A279" i="7" s="1"/>
  <c r="A272" i="7"/>
  <c r="A280" i="7" s="1"/>
  <c r="A403" i="7"/>
  <c r="A411" i="7" s="1"/>
  <c r="A405" i="7"/>
  <c r="A413" i="7" s="1"/>
  <c r="A407" i="7"/>
  <c r="A415" i="7" s="1"/>
  <c r="A380" i="7"/>
  <c r="A386" i="7"/>
  <c r="A387" i="7"/>
  <c r="A398" i="7"/>
  <c r="AP29" i="7" l="1"/>
  <c r="AP562" i="7"/>
  <c r="AP31" i="7"/>
  <c r="AP601" i="7"/>
  <c r="AP595" i="7"/>
  <c r="AP55" i="7"/>
  <c r="AP54" i="7"/>
  <c r="AP53" i="7"/>
  <c r="D377" i="7"/>
  <c r="J56" i="7"/>
  <c r="J417" i="7"/>
  <c r="J281" i="7"/>
  <c r="D376" i="7"/>
  <c r="D241" i="7"/>
  <c r="B263" i="7"/>
  <c r="I88" i="7"/>
  <c r="AD152" i="1"/>
  <c r="J568" i="7"/>
  <c r="J602" i="7"/>
  <c r="J563" i="7"/>
  <c r="J561" i="7"/>
  <c r="J513" i="7"/>
  <c r="J541" i="7"/>
  <c r="J507" i="7"/>
  <c r="J553" i="7"/>
  <c r="J549" i="7"/>
  <c r="J545" i="7"/>
  <c r="J38" i="7"/>
  <c r="J42" i="7"/>
  <c r="J35" i="7"/>
  <c r="K570" i="7"/>
  <c r="B84" i="7"/>
  <c r="B102" i="7"/>
  <c r="I615" i="7"/>
  <c r="D659" i="7"/>
  <c r="C659" i="7"/>
  <c r="C288" i="7"/>
  <c r="A616" i="7"/>
  <c r="D628" i="7" s="1"/>
  <c r="C615" i="7"/>
  <c r="C294" i="7" s="1"/>
  <c r="D615" i="7"/>
  <c r="E615" i="7"/>
  <c r="F615" i="7"/>
  <c r="G615" i="7"/>
  <c r="H615" i="7"/>
  <c r="A648" i="7"/>
  <c r="D660" i="7" s="1"/>
  <c r="C647" i="7"/>
  <c r="C319" i="7" s="1"/>
  <c r="D647" i="7"/>
  <c r="E647" i="7"/>
  <c r="F647" i="7"/>
  <c r="G647" i="7"/>
  <c r="H647" i="7"/>
  <c r="A680" i="7"/>
  <c r="J680" i="7" s="1"/>
  <c r="C679" i="7"/>
  <c r="C345" i="7" s="1"/>
  <c r="D679" i="7"/>
  <c r="E679" i="7"/>
  <c r="F679" i="7"/>
  <c r="G679" i="7"/>
  <c r="H679" i="7"/>
  <c r="J677" i="7"/>
  <c r="J648" i="7"/>
  <c r="J647" i="7"/>
  <c r="J646" i="7"/>
  <c r="J645" i="7"/>
  <c r="J679" i="7"/>
  <c r="J678" i="7"/>
  <c r="J614" i="7"/>
  <c r="J615" i="7"/>
  <c r="J613" i="7"/>
  <c r="C165" i="7"/>
  <c r="J57" i="7"/>
  <c r="J28" i="7"/>
  <c r="D508" i="7"/>
  <c r="D268" i="7"/>
  <c r="D269" i="7"/>
  <c r="D403" i="7"/>
  <c r="D407" i="7"/>
  <c r="D514" i="7"/>
  <c r="D627" i="7"/>
  <c r="D317" i="7"/>
  <c r="D344" i="7"/>
  <c r="D287" i="7"/>
  <c r="D270" i="7"/>
  <c r="D404" i="7"/>
  <c r="D408" i="7"/>
  <c r="D292" i="7"/>
  <c r="D690" i="7"/>
  <c r="D39" i="7"/>
  <c r="D267" i="7"/>
  <c r="D271" i="7"/>
  <c r="D405" i="7"/>
  <c r="D423" i="7"/>
  <c r="D293" i="7"/>
  <c r="D658" i="7"/>
  <c r="D691" i="7"/>
  <c r="D596" i="7"/>
  <c r="C205" i="7"/>
  <c r="C424" i="7"/>
  <c r="C317" i="7"/>
  <c r="C39" i="7"/>
  <c r="E690" i="7"/>
  <c r="E691" i="7"/>
  <c r="E659" i="7"/>
  <c r="E658" i="7"/>
  <c r="E626" i="7"/>
  <c r="E514" i="7"/>
  <c r="E408" i="7"/>
  <c r="E407" i="7"/>
  <c r="E406" i="7"/>
  <c r="E404" i="7"/>
  <c r="E403" i="7"/>
  <c r="E423" i="7"/>
  <c r="E272" i="7"/>
  <c r="E271" i="7"/>
  <c r="E270" i="7"/>
  <c r="E268" i="7"/>
  <c r="E267" i="7"/>
  <c r="E37" i="7"/>
  <c r="C481" i="7"/>
  <c r="C293" i="7"/>
  <c r="C428" i="7"/>
  <c r="C455" i="7"/>
  <c r="C480" i="7"/>
  <c r="D343" i="7"/>
  <c r="K56" i="7" l="1"/>
  <c r="K417" i="7"/>
  <c r="K281" i="7"/>
  <c r="J88" i="7"/>
  <c r="D239" i="7"/>
  <c r="D240" i="7"/>
  <c r="AE152" i="1"/>
  <c r="K568" i="7"/>
  <c r="K602" i="7"/>
  <c r="K563" i="7"/>
  <c r="K561" i="7"/>
  <c r="K513" i="7"/>
  <c r="K507" i="7"/>
  <c r="K553" i="7"/>
  <c r="K549" i="7"/>
  <c r="K545" i="7"/>
  <c r="K541" i="7"/>
  <c r="K38" i="7"/>
  <c r="K42" i="7"/>
  <c r="K35" i="7"/>
  <c r="L570" i="7"/>
  <c r="D235" i="7"/>
  <c r="D236" i="7"/>
  <c r="D238" i="7"/>
  <c r="D234" i="7"/>
  <c r="D237" i="7"/>
  <c r="D375" i="7"/>
  <c r="D373" i="7"/>
  <c r="D370" i="7"/>
  <c r="D371" i="7"/>
  <c r="D372" i="7"/>
  <c r="D374" i="7"/>
  <c r="D454" i="7"/>
  <c r="C430" i="7"/>
  <c r="C456" i="7"/>
  <c r="D429" i="7"/>
  <c r="C482" i="7"/>
  <c r="C454" i="7"/>
  <c r="E660" i="7"/>
  <c r="E628" i="7"/>
  <c r="D294" i="7"/>
  <c r="D345" i="7"/>
  <c r="D692" i="7"/>
  <c r="J616" i="7"/>
  <c r="A681" i="7"/>
  <c r="C693" i="7" s="1"/>
  <c r="C680" i="7"/>
  <c r="D680" i="7"/>
  <c r="E680" i="7"/>
  <c r="F680" i="7"/>
  <c r="G680" i="7"/>
  <c r="H680" i="7"/>
  <c r="C692" i="7"/>
  <c r="I680" i="7"/>
  <c r="A617" i="7"/>
  <c r="F629" i="7" s="1"/>
  <c r="C616" i="7"/>
  <c r="D616" i="7"/>
  <c r="E616" i="7"/>
  <c r="F616" i="7"/>
  <c r="G616" i="7"/>
  <c r="H616" i="7"/>
  <c r="I616" i="7"/>
  <c r="C628" i="7"/>
  <c r="D319" i="7"/>
  <c r="A649" i="7"/>
  <c r="K649" i="7" s="1"/>
  <c r="C648" i="7"/>
  <c r="D648" i="7"/>
  <c r="E648" i="7"/>
  <c r="F648" i="7"/>
  <c r="G648" i="7"/>
  <c r="H648" i="7"/>
  <c r="C660" i="7"/>
  <c r="C661" i="7"/>
  <c r="I648" i="7"/>
  <c r="K680" i="7"/>
  <c r="K679" i="7"/>
  <c r="K677" i="7"/>
  <c r="K648" i="7"/>
  <c r="K678" i="7"/>
  <c r="K646" i="7"/>
  <c r="K616" i="7"/>
  <c r="K614" i="7"/>
  <c r="K647" i="7"/>
  <c r="K615" i="7"/>
  <c r="K613" i="7"/>
  <c r="K645" i="7"/>
  <c r="D288" i="7"/>
  <c r="D424" i="7"/>
  <c r="K28" i="7"/>
  <c r="K57" i="7"/>
  <c r="E269" i="7"/>
  <c r="E287" i="7"/>
  <c r="E405" i="7"/>
  <c r="E508" i="7"/>
  <c r="E627" i="7"/>
  <c r="E692" i="7"/>
  <c r="E319" i="7"/>
  <c r="E292" i="7"/>
  <c r="E345" i="7"/>
  <c r="E344" i="7"/>
  <c r="D318" i="7"/>
  <c r="E293" i="7"/>
  <c r="E318" i="7"/>
  <c r="F596" i="7"/>
  <c r="E596" i="7"/>
  <c r="E343" i="7"/>
  <c r="E39" i="7"/>
  <c r="D481" i="7"/>
  <c r="D480" i="7"/>
  <c r="C429" i="7"/>
  <c r="D428" i="7"/>
  <c r="F692" i="7"/>
  <c r="F691" i="7"/>
  <c r="F345" i="7"/>
  <c r="F344" i="7"/>
  <c r="F343" i="7"/>
  <c r="F660" i="7"/>
  <c r="F659" i="7"/>
  <c r="F658" i="7"/>
  <c r="F319" i="7"/>
  <c r="F318" i="7"/>
  <c r="F317" i="7"/>
  <c r="F628" i="7"/>
  <c r="F627" i="7"/>
  <c r="F626" i="7"/>
  <c r="F293" i="7"/>
  <c r="F292" i="7"/>
  <c r="F514" i="7"/>
  <c r="F508" i="7"/>
  <c r="F423" i="7"/>
  <c r="F408" i="7"/>
  <c r="F407" i="7"/>
  <c r="F406" i="7"/>
  <c r="F405" i="7"/>
  <c r="F404" i="7"/>
  <c r="F403" i="7"/>
  <c r="F272" i="7"/>
  <c r="F271" i="7"/>
  <c r="F270" i="7"/>
  <c r="F269" i="7"/>
  <c r="F268" i="7"/>
  <c r="F267" i="7"/>
  <c r="F287" i="7"/>
  <c r="F37" i="7"/>
  <c r="E288" i="7"/>
  <c r="E424" i="7"/>
  <c r="L56" i="7" l="1"/>
  <c r="L417" i="7"/>
  <c r="L281" i="7"/>
  <c r="K88" i="7"/>
  <c r="AF152" i="1"/>
  <c r="L568" i="7"/>
  <c r="L602" i="7"/>
  <c r="L563" i="7"/>
  <c r="L561" i="7"/>
  <c r="L549" i="7"/>
  <c r="L541" i="7"/>
  <c r="L513" i="7"/>
  <c r="L507" i="7"/>
  <c r="L553" i="7"/>
  <c r="L545" i="7"/>
  <c r="L38" i="7"/>
  <c r="L42" i="7"/>
  <c r="L35" i="7"/>
  <c r="M570" i="7"/>
  <c r="D456" i="7"/>
  <c r="E455" i="7"/>
  <c r="E429" i="7"/>
  <c r="D455" i="7"/>
  <c r="E481" i="7"/>
  <c r="E480" i="7"/>
  <c r="E482" i="7"/>
  <c r="D482" i="7"/>
  <c r="E428" i="7"/>
  <c r="D430" i="7"/>
  <c r="E456" i="7"/>
  <c r="F693" i="7"/>
  <c r="F661" i="7"/>
  <c r="F295" i="7"/>
  <c r="E320" i="7"/>
  <c r="F320" i="7"/>
  <c r="K617" i="7"/>
  <c r="E295" i="7"/>
  <c r="E346" i="7"/>
  <c r="C320" i="7"/>
  <c r="D320" i="7"/>
  <c r="C295" i="7"/>
  <c r="D295" i="7"/>
  <c r="A650" i="7"/>
  <c r="C662" i="7" s="1"/>
  <c r="C649" i="7"/>
  <c r="D649" i="7"/>
  <c r="E649" i="7"/>
  <c r="F649" i="7"/>
  <c r="G649" i="7"/>
  <c r="H649" i="7"/>
  <c r="I649" i="7"/>
  <c r="J649" i="7"/>
  <c r="D661" i="7"/>
  <c r="A618" i="7"/>
  <c r="E630" i="7" s="1"/>
  <c r="C617" i="7"/>
  <c r="D617" i="7"/>
  <c r="E617" i="7"/>
  <c r="F617" i="7"/>
  <c r="G617" i="7"/>
  <c r="H617" i="7"/>
  <c r="I617" i="7"/>
  <c r="C630" i="7"/>
  <c r="J617" i="7"/>
  <c r="E629" i="7"/>
  <c r="D629" i="7"/>
  <c r="E661" i="7"/>
  <c r="K681" i="7"/>
  <c r="C629" i="7"/>
  <c r="C346" i="7"/>
  <c r="D346" i="7"/>
  <c r="A682" i="7"/>
  <c r="C694" i="7" s="1"/>
  <c r="C681" i="7"/>
  <c r="D681" i="7"/>
  <c r="E681" i="7"/>
  <c r="F681" i="7"/>
  <c r="G681" i="7"/>
  <c r="H681" i="7"/>
  <c r="I681" i="7"/>
  <c r="D694" i="7"/>
  <c r="E693" i="7"/>
  <c r="J681" i="7"/>
  <c r="D693" i="7"/>
  <c r="E694" i="7"/>
  <c r="L680" i="7"/>
  <c r="L678" i="7"/>
  <c r="L681" i="7"/>
  <c r="L679" i="7"/>
  <c r="L677" i="7"/>
  <c r="L648" i="7"/>
  <c r="L646" i="7"/>
  <c r="L617" i="7"/>
  <c r="L616" i="7"/>
  <c r="L615" i="7"/>
  <c r="L614" i="7"/>
  <c r="L613" i="7"/>
  <c r="L649" i="7"/>
  <c r="L647" i="7"/>
  <c r="L645" i="7"/>
  <c r="L28" i="7"/>
  <c r="L57" i="7"/>
  <c r="E294" i="7"/>
  <c r="E317" i="7"/>
  <c r="F346" i="7"/>
  <c r="F294" i="7"/>
  <c r="G596" i="7"/>
  <c r="F39" i="7"/>
  <c r="F428" i="7"/>
  <c r="F456" i="7"/>
  <c r="F480" i="7"/>
  <c r="F481" i="7"/>
  <c r="G693" i="7"/>
  <c r="G692" i="7"/>
  <c r="G691" i="7"/>
  <c r="G346" i="7"/>
  <c r="G345" i="7"/>
  <c r="G344" i="7"/>
  <c r="G343" i="7"/>
  <c r="G661" i="7"/>
  <c r="G660" i="7"/>
  <c r="G659" i="7"/>
  <c r="G658" i="7"/>
  <c r="G320" i="7"/>
  <c r="G319" i="7"/>
  <c r="G318" i="7"/>
  <c r="G317" i="7"/>
  <c r="G629" i="7"/>
  <c r="G628" i="7"/>
  <c r="G627" i="7"/>
  <c r="G626" i="7"/>
  <c r="G295" i="7"/>
  <c r="G294" i="7"/>
  <c r="G293" i="7"/>
  <c r="G292" i="7"/>
  <c r="G514" i="7"/>
  <c r="G508" i="7"/>
  <c r="G408" i="7"/>
  <c r="G407" i="7"/>
  <c r="G406" i="7"/>
  <c r="G405" i="7"/>
  <c r="G404" i="7"/>
  <c r="G403" i="7"/>
  <c r="G423" i="7"/>
  <c r="G287" i="7"/>
  <c r="G272" i="7"/>
  <c r="G271" i="7"/>
  <c r="G270" i="7"/>
  <c r="G269" i="7"/>
  <c r="G268" i="7"/>
  <c r="G267" i="7"/>
  <c r="G37" i="7"/>
  <c r="F288" i="7"/>
  <c r="F429" i="7"/>
  <c r="F454" i="7"/>
  <c r="F482" i="7"/>
  <c r="F424" i="7"/>
  <c r="F455" i="7"/>
  <c r="M56" i="7" l="1"/>
  <c r="M417" i="7"/>
  <c r="M281" i="7"/>
  <c r="L88" i="7"/>
  <c r="AG152" i="1"/>
  <c r="M568" i="7"/>
  <c r="M602" i="7"/>
  <c r="M563" i="7"/>
  <c r="M561" i="7"/>
  <c r="M513" i="7"/>
  <c r="M507" i="7"/>
  <c r="M553" i="7"/>
  <c r="M549" i="7"/>
  <c r="M545" i="7"/>
  <c r="M541" i="7"/>
  <c r="M38" i="7"/>
  <c r="M42" i="7"/>
  <c r="M35" i="7"/>
  <c r="N570" i="7"/>
  <c r="E454" i="7"/>
  <c r="F457" i="7"/>
  <c r="D431" i="7"/>
  <c r="E457" i="7"/>
  <c r="C431" i="7"/>
  <c r="F431" i="7"/>
  <c r="D457" i="7"/>
  <c r="F430" i="7"/>
  <c r="C457" i="7"/>
  <c r="F483" i="7"/>
  <c r="E483" i="7"/>
  <c r="D483" i="7"/>
  <c r="E431" i="7"/>
  <c r="E430" i="7"/>
  <c r="C483" i="7"/>
  <c r="G662" i="7"/>
  <c r="E662" i="7"/>
  <c r="L650" i="7"/>
  <c r="G321" i="7"/>
  <c r="D630" i="7"/>
  <c r="G296" i="7"/>
  <c r="G630" i="7"/>
  <c r="L618" i="7"/>
  <c r="G347" i="7"/>
  <c r="D662" i="7"/>
  <c r="G694" i="7"/>
  <c r="L682" i="7"/>
  <c r="F662" i="7"/>
  <c r="C296" i="7"/>
  <c r="D296" i="7"/>
  <c r="F296" i="7"/>
  <c r="E296" i="7"/>
  <c r="D347" i="7"/>
  <c r="C347" i="7"/>
  <c r="F347" i="7"/>
  <c r="E347" i="7"/>
  <c r="A619" i="7"/>
  <c r="C631" i="7" s="1"/>
  <c r="C618" i="7"/>
  <c r="D618" i="7"/>
  <c r="E618" i="7"/>
  <c r="F618" i="7"/>
  <c r="G618" i="7"/>
  <c r="H618" i="7"/>
  <c r="I618" i="7"/>
  <c r="J618" i="7"/>
  <c r="K618" i="7"/>
  <c r="F630" i="7"/>
  <c r="C321" i="7"/>
  <c r="D321" i="7"/>
  <c r="F321" i="7"/>
  <c r="E321" i="7"/>
  <c r="A683" i="7"/>
  <c r="E695" i="7" s="1"/>
  <c r="C682" i="7"/>
  <c r="D682" i="7"/>
  <c r="E682" i="7"/>
  <c r="F682" i="7"/>
  <c r="G682" i="7"/>
  <c r="H682" i="7"/>
  <c r="I682" i="7"/>
  <c r="J682" i="7"/>
  <c r="K682" i="7"/>
  <c r="F694" i="7"/>
  <c r="A651" i="7"/>
  <c r="D663" i="7" s="1"/>
  <c r="C650" i="7"/>
  <c r="D650" i="7"/>
  <c r="E650" i="7"/>
  <c r="F650" i="7"/>
  <c r="G650" i="7"/>
  <c r="H650" i="7"/>
  <c r="I650" i="7"/>
  <c r="J650" i="7"/>
  <c r="K650" i="7"/>
  <c r="M681" i="7"/>
  <c r="M679" i="7"/>
  <c r="M678" i="7"/>
  <c r="M677" i="7"/>
  <c r="M682" i="7"/>
  <c r="M645" i="7"/>
  <c r="M650" i="7"/>
  <c r="M648" i="7"/>
  <c r="M680" i="7"/>
  <c r="M649" i="7"/>
  <c r="M647" i="7"/>
  <c r="M617" i="7"/>
  <c r="M615" i="7"/>
  <c r="M613" i="7"/>
  <c r="M646" i="7"/>
  <c r="M618" i="7"/>
  <c r="M616" i="7"/>
  <c r="M614" i="7"/>
  <c r="M57" i="7"/>
  <c r="M28" i="7"/>
  <c r="H596" i="7"/>
  <c r="G39" i="7"/>
  <c r="G428" i="7"/>
  <c r="G431" i="7"/>
  <c r="G455" i="7"/>
  <c r="G483" i="7"/>
  <c r="G456" i="7"/>
  <c r="G480" i="7"/>
  <c r="H694" i="7"/>
  <c r="H693" i="7"/>
  <c r="H692" i="7"/>
  <c r="H691" i="7"/>
  <c r="H347" i="7"/>
  <c r="H346" i="7"/>
  <c r="H345" i="7"/>
  <c r="H344" i="7"/>
  <c r="H343" i="7"/>
  <c r="H662" i="7"/>
  <c r="H661" i="7"/>
  <c r="H660" i="7"/>
  <c r="H659" i="7"/>
  <c r="H658" i="7"/>
  <c r="H321" i="7"/>
  <c r="H320" i="7"/>
  <c r="H319" i="7"/>
  <c r="H318" i="7"/>
  <c r="H317" i="7"/>
  <c r="H630" i="7"/>
  <c r="H629" i="7"/>
  <c r="H628" i="7"/>
  <c r="H627" i="7"/>
  <c r="H626" i="7"/>
  <c r="H296" i="7"/>
  <c r="H295" i="7"/>
  <c r="H294" i="7"/>
  <c r="H293" i="7"/>
  <c r="H292" i="7"/>
  <c r="H514" i="7"/>
  <c r="H508" i="7"/>
  <c r="H423" i="7"/>
  <c r="H408" i="7"/>
  <c r="H407" i="7"/>
  <c r="H406" i="7"/>
  <c r="H405" i="7"/>
  <c r="H404" i="7"/>
  <c r="H403" i="7"/>
  <c r="H272" i="7"/>
  <c r="H271" i="7"/>
  <c r="H270" i="7"/>
  <c r="H269" i="7"/>
  <c r="H268" i="7"/>
  <c r="H267" i="7"/>
  <c r="H287" i="7"/>
  <c r="H37" i="7"/>
  <c r="G288" i="7"/>
  <c r="G430" i="7"/>
  <c r="G429" i="7"/>
  <c r="G457" i="7"/>
  <c r="G481" i="7"/>
  <c r="G454" i="7"/>
  <c r="G482" i="7"/>
  <c r="G424" i="7"/>
  <c r="N56" i="7" l="1"/>
  <c r="N417" i="7"/>
  <c r="N281" i="7"/>
  <c r="M88" i="7"/>
  <c r="AH152" i="1"/>
  <c r="N568" i="7"/>
  <c r="N602" i="7"/>
  <c r="N563" i="7"/>
  <c r="N561" i="7"/>
  <c r="N507" i="7"/>
  <c r="N553" i="7"/>
  <c r="N549" i="7"/>
  <c r="N545" i="7"/>
  <c r="N541" i="7"/>
  <c r="N513" i="7"/>
  <c r="N38" i="7"/>
  <c r="N42" i="7"/>
  <c r="N35" i="7"/>
  <c r="O570" i="7"/>
  <c r="C432" i="7"/>
  <c r="G432" i="7"/>
  <c r="E484" i="7"/>
  <c r="E458" i="7"/>
  <c r="F484" i="7"/>
  <c r="G458" i="7"/>
  <c r="F458" i="7"/>
  <c r="C484" i="7"/>
  <c r="D432" i="7"/>
  <c r="D458" i="7"/>
  <c r="D484" i="7"/>
  <c r="F432" i="7"/>
  <c r="C458" i="7"/>
  <c r="E432" i="7"/>
  <c r="G484" i="7"/>
  <c r="H663" i="7"/>
  <c r="H695" i="7"/>
  <c r="H631" i="7"/>
  <c r="F631" i="7"/>
  <c r="M651" i="7"/>
  <c r="E663" i="7"/>
  <c r="F663" i="7"/>
  <c r="H297" i="7"/>
  <c r="D631" i="7"/>
  <c r="C663" i="7"/>
  <c r="E631" i="7"/>
  <c r="M619" i="7"/>
  <c r="H322" i="7"/>
  <c r="M683" i="7"/>
  <c r="F695" i="7"/>
  <c r="D695" i="7"/>
  <c r="C695" i="7"/>
  <c r="H348" i="7"/>
  <c r="A652" i="7"/>
  <c r="E664" i="7" s="1"/>
  <c r="C651" i="7"/>
  <c r="D651" i="7"/>
  <c r="E651" i="7"/>
  <c r="F651" i="7"/>
  <c r="G651" i="7"/>
  <c r="H651" i="7"/>
  <c r="I651" i="7"/>
  <c r="J651" i="7"/>
  <c r="K651" i="7"/>
  <c r="L651" i="7"/>
  <c r="G663" i="7"/>
  <c r="C348" i="7"/>
  <c r="D348" i="7"/>
  <c r="E348" i="7"/>
  <c r="F348" i="7"/>
  <c r="G348" i="7"/>
  <c r="C297" i="7"/>
  <c r="D297" i="7"/>
  <c r="E297" i="7"/>
  <c r="G297" i="7"/>
  <c r="F297" i="7"/>
  <c r="C322" i="7"/>
  <c r="D322" i="7"/>
  <c r="E322" i="7"/>
  <c r="F322" i="7"/>
  <c r="G322" i="7"/>
  <c r="A684" i="7"/>
  <c r="G696" i="7" s="1"/>
  <c r="C683" i="7"/>
  <c r="D683" i="7"/>
  <c r="E683" i="7"/>
  <c r="F683" i="7"/>
  <c r="G683" i="7"/>
  <c r="H683" i="7"/>
  <c r="I683" i="7"/>
  <c r="J683" i="7"/>
  <c r="K683" i="7"/>
  <c r="G695" i="7"/>
  <c r="L683" i="7"/>
  <c r="A620" i="7"/>
  <c r="G632" i="7" s="1"/>
  <c r="C619" i="7"/>
  <c r="D619" i="7"/>
  <c r="E619" i="7"/>
  <c r="F619" i="7"/>
  <c r="G619" i="7"/>
  <c r="H619" i="7"/>
  <c r="I619" i="7"/>
  <c r="C632" i="7"/>
  <c r="J619" i="7"/>
  <c r="K619" i="7"/>
  <c r="L619" i="7"/>
  <c r="G631" i="7"/>
  <c r="N683" i="7"/>
  <c r="N681" i="7"/>
  <c r="N679" i="7"/>
  <c r="N651" i="7"/>
  <c r="N650" i="7"/>
  <c r="N649" i="7"/>
  <c r="N648" i="7"/>
  <c r="N647" i="7"/>
  <c r="N646" i="7"/>
  <c r="N645" i="7"/>
  <c r="N678" i="7"/>
  <c r="N682" i="7"/>
  <c r="N677" i="7"/>
  <c r="N680" i="7"/>
  <c r="N619" i="7"/>
  <c r="N617" i="7"/>
  <c r="N615" i="7"/>
  <c r="N613" i="7"/>
  <c r="N618" i="7"/>
  <c r="N616" i="7"/>
  <c r="N614" i="7"/>
  <c r="N57" i="7"/>
  <c r="N28" i="7"/>
  <c r="I596" i="7"/>
  <c r="H39" i="7"/>
  <c r="H429" i="7"/>
  <c r="H430" i="7"/>
  <c r="H454" i="7"/>
  <c r="H458" i="7"/>
  <c r="H482" i="7"/>
  <c r="H424" i="7"/>
  <c r="H455" i="7"/>
  <c r="H483" i="7"/>
  <c r="I695" i="7"/>
  <c r="I694" i="7"/>
  <c r="I693" i="7"/>
  <c r="I692" i="7"/>
  <c r="I348" i="7"/>
  <c r="I347" i="7"/>
  <c r="I346" i="7"/>
  <c r="I345" i="7"/>
  <c r="I344" i="7"/>
  <c r="I322" i="7"/>
  <c r="I321" i="7"/>
  <c r="I343" i="7"/>
  <c r="I663" i="7"/>
  <c r="I662" i="7"/>
  <c r="I661" i="7"/>
  <c r="I660" i="7"/>
  <c r="I659" i="7"/>
  <c r="I658" i="7"/>
  <c r="I297" i="7"/>
  <c r="I296" i="7"/>
  <c r="I320" i="7"/>
  <c r="I318" i="7"/>
  <c r="I317" i="7"/>
  <c r="I631" i="7"/>
  <c r="I630" i="7"/>
  <c r="I629" i="7"/>
  <c r="I628" i="7"/>
  <c r="I627" i="7"/>
  <c r="I626" i="7"/>
  <c r="I295" i="7"/>
  <c r="I294" i="7"/>
  <c r="I293" i="7"/>
  <c r="I292" i="7"/>
  <c r="I514" i="7"/>
  <c r="I508" i="7"/>
  <c r="I408" i="7"/>
  <c r="I407" i="7"/>
  <c r="I406" i="7"/>
  <c r="I405" i="7"/>
  <c r="I404" i="7"/>
  <c r="I403" i="7"/>
  <c r="I319" i="7"/>
  <c r="I423" i="7"/>
  <c r="I287" i="7"/>
  <c r="I272" i="7"/>
  <c r="I271" i="7"/>
  <c r="I270" i="7"/>
  <c r="I269" i="7"/>
  <c r="I268" i="7"/>
  <c r="I267" i="7"/>
  <c r="I37" i="7"/>
  <c r="H288" i="7"/>
  <c r="H431" i="7"/>
  <c r="H428" i="7"/>
  <c r="H432" i="7"/>
  <c r="H456" i="7"/>
  <c r="H480" i="7"/>
  <c r="H484" i="7"/>
  <c r="H457" i="7"/>
  <c r="H481" i="7"/>
  <c r="O56" i="7" l="1"/>
  <c r="O417" i="7"/>
  <c r="O281" i="7"/>
  <c r="AI152" i="1"/>
  <c r="O568" i="7"/>
  <c r="O602" i="7"/>
  <c r="N88" i="7"/>
  <c r="O563" i="7"/>
  <c r="O561" i="7"/>
  <c r="O513" i="7"/>
  <c r="O553" i="7"/>
  <c r="O549" i="7"/>
  <c r="O541" i="7"/>
  <c r="O507" i="7"/>
  <c r="O545" i="7"/>
  <c r="O38" i="7"/>
  <c r="O42" i="7"/>
  <c r="O35" i="7"/>
  <c r="P570" i="7"/>
  <c r="G459" i="7"/>
  <c r="D433" i="7"/>
  <c r="H459" i="7"/>
  <c r="E459" i="7"/>
  <c r="G485" i="7"/>
  <c r="D459" i="7"/>
  <c r="F485" i="7"/>
  <c r="H485" i="7"/>
  <c r="C433" i="7"/>
  <c r="C459" i="7"/>
  <c r="E485" i="7"/>
  <c r="F433" i="7"/>
  <c r="D485" i="7"/>
  <c r="H433" i="7"/>
  <c r="G433" i="7"/>
  <c r="C485" i="7"/>
  <c r="F459" i="7"/>
  <c r="E433" i="7"/>
  <c r="C696" i="7"/>
  <c r="F696" i="7"/>
  <c r="I664" i="7"/>
  <c r="N652" i="7"/>
  <c r="F664" i="7"/>
  <c r="C664" i="7"/>
  <c r="I696" i="7"/>
  <c r="E696" i="7"/>
  <c r="D696" i="7"/>
  <c r="I632" i="7"/>
  <c r="N684" i="7"/>
  <c r="I323" i="7"/>
  <c r="D664" i="7"/>
  <c r="D632" i="7"/>
  <c r="G664" i="7"/>
  <c r="N620" i="7"/>
  <c r="F632" i="7"/>
  <c r="I349" i="7"/>
  <c r="A685" i="7"/>
  <c r="D697" i="7" s="1"/>
  <c r="C684" i="7"/>
  <c r="D684" i="7"/>
  <c r="E684" i="7"/>
  <c r="F684" i="7"/>
  <c r="G684" i="7"/>
  <c r="H684" i="7"/>
  <c r="I684" i="7"/>
  <c r="C697" i="7"/>
  <c r="J684" i="7"/>
  <c r="K684" i="7"/>
  <c r="L684" i="7"/>
  <c r="H696" i="7"/>
  <c r="M684" i="7"/>
  <c r="C298" i="7"/>
  <c r="E298" i="7"/>
  <c r="D298" i="7"/>
  <c r="F298" i="7"/>
  <c r="G298" i="7"/>
  <c r="H298" i="7"/>
  <c r="C323" i="7"/>
  <c r="D323" i="7"/>
  <c r="F323" i="7"/>
  <c r="E323" i="7"/>
  <c r="G323" i="7"/>
  <c r="H323" i="7"/>
  <c r="A621" i="7"/>
  <c r="E633" i="7" s="1"/>
  <c r="C620" i="7"/>
  <c r="D620" i="7"/>
  <c r="E620" i="7"/>
  <c r="F620" i="7"/>
  <c r="G620" i="7"/>
  <c r="H620" i="7"/>
  <c r="I620" i="7"/>
  <c r="C633" i="7"/>
  <c r="J620" i="7"/>
  <c r="K620" i="7"/>
  <c r="L620" i="7"/>
  <c r="M620" i="7"/>
  <c r="H632" i="7"/>
  <c r="A653" i="7"/>
  <c r="F665" i="7" s="1"/>
  <c r="C652" i="7"/>
  <c r="D652" i="7"/>
  <c r="E652" i="7"/>
  <c r="F652" i="7"/>
  <c r="G652" i="7"/>
  <c r="H652" i="7"/>
  <c r="I652" i="7"/>
  <c r="C665" i="7"/>
  <c r="J652" i="7"/>
  <c r="K652" i="7"/>
  <c r="L652" i="7"/>
  <c r="M652" i="7"/>
  <c r="H664" i="7"/>
  <c r="I298" i="7"/>
  <c r="E632" i="7"/>
  <c r="C349" i="7"/>
  <c r="D349" i="7"/>
  <c r="E349" i="7"/>
  <c r="F349" i="7"/>
  <c r="G349" i="7"/>
  <c r="H349" i="7"/>
  <c r="O684" i="7"/>
  <c r="O683" i="7"/>
  <c r="O682" i="7"/>
  <c r="O681" i="7"/>
  <c r="O680" i="7"/>
  <c r="O679" i="7"/>
  <c r="O677" i="7"/>
  <c r="O652" i="7"/>
  <c r="O650" i="7"/>
  <c r="O678" i="7"/>
  <c r="O651" i="7"/>
  <c r="O649" i="7"/>
  <c r="O647" i="7"/>
  <c r="O645" i="7"/>
  <c r="O618" i="7"/>
  <c r="O616" i="7"/>
  <c r="O614" i="7"/>
  <c r="O646" i="7"/>
  <c r="O620" i="7"/>
  <c r="O648" i="7"/>
  <c r="O619" i="7"/>
  <c r="O617" i="7"/>
  <c r="O615" i="7"/>
  <c r="O613" i="7"/>
  <c r="O28" i="7"/>
  <c r="O57" i="7"/>
  <c r="J596" i="7"/>
  <c r="I432" i="7"/>
  <c r="I431" i="7"/>
  <c r="I455" i="7"/>
  <c r="I459" i="7"/>
  <c r="I483" i="7"/>
  <c r="I456" i="7"/>
  <c r="I480" i="7"/>
  <c r="I484" i="7"/>
  <c r="I39" i="7"/>
  <c r="J696" i="7"/>
  <c r="J695" i="7"/>
  <c r="J694" i="7"/>
  <c r="J693" i="7"/>
  <c r="J692" i="7"/>
  <c r="J349" i="7"/>
  <c r="J348" i="7"/>
  <c r="J347" i="7"/>
  <c r="J346" i="7"/>
  <c r="J345" i="7"/>
  <c r="J344" i="7"/>
  <c r="J343" i="7"/>
  <c r="J664" i="7"/>
  <c r="J663" i="7"/>
  <c r="J662" i="7"/>
  <c r="J661" i="7"/>
  <c r="J660" i="7"/>
  <c r="J659" i="7"/>
  <c r="J658" i="7"/>
  <c r="J323" i="7"/>
  <c r="J322" i="7"/>
  <c r="J321" i="7"/>
  <c r="J320" i="7"/>
  <c r="J319" i="7"/>
  <c r="J318" i="7"/>
  <c r="J317" i="7"/>
  <c r="J632" i="7"/>
  <c r="J631" i="7"/>
  <c r="J630" i="7"/>
  <c r="J629" i="7"/>
  <c r="J628" i="7"/>
  <c r="J627" i="7"/>
  <c r="J626" i="7"/>
  <c r="J298" i="7"/>
  <c r="J297" i="7"/>
  <c r="J296" i="7"/>
  <c r="J295" i="7"/>
  <c r="J294" i="7"/>
  <c r="J293" i="7"/>
  <c r="J292" i="7"/>
  <c r="J514" i="7"/>
  <c r="J508" i="7"/>
  <c r="J423" i="7"/>
  <c r="J408" i="7"/>
  <c r="J407" i="7"/>
  <c r="J406" i="7"/>
  <c r="J405" i="7"/>
  <c r="J404" i="7"/>
  <c r="J403" i="7"/>
  <c r="J272" i="7"/>
  <c r="J271" i="7"/>
  <c r="J270" i="7"/>
  <c r="J269" i="7"/>
  <c r="J268" i="7"/>
  <c r="J267" i="7"/>
  <c r="J287" i="7"/>
  <c r="J37" i="7"/>
  <c r="I288" i="7"/>
  <c r="I428" i="7"/>
  <c r="I430" i="7"/>
  <c r="I429" i="7"/>
  <c r="I433" i="7"/>
  <c r="I457" i="7"/>
  <c r="I481" i="7"/>
  <c r="I485" i="7"/>
  <c r="I454" i="7"/>
  <c r="I458" i="7"/>
  <c r="I482" i="7"/>
  <c r="I424" i="7"/>
  <c r="P56" i="7" l="1"/>
  <c r="P417" i="7"/>
  <c r="P281" i="7"/>
  <c r="AJ152" i="1"/>
  <c r="O88" i="7"/>
  <c r="P568" i="7"/>
  <c r="P602" i="7"/>
  <c r="P563" i="7"/>
  <c r="P561" i="7"/>
  <c r="P553" i="7"/>
  <c r="P545" i="7"/>
  <c r="P513" i="7"/>
  <c r="P507" i="7"/>
  <c r="P549" i="7"/>
  <c r="P541" i="7"/>
  <c r="P38" i="7"/>
  <c r="P42" i="7"/>
  <c r="P35" i="7"/>
  <c r="Q570" i="7"/>
  <c r="O621" i="7"/>
  <c r="C434" i="7"/>
  <c r="H486" i="7"/>
  <c r="D460" i="7"/>
  <c r="I434" i="7"/>
  <c r="G486" i="7"/>
  <c r="C460" i="7"/>
  <c r="F486" i="7"/>
  <c r="H434" i="7"/>
  <c r="F460" i="7"/>
  <c r="E486" i="7"/>
  <c r="G434" i="7"/>
  <c r="D486" i="7"/>
  <c r="H460" i="7"/>
  <c r="F434" i="7"/>
  <c r="I460" i="7"/>
  <c r="C486" i="7"/>
  <c r="G460" i="7"/>
  <c r="D434" i="7"/>
  <c r="E460" i="7"/>
  <c r="E434" i="7"/>
  <c r="I486" i="7"/>
  <c r="E665" i="7"/>
  <c r="G633" i="7"/>
  <c r="D633" i="7"/>
  <c r="J633" i="7"/>
  <c r="H633" i="7"/>
  <c r="F633" i="7"/>
  <c r="J697" i="7"/>
  <c r="F697" i="7"/>
  <c r="O653" i="7"/>
  <c r="H665" i="7"/>
  <c r="G665" i="7"/>
  <c r="J299" i="7"/>
  <c r="H697" i="7"/>
  <c r="J665" i="7"/>
  <c r="D665" i="7"/>
  <c r="E697" i="7"/>
  <c r="O685" i="7"/>
  <c r="G697" i="7"/>
  <c r="J324" i="7"/>
  <c r="A654" i="7"/>
  <c r="D666" i="7" s="1"/>
  <c r="C653" i="7"/>
  <c r="D653" i="7"/>
  <c r="E653" i="7"/>
  <c r="F653" i="7"/>
  <c r="G653" i="7"/>
  <c r="H653" i="7"/>
  <c r="I653" i="7"/>
  <c r="J653" i="7"/>
  <c r="K653" i="7"/>
  <c r="L653" i="7"/>
  <c r="M653" i="7"/>
  <c r="I665" i="7"/>
  <c r="N653" i="7"/>
  <c r="D350" i="7"/>
  <c r="C350" i="7"/>
  <c r="E350" i="7"/>
  <c r="F350" i="7"/>
  <c r="G350" i="7"/>
  <c r="H350" i="7"/>
  <c r="I350" i="7"/>
  <c r="C299" i="7"/>
  <c r="D299" i="7"/>
  <c r="F299" i="7"/>
  <c r="E299" i="7"/>
  <c r="G299" i="7"/>
  <c r="H299" i="7"/>
  <c r="I299" i="7"/>
  <c r="A686" i="7"/>
  <c r="I698" i="7" s="1"/>
  <c r="C685" i="7"/>
  <c r="D685" i="7"/>
  <c r="E685" i="7"/>
  <c r="F685" i="7"/>
  <c r="G685" i="7"/>
  <c r="H685" i="7"/>
  <c r="I685" i="7"/>
  <c r="J685" i="7"/>
  <c r="K685" i="7"/>
  <c r="L685" i="7"/>
  <c r="M685" i="7"/>
  <c r="I697" i="7"/>
  <c r="N685" i="7"/>
  <c r="J350" i="7"/>
  <c r="C324" i="7"/>
  <c r="E324" i="7"/>
  <c r="D324" i="7"/>
  <c r="F324" i="7"/>
  <c r="G324" i="7"/>
  <c r="H324" i="7"/>
  <c r="I324" i="7"/>
  <c r="A622" i="7"/>
  <c r="F634" i="7" s="1"/>
  <c r="C621" i="7"/>
  <c r="D621" i="7"/>
  <c r="E621" i="7"/>
  <c r="F621" i="7"/>
  <c r="G621" i="7"/>
  <c r="H621" i="7"/>
  <c r="I621" i="7"/>
  <c r="C634" i="7"/>
  <c r="J621" i="7"/>
  <c r="K621" i="7"/>
  <c r="L621" i="7"/>
  <c r="M621" i="7"/>
  <c r="N621" i="7"/>
  <c r="I633" i="7"/>
  <c r="P684" i="7"/>
  <c r="P682" i="7"/>
  <c r="P680" i="7"/>
  <c r="P683" i="7"/>
  <c r="P679" i="7"/>
  <c r="P681" i="7"/>
  <c r="P652" i="7"/>
  <c r="P650" i="7"/>
  <c r="P646" i="7"/>
  <c r="P677" i="7"/>
  <c r="P678" i="7"/>
  <c r="P653" i="7"/>
  <c r="P651" i="7"/>
  <c r="P649" i="7"/>
  <c r="P685" i="7"/>
  <c r="P619" i="7"/>
  <c r="P618" i="7"/>
  <c r="P617" i="7"/>
  <c r="P616" i="7"/>
  <c r="P615" i="7"/>
  <c r="P614" i="7"/>
  <c r="P613" i="7"/>
  <c r="P648" i="7"/>
  <c r="P645" i="7"/>
  <c r="P620" i="7"/>
  <c r="P647" i="7"/>
  <c r="P621" i="7"/>
  <c r="P28" i="7"/>
  <c r="P57" i="7"/>
  <c r="K596" i="7"/>
  <c r="J433" i="7"/>
  <c r="J428" i="7"/>
  <c r="J432" i="7"/>
  <c r="J456" i="7"/>
  <c r="J460" i="7"/>
  <c r="J480" i="7"/>
  <c r="J484" i="7"/>
  <c r="J457" i="7"/>
  <c r="J481" i="7"/>
  <c r="J485" i="7"/>
  <c r="J39" i="7"/>
  <c r="K697" i="7"/>
  <c r="K696" i="7"/>
  <c r="K695" i="7"/>
  <c r="K694" i="7"/>
  <c r="K693" i="7"/>
  <c r="K692" i="7"/>
  <c r="K350" i="7"/>
  <c r="K349" i="7"/>
  <c r="K348" i="7"/>
  <c r="K347" i="7"/>
  <c r="K346" i="7"/>
  <c r="K345" i="7"/>
  <c r="K324" i="7"/>
  <c r="K323" i="7"/>
  <c r="K322" i="7"/>
  <c r="K321" i="7"/>
  <c r="K344" i="7"/>
  <c r="K665" i="7"/>
  <c r="K664" i="7"/>
  <c r="K663" i="7"/>
  <c r="K662" i="7"/>
  <c r="K661" i="7"/>
  <c r="K660" i="7"/>
  <c r="K659" i="7"/>
  <c r="K658" i="7"/>
  <c r="K320" i="7"/>
  <c r="K299" i="7"/>
  <c r="K298" i="7"/>
  <c r="K297" i="7"/>
  <c r="K296" i="7"/>
  <c r="K319" i="7"/>
  <c r="K318" i="7"/>
  <c r="K317" i="7"/>
  <c r="K633" i="7"/>
  <c r="K632" i="7"/>
  <c r="K631" i="7"/>
  <c r="K630" i="7"/>
  <c r="K629" i="7"/>
  <c r="K628" i="7"/>
  <c r="K627" i="7"/>
  <c r="K626" i="7"/>
  <c r="K294" i="7"/>
  <c r="K295" i="7"/>
  <c r="K293" i="7"/>
  <c r="K514" i="7"/>
  <c r="K508" i="7"/>
  <c r="K408" i="7"/>
  <c r="K407" i="7"/>
  <c r="K406" i="7"/>
  <c r="K405" i="7"/>
  <c r="K404" i="7"/>
  <c r="K403" i="7"/>
  <c r="K423" i="7"/>
  <c r="K287" i="7"/>
  <c r="K272" i="7"/>
  <c r="K271" i="7"/>
  <c r="K270" i="7"/>
  <c r="K269" i="7"/>
  <c r="K268" i="7"/>
  <c r="K267" i="7"/>
  <c r="K37" i="7"/>
  <c r="J431" i="7"/>
  <c r="J288" i="7"/>
  <c r="J429" i="7"/>
  <c r="J430" i="7"/>
  <c r="J434" i="7"/>
  <c r="J454" i="7"/>
  <c r="J458" i="7"/>
  <c r="J482" i="7"/>
  <c r="J486" i="7"/>
  <c r="J424" i="7"/>
  <c r="J455" i="7"/>
  <c r="J459" i="7"/>
  <c r="J483" i="7"/>
  <c r="C698" i="7" l="1"/>
  <c r="K698" i="7"/>
  <c r="Q56" i="7"/>
  <c r="Q417" i="7"/>
  <c r="Q281" i="7"/>
  <c r="K666" i="7"/>
  <c r="AK152" i="1"/>
  <c r="Q568" i="7"/>
  <c r="Q602" i="7"/>
  <c r="P88" i="7"/>
  <c r="Q563" i="7"/>
  <c r="Q561" i="7"/>
  <c r="Q513" i="7"/>
  <c r="Q507" i="7"/>
  <c r="Q553" i="7"/>
  <c r="Q549" i="7"/>
  <c r="Q545" i="7"/>
  <c r="Q541" i="7"/>
  <c r="Q38" i="7"/>
  <c r="Q42" i="7"/>
  <c r="Q35" i="7"/>
  <c r="R570" i="7"/>
  <c r="E461" i="7"/>
  <c r="C435" i="7"/>
  <c r="D461" i="7"/>
  <c r="C461" i="7"/>
  <c r="I487" i="7"/>
  <c r="D487" i="7"/>
  <c r="J487" i="7"/>
  <c r="I435" i="7"/>
  <c r="H487" i="7"/>
  <c r="D435" i="7"/>
  <c r="I461" i="7"/>
  <c r="H435" i="7"/>
  <c r="G487" i="7"/>
  <c r="H461" i="7"/>
  <c r="G435" i="7"/>
  <c r="F487" i="7"/>
  <c r="G461" i="7"/>
  <c r="E435" i="7"/>
  <c r="E487" i="7"/>
  <c r="J435" i="7"/>
  <c r="F461" i="7"/>
  <c r="F435" i="7"/>
  <c r="C487" i="7"/>
  <c r="J461" i="7"/>
  <c r="C666" i="7"/>
  <c r="G666" i="7"/>
  <c r="G634" i="7"/>
  <c r="P622" i="7"/>
  <c r="K325" i="7"/>
  <c r="F698" i="7"/>
  <c r="H698" i="7"/>
  <c r="K351" i="7"/>
  <c r="I634" i="7"/>
  <c r="D634" i="7"/>
  <c r="E666" i="7"/>
  <c r="E698" i="7"/>
  <c r="H634" i="7"/>
  <c r="E634" i="7"/>
  <c r="G698" i="7"/>
  <c r="D698" i="7"/>
  <c r="I666" i="7"/>
  <c r="K634" i="7"/>
  <c r="P654" i="7"/>
  <c r="P686" i="7"/>
  <c r="H666" i="7"/>
  <c r="F666" i="7"/>
  <c r="K300" i="7"/>
  <c r="C351" i="7"/>
  <c r="D351" i="7"/>
  <c r="E351" i="7"/>
  <c r="F351" i="7"/>
  <c r="G351" i="7"/>
  <c r="H351" i="7"/>
  <c r="I351" i="7"/>
  <c r="J351" i="7"/>
  <c r="C622" i="7"/>
  <c r="D622" i="7"/>
  <c r="D623" i="7" s="1"/>
  <c r="D608" i="7" s="1"/>
  <c r="D94" i="7" s="1"/>
  <c r="E622" i="7"/>
  <c r="E623" i="7" s="1"/>
  <c r="E608" i="7" s="1"/>
  <c r="E94" i="7" s="1"/>
  <c r="F622" i="7"/>
  <c r="F623" i="7" s="1"/>
  <c r="F608" i="7" s="1"/>
  <c r="F94" i="7" s="1"/>
  <c r="G622" i="7"/>
  <c r="G623" i="7" s="1"/>
  <c r="G608" i="7" s="1"/>
  <c r="G94" i="7" s="1"/>
  <c r="H622" i="7"/>
  <c r="H623" i="7" s="1"/>
  <c r="H608" i="7" s="1"/>
  <c r="H94" i="7" s="1"/>
  <c r="I622" i="7"/>
  <c r="I623" i="7" s="1"/>
  <c r="I608" i="7" s="1"/>
  <c r="I94" i="7" s="1"/>
  <c r="J622" i="7"/>
  <c r="J623" i="7" s="1"/>
  <c r="J608" i="7" s="1"/>
  <c r="J94" i="7" s="1"/>
  <c r="K622" i="7"/>
  <c r="K623" i="7" s="1"/>
  <c r="K608" i="7" s="1"/>
  <c r="K94" i="7" s="1"/>
  <c r="L622" i="7"/>
  <c r="M622" i="7"/>
  <c r="N622" i="7"/>
  <c r="O622" i="7"/>
  <c r="J634" i="7"/>
  <c r="C686" i="7"/>
  <c r="D686" i="7"/>
  <c r="D687" i="7" s="1"/>
  <c r="D672" i="7" s="1"/>
  <c r="D96" i="7" s="1"/>
  <c r="E686" i="7"/>
  <c r="E687" i="7" s="1"/>
  <c r="E672" i="7" s="1"/>
  <c r="E96" i="7" s="1"/>
  <c r="F686" i="7"/>
  <c r="F687" i="7" s="1"/>
  <c r="F672" i="7" s="1"/>
  <c r="F96" i="7" s="1"/>
  <c r="G686" i="7"/>
  <c r="G687" i="7" s="1"/>
  <c r="G672" i="7" s="1"/>
  <c r="G96" i="7" s="1"/>
  <c r="H686" i="7"/>
  <c r="H687" i="7" s="1"/>
  <c r="H672" i="7" s="1"/>
  <c r="H96" i="7" s="1"/>
  <c r="I686" i="7"/>
  <c r="I687" i="7" s="1"/>
  <c r="I672" i="7" s="1"/>
  <c r="I96" i="7" s="1"/>
  <c r="J686" i="7"/>
  <c r="J687" i="7" s="1"/>
  <c r="J672" i="7" s="1"/>
  <c r="J96" i="7" s="1"/>
  <c r="K686" i="7"/>
  <c r="K687" i="7" s="1"/>
  <c r="K672" i="7" s="1"/>
  <c r="K96" i="7" s="1"/>
  <c r="L686" i="7"/>
  <c r="M686" i="7"/>
  <c r="N686" i="7"/>
  <c r="O686" i="7"/>
  <c r="J698" i="7"/>
  <c r="C325" i="7"/>
  <c r="D325" i="7"/>
  <c r="F325" i="7"/>
  <c r="E325" i="7"/>
  <c r="G325" i="7"/>
  <c r="H325" i="7"/>
  <c r="I325" i="7"/>
  <c r="J325" i="7"/>
  <c r="C300" i="7"/>
  <c r="D300" i="7"/>
  <c r="E300" i="7"/>
  <c r="F300" i="7"/>
  <c r="G300" i="7"/>
  <c r="H300" i="7"/>
  <c r="I300" i="7"/>
  <c r="J300" i="7"/>
  <c r="C654" i="7"/>
  <c r="D654" i="7"/>
  <c r="D655" i="7" s="1"/>
  <c r="D640" i="7" s="1"/>
  <c r="D95" i="7" s="1"/>
  <c r="E654" i="7"/>
  <c r="E655" i="7" s="1"/>
  <c r="E640" i="7" s="1"/>
  <c r="E95" i="7" s="1"/>
  <c r="F654" i="7"/>
  <c r="F655" i="7" s="1"/>
  <c r="F640" i="7" s="1"/>
  <c r="F95" i="7" s="1"/>
  <c r="G654" i="7"/>
  <c r="G655" i="7" s="1"/>
  <c r="G640" i="7" s="1"/>
  <c r="G95" i="7" s="1"/>
  <c r="H654" i="7"/>
  <c r="H655" i="7" s="1"/>
  <c r="H640" i="7" s="1"/>
  <c r="H95" i="7" s="1"/>
  <c r="I654" i="7"/>
  <c r="I655" i="7" s="1"/>
  <c r="I640" i="7" s="1"/>
  <c r="I95" i="7" s="1"/>
  <c r="J654" i="7"/>
  <c r="J655" i="7" s="1"/>
  <c r="J640" i="7" s="1"/>
  <c r="J95" i="7" s="1"/>
  <c r="K654" i="7"/>
  <c r="K655" i="7" s="1"/>
  <c r="K640" i="7" s="1"/>
  <c r="K95" i="7" s="1"/>
  <c r="L654" i="7"/>
  <c r="M654" i="7"/>
  <c r="N654" i="7"/>
  <c r="J666" i="7"/>
  <c r="O654" i="7"/>
  <c r="Q678" i="7"/>
  <c r="Q677" i="7"/>
  <c r="Q686" i="7"/>
  <c r="Q684" i="7"/>
  <c r="Q682" i="7"/>
  <c r="Q680" i="7"/>
  <c r="Q683" i="7"/>
  <c r="Q653" i="7"/>
  <c r="Q651" i="7"/>
  <c r="Q685" i="7"/>
  <c r="Q679" i="7"/>
  <c r="Q681" i="7"/>
  <c r="Q654" i="7"/>
  <c r="Q652" i="7"/>
  <c r="Q650" i="7"/>
  <c r="Q648" i="7"/>
  <c r="Q646" i="7"/>
  <c r="Q622" i="7"/>
  <c r="Q620" i="7"/>
  <c r="Q645" i="7"/>
  <c r="Q618" i="7"/>
  <c r="Q616" i="7"/>
  <c r="Q614" i="7"/>
  <c r="Q647" i="7"/>
  <c r="Q621" i="7"/>
  <c r="Q619" i="7"/>
  <c r="Q617" i="7"/>
  <c r="Q615" i="7"/>
  <c r="Q613" i="7"/>
  <c r="Q649" i="7"/>
  <c r="Q57" i="7"/>
  <c r="Q28" i="7"/>
  <c r="L596" i="7"/>
  <c r="K456" i="7"/>
  <c r="K435" i="7"/>
  <c r="K484" i="7"/>
  <c r="K431" i="7"/>
  <c r="K460" i="7"/>
  <c r="K288" i="7"/>
  <c r="K432" i="7"/>
  <c r="L698" i="7"/>
  <c r="L697" i="7"/>
  <c r="L696" i="7"/>
  <c r="L695" i="7"/>
  <c r="L694" i="7"/>
  <c r="L693" i="7"/>
  <c r="L691" i="7"/>
  <c r="L351" i="7"/>
  <c r="L350" i="7"/>
  <c r="L349" i="7"/>
  <c r="L348" i="7"/>
  <c r="L347" i="7"/>
  <c r="L346" i="7"/>
  <c r="L345" i="7"/>
  <c r="L344" i="7"/>
  <c r="L666" i="7"/>
  <c r="L665" i="7"/>
  <c r="L664" i="7"/>
  <c r="L663" i="7"/>
  <c r="L662" i="7"/>
  <c r="L661" i="7"/>
  <c r="L660" i="7"/>
  <c r="L659" i="7"/>
  <c r="L658" i="7"/>
  <c r="L325" i="7"/>
  <c r="L324" i="7"/>
  <c r="L323" i="7"/>
  <c r="L322" i="7"/>
  <c r="L321" i="7"/>
  <c r="L320" i="7"/>
  <c r="L319" i="7"/>
  <c r="L318" i="7"/>
  <c r="L317" i="7"/>
  <c r="L634" i="7"/>
  <c r="L633" i="7"/>
  <c r="L632" i="7"/>
  <c r="L631" i="7"/>
  <c r="L630" i="7"/>
  <c r="L629" i="7"/>
  <c r="L628" i="7"/>
  <c r="L627" i="7"/>
  <c r="L626" i="7"/>
  <c r="L300" i="7"/>
  <c r="L299" i="7"/>
  <c r="L298" i="7"/>
  <c r="L297" i="7"/>
  <c r="L296" i="7"/>
  <c r="L295" i="7"/>
  <c r="L294" i="7"/>
  <c r="L293" i="7"/>
  <c r="L514" i="7"/>
  <c r="L508" i="7"/>
  <c r="L423" i="7"/>
  <c r="L408" i="7"/>
  <c r="L407" i="7"/>
  <c r="L406" i="7"/>
  <c r="L405" i="7"/>
  <c r="L404" i="7"/>
  <c r="L403" i="7"/>
  <c r="L272" i="7"/>
  <c r="L271" i="7"/>
  <c r="L270" i="7"/>
  <c r="L269" i="7"/>
  <c r="L268" i="7"/>
  <c r="L267" i="7"/>
  <c r="L287" i="7"/>
  <c r="L37" i="7"/>
  <c r="K434" i="7"/>
  <c r="K455" i="7"/>
  <c r="K459" i="7"/>
  <c r="K483" i="7"/>
  <c r="K487" i="7"/>
  <c r="K39" i="7"/>
  <c r="K292" i="7"/>
  <c r="K343" i="7"/>
  <c r="K430" i="7"/>
  <c r="K429" i="7"/>
  <c r="K433" i="7"/>
  <c r="K457" i="7"/>
  <c r="K461" i="7"/>
  <c r="K481" i="7"/>
  <c r="K485" i="7"/>
  <c r="K454" i="7"/>
  <c r="K458" i="7"/>
  <c r="K482" i="7"/>
  <c r="K486" i="7"/>
  <c r="K424" i="7"/>
  <c r="R56" i="7" l="1"/>
  <c r="R417" i="7"/>
  <c r="R281" i="7"/>
  <c r="Q88" i="7"/>
  <c r="AL152" i="1"/>
  <c r="R568" i="7"/>
  <c r="R602" i="7"/>
  <c r="R563" i="7"/>
  <c r="R561" i="7"/>
  <c r="R549" i="7"/>
  <c r="R545" i="7"/>
  <c r="R513" i="7"/>
  <c r="R507" i="7"/>
  <c r="R553" i="7"/>
  <c r="R541" i="7"/>
  <c r="R38" i="7"/>
  <c r="R42" i="7"/>
  <c r="R35" i="7"/>
  <c r="S570" i="7"/>
  <c r="D436" i="7"/>
  <c r="D462" i="7"/>
  <c r="H488" i="7"/>
  <c r="K462" i="7"/>
  <c r="G488" i="7"/>
  <c r="J436" i="7"/>
  <c r="J462" i="7"/>
  <c r="F488" i="7"/>
  <c r="I436" i="7"/>
  <c r="I462" i="7"/>
  <c r="E488" i="7"/>
  <c r="H436" i="7"/>
  <c r="H462" i="7"/>
  <c r="D488" i="7"/>
  <c r="G436" i="7"/>
  <c r="G462" i="7"/>
  <c r="C488" i="7"/>
  <c r="K488" i="7"/>
  <c r="C436" i="7"/>
  <c r="F436" i="7"/>
  <c r="E462" i="7"/>
  <c r="J488" i="7"/>
  <c r="K436" i="7"/>
  <c r="C462" i="7"/>
  <c r="E436" i="7"/>
  <c r="F462" i="7"/>
  <c r="I488" i="7"/>
  <c r="L301" i="7"/>
  <c r="L352" i="7"/>
  <c r="L326" i="7"/>
  <c r="J97" i="7"/>
  <c r="H97" i="7"/>
  <c r="I97" i="7"/>
  <c r="D97" i="7"/>
  <c r="G97" i="7"/>
  <c r="C301" i="7"/>
  <c r="D301" i="7"/>
  <c r="E301" i="7"/>
  <c r="F301" i="7"/>
  <c r="G301" i="7"/>
  <c r="H301" i="7"/>
  <c r="I301" i="7"/>
  <c r="J301" i="7"/>
  <c r="K301" i="7"/>
  <c r="C623" i="7"/>
  <c r="C608" i="7" s="1"/>
  <c r="C94" i="7" s="1"/>
  <c r="C326" i="7"/>
  <c r="D326" i="7"/>
  <c r="E326" i="7"/>
  <c r="F326" i="7"/>
  <c r="G326" i="7"/>
  <c r="H326" i="7"/>
  <c r="I326" i="7"/>
  <c r="J326" i="7"/>
  <c r="K326" i="7"/>
  <c r="C655" i="7"/>
  <c r="C640" i="7" s="1"/>
  <c r="C95" i="7" s="1"/>
  <c r="F97" i="7"/>
  <c r="C352" i="7"/>
  <c r="D352" i="7"/>
  <c r="F352" i="7"/>
  <c r="E352" i="7"/>
  <c r="G352" i="7"/>
  <c r="H352" i="7"/>
  <c r="I352" i="7"/>
  <c r="J352" i="7"/>
  <c r="K352" i="7"/>
  <c r="C687" i="7"/>
  <c r="C672" i="7" s="1"/>
  <c r="C96" i="7" s="1"/>
  <c r="E97" i="7"/>
  <c r="R685" i="7"/>
  <c r="R683" i="7"/>
  <c r="R681" i="7"/>
  <c r="R679" i="7"/>
  <c r="R684" i="7"/>
  <c r="R680" i="7"/>
  <c r="R678" i="7"/>
  <c r="R654" i="7"/>
  <c r="R653" i="7"/>
  <c r="R652" i="7"/>
  <c r="R651" i="7"/>
  <c r="R650" i="7"/>
  <c r="R649" i="7"/>
  <c r="R648" i="7"/>
  <c r="R647" i="7"/>
  <c r="R646" i="7"/>
  <c r="R645" i="7"/>
  <c r="R622" i="7"/>
  <c r="R621" i="7"/>
  <c r="R620" i="7"/>
  <c r="R682" i="7"/>
  <c r="R677" i="7"/>
  <c r="R686" i="7"/>
  <c r="R619" i="7"/>
  <c r="R617" i="7"/>
  <c r="R615" i="7"/>
  <c r="R613" i="7"/>
  <c r="R618" i="7"/>
  <c r="R616" i="7"/>
  <c r="R614" i="7"/>
  <c r="R57" i="7"/>
  <c r="R28" i="7"/>
  <c r="M596" i="7"/>
  <c r="L343" i="7"/>
  <c r="L623" i="7"/>
  <c r="L608" i="7" s="1"/>
  <c r="L94" i="7" s="1"/>
  <c r="L687" i="7"/>
  <c r="L672" i="7" s="1"/>
  <c r="L96" i="7" s="1"/>
  <c r="L292" i="7"/>
  <c r="L39" i="7"/>
  <c r="L655" i="7"/>
  <c r="L640" i="7" s="1"/>
  <c r="L95" i="7" s="1"/>
  <c r="K480" i="7"/>
  <c r="L433" i="7"/>
  <c r="L288" i="7"/>
  <c r="L431" i="7"/>
  <c r="L432" i="7"/>
  <c r="L436" i="7"/>
  <c r="L456" i="7"/>
  <c r="L460" i="7"/>
  <c r="L484" i="7"/>
  <c r="L488" i="7"/>
  <c r="L457" i="7"/>
  <c r="L461" i="7"/>
  <c r="L481" i="7"/>
  <c r="L485" i="7"/>
  <c r="K428" i="7"/>
  <c r="M698" i="7"/>
  <c r="M697" i="7"/>
  <c r="M696" i="7"/>
  <c r="M695" i="7"/>
  <c r="M694" i="7"/>
  <c r="M693" i="7"/>
  <c r="M690" i="7"/>
  <c r="M352" i="7"/>
  <c r="M351" i="7"/>
  <c r="M350" i="7"/>
  <c r="M349" i="7"/>
  <c r="M348" i="7"/>
  <c r="M347" i="7"/>
  <c r="M346" i="7"/>
  <c r="M345" i="7"/>
  <c r="M344" i="7"/>
  <c r="M326" i="7"/>
  <c r="M325" i="7"/>
  <c r="M324" i="7"/>
  <c r="M323" i="7"/>
  <c r="M322" i="7"/>
  <c r="M321" i="7"/>
  <c r="M320" i="7"/>
  <c r="M666" i="7"/>
  <c r="M665" i="7"/>
  <c r="M664" i="7"/>
  <c r="M663" i="7"/>
  <c r="M662" i="7"/>
  <c r="M661" i="7"/>
  <c r="M660" i="7"/>
  <c r="M659" i="7"/>
  <c r="M658" i="7"/>
  <c r="M301" i="7"/>
  <c r="M300" i="7"/>
  <c r="M299" i="7"/>
  <c r="M298" i="7"/>
  <c r="M297" i="7"/>
  <c r="M296" i="7"/>
  <c r="M319" i="7"/>
  <c r="M318" i="7"/>
  <c r="M317" i="7"/>
  <c r="M634" i="7"/>
  <c r="M633" i="7"/>
  <c r="M632" i="7"/>
  <c r="M631" i="7"/>
  <c r="M630" i="7"/>
  <c r="M629" i="7"/>
  <c r="M628" i="7"/>
  <c r="M627" i="7"/>
  <c r="M626" i="7"/>
  <c r="M295" i="7"/>
  <c r="M294" i="7"/>
  <c r="M293" i="7"/>
  <c r="M292" i="7"/>
  <c r="M514" i="7"/>
  <c r="M508" i="7"/>
  <c r="M408" i="7"/>
  <c r="M407" i="7"/>
  <c r="M406" i="7"/>
  <c r="M405" i="7"/>
  <c r="M404" i="7"/>
  <c r="M403" i="7"/>
  <c r="M423" i="7"/>
  <c r="M287" i="7"/>
  <c r="M272" i="7"/>
  <c r="M271" i="7"/>
  <c r="M270" i="7"/>
  <c r="M269" i="7"/>
  <c r="M268" i="7"/>
  <c r="M267" i="7"/>
  <c r="M37" i="7"/>
  <c r="L429" i="7"/>
  <c r="L435" i="7"/>
  <c r="L430" i="7"/>
  <c r="L434" i="7"/>
  <c r="L454" i="7"/>
  <c r="L458" i="7"/>
  <c r="L462" i="7"/>
  <c r="L482" i="7"/>
  <c r="L486" i="7"/>
  <c r="L424" i="7"/>
  <c r="L455" i="7"/>
  <c r="L459" i="7"/>
  <c r="L483" i="7"/>
  <c r="L487" i="7"/>
  <c r="K97" i="7"/>
  <c r="S56" i="7" l="1"/>
  <c r="S417" i="7"/>
  <c r="S281" i="7"/>
  <c r="R88" i="7"/>
  <c r="AM152" i="1"/>
  <c r="S568" i="7"/>
  <c r="S602" i="7"/>
  <c r="S563" i="7"/>
  <c r="S561" i="7"/>
  <c r="S513" i="7"/>
  <c r="S507" i="7"/>
  <c r="S553" i="7"/>
  <c r="S549" i="7"/>
  <c r="S545" i="7"/>
  <c r="S541" i="7"/>
  <c r="S38" i="7"/>
  <c r="S42" i="7"/>
  <c r="S35" i="7"/>
  <c r="T570" i="7"/>
  <c r="H437" i="7"/>
  <c r="J489" i="7"/>
  <c r="E463" i="7"/>
  <c r="G437" i="7"/>
  <c r="L428" i="7"/>
  <c r="I489" i="7"/>
  <c r="D463" i="7"/>
  <c r="F437" i="7"/>
  <c r="F463" i="7"/>
  <c r="L480" i="7"/>
  <c r="H489" i="7"/>
  <c r="K463" i="7"/>
  <c r="C463" i="7"/>
  <c r="E437" i="7"/>
  <c r="L463" i="7"/>
  <c r="G489" i="7"/>
  <c r="J463" i="7"/>
  <c r="D437" i="7"/>
  <c r="L489" i="7"/>
  <c r="C489" i="7"/>
  <c r="E489" i="7"/>
  <c r="I463" i="7"/>
  <c r="K437" i="7"/>
  <c r="C437" i="7"/>
  <c r="L437" i="7"/>
  <c r="K489" i="7"/>
  <c r="F489" i="7"/>
  <c r="H463" i="7"/>
  <c r="J437" i="7"/>
  <c r="D489" i="7"/>
  <c r="G463" i="7"/>
  <c r="I437" i="7"/>
  <c r="C97" i="7"/>
  <c r="S686" i="7"/>
  <c r="S685" i="7"/>
  <c r="S684" i="7"/>
  <c r="S683" i="7"/>
  <c r="S682" i="7"/>
  <c r="S681" i="7"/>
  <c r="S680" i="7"/>
  <c r="S679" i="7"/>
  <c r="S649" i="7"/>
  <c r="S678" i="7"/>
  <c r="S654" i="7"/>
  <c r="S652" i="7"/>
  <c r="S650" i="7"/>
  <c r="S648" i="7"/>
  <c r="S677" i="7"/>
  <c r="S653" i="7"/>
  <c r="S651" i="7"/>
  <c r="S647" i="7"/>
  <c r="S645" i="7"/>
  <c r="S620" i="7"/>
  <c r="S619" i="7"/>
  <c r="S617" i="7"/>
  <c r="S615" i="7"/>
  <c r="S613" i="7"/>
  <c r="S646" i="7"/>
  <c r="S621" i="7"/>
  <c r="S618" i="7"/>
  <c r="S616" i="7"/>
  <c r="S614" i="7"/>
  <c r="S622" i="7"/>
  <c r="S28" i="7"/>
  <c r="S57" i="7"/>
  <c r="N596" i="7"/>
  <c r="M343" i="7"/>
  <c r="L97" i="7"/>
  <c r="M687" i="7"/>
  <c r="M672" i="7" s="1"/>
  <c r="M96" i="7" s="1"/>
  <c r="M39" i="7"/>
  <c r="M429" i="7"/>
  <c r="M458" i="7"/>
  <c r="M462" i="7"/>
  <c r="M481" i="7"/>
  <c r="M436" i="7"/>
  <c r="M485" i="7"/>
  <c r="M489" i="7"/>
  <c r="M432" i="7"/>
  <c r="M434" i="7"/>
  <c r="M431" i="7"/>
  <c r="M435" i="7"/>
  <c r="M455" i="7"/>
  <c r="M459" i="7"/>
  <c r="M463" i="7"/>
  <c r="M483" i="7"/>
  <c r="M487" i="7"/>
  <c r="M456" i="7"/>
  <c r="M460" i="7"/>
  <c r="M484" i="7"/>
  <c r="M488" i="7"/>
  <c r="N698" i="7"/>
  <c r="N697" i="7"/>
  <c r="N696" i="7"/>
  <c r="N695" i="7"/>
  <c r="N694" i="7"/>
  <c r="N693" i="7"/>
  <c r="N690" i="7"/>
  <c r="N352" i="7"/>
  <c r="N351" i="7"/>
  <c r="N350" i="7"/>
  <c r="N349" i="7"/>
  <c r="N348" i="7"/>
  <c r="N347" i="7"/>
  <c r="N346" i="7"/>
  <c r="N345" i="7"/>
  <c r="N344" i="7"/>
  <c r="N343" i="7"/>
  <c r="N666" i="7"/>
  <c r="N665" i="7"/>
  <c r="N664" i="7"/>
  <c r="N663" i="7"/>
  <c r="N662" i="7"/>
  <c r="N661" i="7"/>
  <c r="N660" i="7"/>
  <c r="N659" i="7"/>
  <c r="N658" i="7"/>
  <c r="N326" i="7"/>
  <c r="N325" i="7"/>
  <c r="N324" i="7"/>
  <c r="N323" i="7"/>
  <c r="N322" i="7"/>
  <c r="N321" i="7"/>
  <c r="N320" i="7"/>
  <c r="N319" i="7"/>
  <c r="N318" i="7"/>
  <c r="N317" i="7"/>
  <c r="N634" i="7"/>
  <c r="N633" i="7"/>
  <c r="N632" i="7"/>
  <c r="N631" i="7"/>
  <c r="N630" i="7"/>
  <c r="N629" i="7"/>
  <c r="N628" i="7"/>
  <c r="N627" i="7"/>
  <c r="N626" i="7"/>
  <c r="N301" i="7"/>
  <c r="N300" i="7"/>
  <c r="N299" i="7"/>
  <c r="N298" i="7"/>
  <c r="N297" i="7"/>
  <c r="N296" i="7"/>
  <c r="N295" i="7"/>
  <c r="N294" i="7"/>
  <c r="N293" i="7"/>
  <c r="N292" i="7"/>
  <c r="N514" i="7"/>
  <c r="N508" i="7"/>
  <c r="N423" i="7"/>
  <c r="N408" i="7"/>
  <c r="N407" i="7"/>
  <c r="N406" i="7"/>
  <c r="N405" i="7"/>
  <c r="N404" i="7"/>
  <c r="N403" i="7"/>
  <c r="N272" i="7"/>
  <c r="N271" i="7"/>
  <c r="N270" i="7"/>
  <c r="N269" i="7"/>
  <c r="N268" i="7"/>
  <c r="N267" i="7"/>
  <c r="N287" i="7"/>
  <c r="N37" i="7"/>
  <c r="M288" i="7"/>
  <c r="M428" i="7"/>
  <c r="M430" i="7"/>
  <c r="M433" i="7"/>
  <c r="M437" i="7"/>
  <c r="M457" i="7"/>
  <c r="M461" i="7"/>
  <c r="M454" i="7"/>
  <c r="M482" i="7"/>
  <c r="M486" i="7"/>
  <c r="M424" i="7"/>
  <c r="M623" i="7"/>
  <c r="M608" i="7" s="1"/>
  <c r="M94" i="7" s="1"/>
  <c r="M655" i="7"/>
  <c r="M640" i="7" s="1"/>
  <c r="M95" i="7" s="1"/>
  <c r="T56" i="7" l="1"/>
  <c r="T417" i="7"/>
  <c r="T281" i="7"/>
  <c r="S88" i="7"/>
  <c r="AN152" i="1"/>
  <c r="T568" i="7"/>
  <c r="T602" i="7"/>
  <c r="T563" i="7"/>
  <c r="T561" i="7"/>
  <c r="T549" i="7"/>
  <c r="T541" i="7"/>
  <c r="T513" i="7"/>
  <c r="T507" i="7"/>
  <c r="T553" i="7"/>
  <c r="T545" i="7"/>
  <c r="T38" i="7"/>
  <c r="T42" i="7"/>
  <c r="T35" i="7"/>
  <c r="U570" i="7"/>
  <c r="M480" i="7"/>
  <c r="T685" i="7"/>
  <c r="T683" i="7"/>
  <c r="T681" i="7"/>
  <c r="T679" i="7"/>
  <c r="T677" i="7"/>
  <c r="T678" i="7"/>
  <c r="T684" i="7"/>
  <c r="T654" i="7"/>
  <c r="T652" i="7"/>
  <c r="T650" i="7"/>
  <c r="T686" i="7"/>
  <c r="T680" i="7"/>
  <c r="T682" i="7"/>
  <c r="T653" i="7"/>
  <c r="T651" i="7"/>
  <c r="T649" i="7"/>
  <c r="T647" i="7"/>
  <c r="T645" i="7"/>
  <c r="T621" i="7"/>
  <c r="T619" i="7"/>
  <c r="T618" i="7"/>
  <c r="T617" i="7"/>
  <c r="T616" i="7"/>
  <c r="T615" i="7"/>
  <c r="T614" i="7"/>
  <c r="T613" i="7"/>
  <c r="T646" i="7"/>
  <c r="T648" i="7"/>
  <c r="T622" i="7"/>
  <c r="T620" i="7"/>
  <c r="T28" i="7"/>
  <c r="T57" i="7"/>
  <c r="O596" i="7"/>
  <c r="N457" i="7"/>
  <c r="N433" i="7"/>
  <c r="N435" i="7"/>
  <c r="N481" i="7"/>
  <c r="N485" i="7"/>
  <c r="N489" i="7"/>
  <c r="N461" i="7"/>
  <c r="N431" i="7"/>
  <c r="N288" i="7"/>
  <c r="N429" i="7"/>
  <c r="N437" i="7"/>
  <c r="N430" i="7"/>
  <c r="N434" i="7"/>
  <c r="N454" i="7"/>
  <c r="N458" i="7"/>
  <c r="N462" i="7"/>
  <c r="N482" i="7"/>
  <c r="N486" i="7"/>
  <c r="N424" i="7"/>
  <c r="N455" i="7"/>
  <c r="N459" i="7"/>
  <c r="N463" i="7"/>
  <c r="N483" i="7"/>
  <c r="N487" i="7"/>
  <c r="O698" i="7"/>
  <c r="O697" i="7"/>
  <c r="O696" i="7"/>
  <c r="O695" i="7"/>
  <c r="O694" i="7"/>
  <c r="O692" i="7"/>
  <c r="O352" i="7"/>
  <c r="O351" i="7"/>
  <c r="O350" i="7"/>
  <c r="O349" i="7"/>
  <c r="O348" i="7"/>
  <c r="O347" i="7"/>
  <c r="O346" i="7"/>
  <c r="O345" i="7"/>
  <c r="O690" i="7"/>
  <c r="O343" i="7"/>
  <c r="O326" i="7"/>
  <c r="O325" i="7"/>
  <c r="O324" i="7"/>
  <c r="O323" i="7"/>
  <c r="O322" i="7"/>
  <c r="O321" i="7"/>
  <c r="O320" i="7"/>
  <c r="O344" i="7"/>
  <c r="O666" i="7"/>
  <c r="O665" i="7"/>
  <c r="O664" i="7"/>
  <c r="O663" i="7"/>
  <c r="O662" i="7"/>
  <c r="O661" i="7"/>
  <c r="O660" i="7"/>
  <c r="O659" i="7"/>
  <c r="O658" i="7"/>
  <c r="O301" i="7"/>
  <c r="O300" i="7"/>
  <c r="O299" i="7"/>
  <c r="O298" i="7"/>
  <c r="O297" i="7"/>
  <c r="O296" i="7"/>
  <c r="O319" i="7"/>
  <c r="O318" i="7"/>
  <c r="O317" i="7"/>
  <c r="O634" i="7"/>
  <c r="O633" i="7"/>
  <c r="O632" i="7"/>
  <c r="O631" i="7"/>
  <c r="O630" i="7"/>
  <c r="O629" i="7"/>
  <c r="O628" i="7"/>
  <c r="O627" i="7"/>
  <c r="O625" i="7"/>
  <c r="O294" i="7"/>
  <c r="O295" i="7"/>
  <c r="O293" i="7"/>
  <c r="O514" i="7"/>
  <c r="O508" i="7"/>
  <c r="O408" i="7"/>
  <c r="O407" i="7"/>
  <c r="O406" i="7"/>
  <c r="O405" i="7"/>
  <c r="O404" i="7"/>
  <c r="O403" i="7"/>
  <c r="O423" i="7"/>
  <c r="O287" i="7"/>
  <c r="O272" i="7"/>
  <c r="O271" i="7"/>
  <c r="O270" i="7"/>
  <c r="O269" i="7"/>
  <c r="O268" i="7"/>
  <c r="O267" i="7"/>
  <c r="O37" i="7"/>
  <c r="N428" i="7"/>
  <c r="N432" i="7"/>
  <c r="N436" i="7"/>
  <c r="N456" i="7"/>
  <c r="N460" i="7"/>
  <c r="N480" i="7"/>
  <c r="N484" i="7"/>
  <c r="N488" i="7"/>
  <c r="M97" i="7"/>
  <c r="N39" i="7"/>
  <c r="N623" i="7"/>
  <c r="N608" i="7" s="1"/>
  <c r="N94" i="7" s="1"/>
  <c r="N655" i="7"/>
  <c r="N640" i="7" s="1"/>
  <c r="N95" i="7" s="1"/>
  <c r="N687" i="7"/>
  <c r="N672" i="7" s="1"/>
  <c r="N96" i="7" s="1"/>
  <c r="U56" i="7" l="1"/>
  <c r="U417" i="7"/>
  <c r="U281" i="7"/>
  <c r="T88" i="7"/>
  <c r="AO152" i="1"/>
  <c r="U568" i="7"/>
  <c r="U602" i="7"/>
  <c r="U563" i="7"/>
  <c r="U561" i="7"/>
  <c r="U513" i="7"/>
  <c r="U507" i="7"/>
  <c r="U553" i="7"/>
  <c r="U549" i="7"/>
  <c r="U545" i="7"/>
  <c r="U541" i="7"/>
  <c r="U38" i="7"/>
  <c r="U42" i="7"/>
  <c r="U35" i="7"/>
  <c r="V570" i="7"/>
  <c r="U686" i="7"/>
  <c r="U684" i="7"/>
  <c r="U682" i="7"/>
  <c r="U680" i="7"/>
  <c r="U678" i="7"/>
  <c r="U677" i="7"/>
  <c r="U654" i="7"/>
  <c r="U685" i="7"/>
  <c r="U681" i="7"/>
  <c r="U683" i="7"/>
  <c r="U679" i="7"/>
  <c r="U653" i="7"/>
  <c r="U651" i="7"/>
  <c r="U649" i="7"/>
  <c r="U652" i="7"/>
  <c r="U650" i="7"/>
  <c r="U648" i="7"/>
  <c r="U646" i="7"/>
  <c r="U622" i="7"/>
  <c r="U621" i="7"/>
  <c r="U647" i="7"/>
  <c r="U618" i="7"/>
  <c r="U616" i="7"/>
  <c r="U614" i="7"/>
  <c r="U620" i="7"/>
  <c r="U645" i="7"/>
  <c r="U619" i="7"/>
  <c r="U617" i="7"/>
  <c r="U615" i="7"/>
  <c r="U613" i="7"/>
  <c r="U57" i="7"/>
  <c r="U28" i="7"/>
  <c r="P596" i="7"/>
  <c r="O39" i="7"/>
  <c r="O623" i="7"/>
  <c r="O608" i="7" s="1"/>
  <c r="O94" i="7" s="1"/>
  <c r="O655" i="7"/>
  <c r="O640" i="7" s="1"/>
  <c r="O95" i="7" s="1"/>
  <c r="O456" i="7"/>
  <c r="O435" i="7"/>
  <c r="O484" i="7"/>
  <c r="O431" i="7"/>
  <c r="O459" i="7"/>
  <c r="P698" i="7"/>
  <c r="P697" i="7"/>
  <c r="P696" i="7"/>
  <c r="P695" i="7"/>
  <c r="P694" i="7"/>
  <c r="P692" i="7"/>
  <c r="P690" i="7"/>
  <c r="P352" i="7"/>
  <c r="P351" i="7"/>
  <c r="P350" i="7"/>
  <c r="P349" i="7"/>
  <c r="P348" i="7"/>
  <c r="P347" i="7"/>
  <c r="P346" i="7"/>
  <c r="P345" i="7"/>
  <c r="P344" i="7"/>
  <c r="P343" i="7"/>
  <c r="P666" i="7"/>
  <c r="P665" i="7"/>
  <c r="P664" i="7"/>
  <c r="P663" i="7"/>
  <c r="P662" i="7"/>
  <c r="P661" i="7"/>
  <c r="P660" i="7"/>
  <c r="P659" i="7"/>
  <c r="P658" i="7"/>
  <c r="P326" i="7"/>
  <c r="P325" i="7"/>
  <c r="P324" i="7"/>
  <c r="P323" i="7"/>
  <c r="P322" i="7"/>
  <c r="P321" i="7"/>
  <c r="P320" i="7"/>
  <c r="P319" i="7"/>
  <c r="P318" i="7"/>
  <c r="P317" i="7"/>
  <c r="P634" i="7"/>
  <c r="P633" i="7"/>
  <c r="P632" i="7"/>
  <c r="P631" i="7"/>
  <c r="P630" i="7"/>
  <c r="P629" i="7"/>
  <c r="P628" i="7"/>
  <c r="P627" i="7"/>
  <c r="P625" i="7"/>
  <c r="P301" i="7"/>
  <c r="P300" i="7"/>
  <c r="P299" i="7"/>
  <c r="P298" i="7"/>
  <c r="P297" i="7"/>
  <c r="P296" i="7"/>
  <c r="P295" i="7"/>
  <c r="P294" i="7"/>
  <c r="P293" i="7"/>
  <c r="P514" i="7"/>
  <c r="P508" i="7"/>
  <c r="P423" i="7"/>
  <c r="P408" i="7"/>
  <c r="P407" i="7"/>
  <c r="P406" i="7"/>
  <c r="P405" i="7"/>
  <c r="P404" i="7"/>
  <c r="P403" i="7"/>
  <c r="P272" i="7"/>
  <c r="P271" i="7"/>
  <c r="P270" i="7"/>
  <c r="P269" i="7"/>
  <c r="P268" i="7"/>
  <c r="P267" i="7"/>
  <c r="P287" i="7"/>
  <c r="P37" i="7"/>
  <c r="O432" i="7"/>
  <c r="O433" i="7"/>
  <c r="O457" i="7"/>
  <c r="O481" i="7"/>
  <c r="O485" i="7"/>
  <c r="O489" i="7"/>
  <c r="O458" i="7"/>
  <c r="O462" i="7"/>
  <c r="O486" i="7"/>
  <c r="O424" i="7"/>
  <c r="O434" i="7"/>
  <c r="O436" i="7"/>
  <c r="O455" i="7"/>
  <c r="O463" i="7"/>
  <c r="O483" i="7"/>
  <c r="O487" i="7"/>
  <c r="O460" i="7"/>
  <c r="O480" i="7"/>
  <c r="O488" i="7"/>
  <c r="N97" i="7"/>
  <c r="O292" i="7"/>
  <c r="O687" i="7"/>
  <c r="O672" i="7" s="1"/>
  <c r="O96" i="7" s="1"/>
  <c r="O288" i="7"/>
  <c r="O430" i="7"/>
  <c r="O429" i="7"/>
  <c r="O437" i="7"/>
  <c r="O461" i="7"/>
  <c r="O454" i="7"/>
  <c r="O482" i="7"/>
  <c r="V56" i="7" l="1"/>
  <c r="V417" i="7"/>
  <c r="V281" i="7"/>
  <c r="U88" i="7"/>
  <c r="AP152" i="1"/>
  <c r="V568" i="7"/>
  <c r="V602" i="7"/>
  <c r="V563" i="7"/>
  <c r="V561" i="7"/>
  <c r="V507" i="7"/>
  <c r="V553" i="7"/>
  <c r="V549" i="7"/>
  <c r="V545" i="7"/>
  <c r="V541" i="7"/>
  <c r="V513" i="7"/>
  <c r="V38" i="7"/>
  <c r="V42" i="7"/>
  <c r="V35" i="7"/>
  <c r="W570" i="7"/>
  <c r="V686" i="7"/>
  <c r="V684" i="7"/>
  <c r="V682" i="7"/>
  <c r="V680" i="7"/>
  <c r="V653" i="7"/>
  <c r="V652" i="7"/>
  <c r="V651" i="7"/>
  <c r="V650" i="7"/>
  <c r="V649" i="7"/>
  <c r="V648" i="7"/>
  <c r="V647" i="7"/>
  <c r="V646" i="7"/>
  <c r="V645" i="7"/>
  <c r="V622" i="7"/>
  <c r="V621" i="7"/>
  <c r="V620" i="7"/>
  <c r="V679" i="7"/>
  <c r="V654" i="7"/>
  <c r="V685" i="7"/>
  <c r="V681" i="7"/>
  <c r="V677" i="7"/>
  <c r="V683" i="7"/>
  <c r="V678" i="7"/>
  <c r="V618" i="7"/>
  <c r="V616" i="7"/>
  <c r="V614" i="7"/>
  <c r="V619" i="7"/>
  <c r="V617" i="7"/>
  <c r="V615" i="7"/>
  <c r="V613" i="7"/>
  <c r="V57" i="7"/>
  <c r="V28" i="7"/>
  <c r="Q596" i="7"/>
  <c r="O97" i="7"/>
  <c r="O428" i="7"/>
  <c r="P433" i="7"/>
  <c r="P288" i="7"/>
  <c r="P431" i="7"/>
  <c r="P432" i="7"/>
  <c r="P436" i="7"/>
  <c r="P456" i="7"/>
  <c r="P460" i="7"/>
  <c r="P480" i="7"/>
  <c r="P484" i="7"/>
  <c r="P488" i="7"/>
  <c r="P457" i="7"/>
  <c r="P461" i="7"/>
  <c r="P481" i="7"/>
  <c r="P485" i="7"/>
  <c r="P489" i="7"/>
  <c r="P39" i="7"/>
  <c r="P292" i="7"/>
  <c r="P623" i="7"/>
  <c r="P608" i="7" s="1"/>
  <c r="P94" i="7" s="1"/>
  <c r="P655" i="7"/>
  <c r="P640" i="7" s="1"/>
  <c r="P95" i="7" s="1"/>
  <c r="P687" i="7"/>
  <c r="P672" i="7" s="1"/>
  <c r="P96" i="7" s="1"/>
  <c r="Q698" i="7"/>
  <c r="Q697" i="7"/>
  <c r="Q696" i="7"/>
  <c r="Q695" i="7"/>
  <c r="Q694" i="7"/>
  <c r="Q692" i="7"/>
  <c r="Q690" i="7"/>
  <c r="Q352" i="7"/>
  <c r="Q351" i="7"/>
  <c r="Q350" i="7"/>
  <c r="Q349" i="7"/>
  <c r="Q348" i="7"/>
  <c r="Q347" i="7"/>
  <c r="Q346" i="7"/>
  <c r="Q345" i="7"/>
  <c r="Q344" i="7"/>
  <c r="Q326" i="7"/>
  <c r="Q325" i="7"/>
  <c r="Q324" i="7"/>
  <c r="Q323" i="7"/>
  <c r="Q322" i="7"/>
  <c r="Q321" i="7"/>
  <c r="Q320" i="7"/>
  <c r="Q343" i="7"/>
  <c r="Q666" i="7"/>
  <c r="Q665" i="7"/>
  <c r="Q664" i="7"/>
  <c r="Q663" i="7"/>
  <c r="Q662" i="7"/>
  <c r="Q661" i="7"/>
  <c r="Q660" i="7"/>
  <c r="Q659" i="7"/>
  <c r="Q658" i="7"/>
  <c r="Q319" i="7"/>
  <c r="Q301" i="7"/>
  <c r="Q300" i="7"/>
  <c r="Q299" i="7"/>
  <c r="Q298" i="7"/>
  <c r="Q297" i="7"/>
  <c r="Q296" i="7"/>
  <c r="Q318" i="7"/>
  <c r="Q634" i="7"/>
  <c r="Q633" i="7"/>
  <c r="Q632" i="7"/>
  <c r="Q631" i="7"/>
  <c r="Q630" i="7"/>
  <c r="Q629" i="7"/>
  <c r="Q628" i="7"/>
  <c r="Q627" i="7"/>
  <c r="Q625" i="7"/>
  <c r="Q295" i="7"/>
  <c r="Q294" i="7"/>
  <c r="Q293" i="7"/>
  <c r="Q514" i="7"/>
  <c r="Q508" i="7"/>
  <c r="Q408" i="7"/>
  <c r="Q407" i="7"/>
  <c r="Q406" i="7"/>
  <c r="Q405" i="7"/>
  <c r="Q404" i="7"/>
  <c r="Q403" i="7"/>
  <c r="Q423" i="7"/>
  <c r="Q287" i="7"/>
  <c r="Q272" i="7"/>
  <c r="Q271" i="7"/>
  <c r="Q270" i="7"/>
  <c r="Q269" i="7"/>
  <c r="Q268" i="7"/>
  <c r="Q267" i="7"/>
  <c r="Q37" i="7"/>
  <c r="P429" i="7"/>
  <c r="P437" i="7"/>
  <c r="P435" i="7"/>
  <c r="P430" i="7"/>
  <c r="P434" i="7"/>
  <c r="P454" i="7"/>
  <c r="P458" i="7"/>
  <c r="P462" i="7"/>
  <c r="P482" i="7"/>
  <c r="P486" i="7"/>
  <c r="P424" i="7"/>
  <c r="P455" i="7"/>
  <c r="P459" i="7"/>
  <c r="P463" i="7"/>
  <c r="P483" i="7"/>
  <c r="P487" i="7"/>
  <c r="W56" i="7" l="1"/>
  <c r="W417" i="7"/>
  <c r="W281" i="7"/>
  <c r="AQ152" i="1"/>
  <c r="V88" i="7"/>
  <c r="W568" i="7"/>
  <c r="W602" i="7"/>
  <c r="W563" i="7"/>
  <c r="W561" i="7"/>
  <c r="W513" i="7"/>
  <c r="W507" i="7"/>
  <c r="W545" i="7"/>
  <c r="W553" i="7"/>
  <c r="W549" i="7"/>
  <c r="W541" i="7"/>
  <c r="W38" i="7"/>
  <c r="W42" i="7"/>
  <c r="W35" i="7"/>
  <c r="X570" i="7"/>
  <c r="W686" i="7"/>
  <c r="W685" i="7"/>
  <c r="W684" i="7"/>
  <c r="W683" i="7"/>
  <c r="W682" i="7"/>
  <c r="W681" i="7"/>
  <c r="W680" i="7"/>
  <c r="W679" i="7"/>
  <c r="W678" i="7"/>
  <c r="W654" i="7"/>
  <c r="W677" i="7"/>
  <c r="W653" i="7"/>
  <c r="W651" i="7"/>
  <c r="W652" i="7"/>
  <c r="W650" i="7"/>
  <c r="W648" i="7"/>
  <c r="W646" i="7"/>
  <c r="W622" i="7"/>
  <c r="W620" i="7"/>
  <c r="W647" i="7"/>
  <c r="W619" i="7"/>
  <c r="W617" i="7"/>
  <c r="W615" i="7"/>
  <c r="W613" i="7"/>
  <c r="W649" i="7"/>
  <c r="W645" i="7"/>
  <c r="W621" i="7"/>
  <c r="W618" i="7"/>
  <c r="W616" i="7"/>
  <c r="W614" i="7"/>
  <c r="W28" i="7"/>
  <c r="W57" i="7"/>
  <c r="R596" i="7"/>
  <c r="Q292" i="7"/>
  <c r="Q655" i="7"/>
  <c r="Q640" i="7" s="1"/>
  <c r="Q95" i="7" s="1"/>
  <c r="Q39" i="7"/>
  <c r="Q317" i="7"/>
  <c r="Q623" i="7"/>
  <c r="Q608" i="7" s="1"/>
  <c r="Q94" i="7" s="1"/>
  <c r="Q432" i="7"/>
  <c r="Q434" i="7"/>
  <c r="Q431" i="7"/>
  <c r="Q435" i="7"/>
  <c r="Q455" i="7"/>
  <c r="Q459" i="7"/>
  <c r="Q463" i="7"/>
  <c r="Q483" i="7"/>
  <c r="Q487" i="7"/>
  <c r="Q456" i="7"/>
  <c r="Q460" i="7"/>
  <c r="Q480" i="7"/>
  <c r="Q484" i="7"/>
  <c r="Q488" i="7"/>
  <c r="P428" i="7"/>
  <c r="Q687" i="7"/>
  <c r="Q672" i="7" s="1"/>
  <c r="Q96" i="7" s="1"/>
  <c r="P97" i="7"/>
  <c r="R698" i="7"/>
  <c r="R697" i="7"/>
  <c r="R696" i="7"/>
  <c r="R695" i="7"/>
  <c r="R693" i="7"/>
  <c r="R691" i="7"/>
  <c r="R690" i="7"/>
  <c r="R352" i="7"/>
  <c r="R351" i="7"/>
  <c r="R350" i="7"/>
  <c r="R349" i="7"/>
  <c r="R348" i="7"/>
  <c r="R347" i="7"/>
  <c r="R346" i="7"/>
  <c r="R345" i="7"/>
  <c r="R344" i="7"/>
  <c r="R343" i="7"/>
  <c r="R666" i="7"/>
  <c r="R665" i="7"/>
  <c r="R664" i="7"/>
  <c r="R663" i="7"/>
  <c r="R662" i="7"/>
  <c r="R661" i="7"/>
  <c r="R660" i="7"/>
  <c r="R659" i="7"/>
  <c r="R657" i="7"/>
  <c r="R326" i="7"/>
  <c r="R325" i="7"/>
  <c r="R324" i="7"/>
  <c r="R323" i="7"/>
  <c r="R322" i="7"/>
  <c r="R321" i="7"/>
  <c r="R320" i="7"/>
  <c r="R319" i="7"/>
  <c r="R318" i="7"/>
  <c r="R317" i="7"/>
  <c r="R634" i="7"/>
  <c r="R633" i="7"/>
  <c r="R632" i="7"/>
  <c r="R631" i="7"/>
  <c r="R630" i="7"/>
  <c r="R629" i="7"/>
  <c r="R628" i="7"/>
  <c r="R627" i="7"/>
  <c r="R625" i="7"/>
  <c r="R301" i="7"/>
  <c r="R300" i="7"/>
  <c r="R299" i="7"/>
  <c r="R298" i="7"/>
  <c r="R297" i="7"/>
  <c r="R296" i="7"/>
  <c r="R295" i="7"/>
  <c r="R294" i="7"/>
  <c r="R293" i="7"/>
  <c r="R514" i="7"/>
  <c r="R508" i="7"/>
  <c r="R423" i="7"/>
  <c r="R408" i="7"/>
  <c r="R407" i="7"/>
  <c r="R406" i="7"/>
  <c r="R405" i="7"/>
  <c r="R404" i="7"/>
  <c r="R403" i="7"/>
  <c r="R272" i="7"/>
  <c r="R271" i="7"/>
  <c r="R270" i="7"/>
  <c r="R269" i="7"/>
  <c r="R268" i="7"/>
  <c r="R267" i="7"/>
  <c r="R287" i="7"/>
  <c r="R37" i="7"/>
  <c r="Q288" i="7"/>
  <c r="Q436" i="7"/>
  <c r="Q430" i="7"/>
  <c r="Q429" i="7"/>
  <c r="Q433" i="7"/>
  <c r="Q437" i="7"/>
  <c r="Q457" i="7"/>
  <c r="Q461" i="7"/>
  <c r="Q481" i="7"/>
  <c r="Q485" i="7"/>
  <c r="Q489" i="7"/>
  <c r="Q458" i="7"/>
  <c r="Q462" i="7"/>
  <c r="Q482" i="7"/>
  <c r="Q486" i="7"/>
  <c r="Q424" i="7"/>
  <c r="X56" i="7" l="1"/>
  <c r="X417" i="7"/>
  <c r="X281" i="7"/>
  <c r="W88" i="7"/>
  <c r="C44" i="7" a="1"/>
  <c r="X568" i="7"/>
  <c r="X602" i="7"/>
  <c r="X563" i="7"/>
  <c r="X561" i="7"/>
  <c r="X545" i="7"/>
  <c r="X513" i="7"/>
  <c r="X507" i="7"/>
  <c r="X553" i="7"/>
  <c r="X549" i="7"/>
  <c r="X541" i="7"/>
  <c r="X38" i="7"/>
  <c r="X42" i="7"/>
  <c r="X35" i="7"/>
  <c r="Y570" i="7"/>
  <c r="Q454" i="7"/>
  <c r="Q428" i="7"/>
  <c r="X685" i="7"/>
  <c r="X683" i="7"/>
  <c r="X681" i="7"/>
  <c r="X679" i="7"/>
  <c r="X686" i="7"/>
  <c r="X682" i="7"/>
  <c r="X678" i="7"/>
  <c r="X684" i="7"/>
  <c r="X677" i="7"/>
  <c r="X653" i="7"/>
  <c r="X651" i="7"/>
  <c r="X647" i="7"/>
  <c r="X680" i="7"/>
  <c r="X652" i="7"/>
  <c r="X650" i="7"/>
  <c r="X648" i="7"/>
  <c r="X654" i="7"/>
  <c r="X619" i="7"/>
  <c r="X618" i="7"/>
  <c r="X617" i="7"/>
  <c r="X616" i="7"/>
  <c r="X615" i="7"/>
  <c r="X614" i="7"/>
  <c r="X613" i="7"/>
  <c r="X649" i="7"/>
  <c r="X645" i="7"/>
  <c r="X622" i="7"/>
  <c r="X620" i="7"/>
  <c r="X621" i="7"/>
  <c r="X646" i="7"/>
  <c r="X28" i="7"/>
  <c r="X57" i="7"/>
  <c r="S596" i="7"/>
  <c r="B398" i="7"/>
  <c r="E377" i="7" s="1"/>
  <c r="E376" i="7" s="1"/>
  <c r="R292" i="7"/>
  <c r="Q97" i="7"/>
  <c r="S698" i="7"/>
  <c r="S697" i="7"/>
  <c r="S696" i="7"/>
  <c r="S695" i="7"/>
  <c r="S693" i="7"/>
  <c r="S691" i="7"/>
  <c r="S352" i="7"/>
  <c r="S351" i="7"/>
  <c r="S350" i="7"/>
  <c r="S349" i="7"/>
  <c r="S348" i="7"/>
  <c r="S347" i="7"/>
  <c r="S346" i="7"/>
  <c r="S345" i="7"/>
  <c r="S690" i="7"/>
  <c r="S343" i="7"/>
  <c r="S326" i="7"/>
  <c r="S325" i="7"/>
  <c r="S324" i="7"/>
  <c r="S323" i="7"/>
  <c r="S322" i="7"/>
  <c r="S321" i="7"/>
  <c r="S320" i="7"/>
  <c r="S344" i="7"/>
  <c r="S666" i="7"/>
  <c r="S665" i="7"/>
  <c r="S664" i="7"/>
  <c r="S663" i="7"/>
  <c r="S662" i="7"/>
  <c r="S661" i="7"/>
  <c r="S660" i="7"/>
  <c r="S659" i="7"/>
  <c r="S657" i="7"/>
  <c r="S301" i="7"/>
  <c r="S300" i="7"/>
  <c r="S299" i="7"/>
  <c r="S298" i="7"/>
  <c r="S297" i="7"/>
  <c r="S296" i="7"/>
  <c r="S319" i="7"/>
  <c r="S318" i="7"/>
  <c r="S317" i="7"/>
  <c r="S634" i="7"/>
  <c r="S633" i="7"/>
  <c r="S632" i="7"/>
  <c r="S631" i="7"/>
  <c r="S630" i="7"/>
  <c r="S629" i="7"/>
  <c r="S628" i="7"/>
  <c r="S627" i="7"/>
  <c r="S625" i="7"/>
  <c r="S294" i="7"/>
  <c r="S295" i="7"/>
  <c r="S293" i="7"/>
  <c r="S514" i="7"/>
  <c r="S508" i="7"/>
  <c r="S408" i="7"/>
  <c r="S407" i="7"/>
  <c r="S406" i="7"/>
  <c r="S405" i="7"/>
  <c r="S404" i="7"/>
  <c r="S403" i="7"/>
  <c r="S423" i="7"/>
  <c r="S287" i="7"/>
  <c r="S272" i="7"/>
  <c r="S271" i="7"/>
  <c r="S270" i="7"/>
  <c r="S269" i="7"/>
  <c r="S268" i="7"/>
  <c r="S267" i="7"/>
  <c r="S37" i="7"/>
  <c r="R435" i="7"/>
  <c r="R433" i="7"/>
  <c r="R432" i="7"/>
  <c r="R436" i="7"/>
  <c r="R456" i="7"/>
  <c r="R460" i="7"/>
  <c r="R480" i="7"/>
  <c r="R484" i="7"/>
  <c r="R488" i="7"/>
  <c r="R457" i="7"/>
  <c r="R461" i="7"/>
  <c r="R481" i="7"/>
  <c r="R485" i="7"/>
  <c r="R489" i="7"/>
  <c r="R39" i="7"/>
  <c r="R623" i="7"/>
  <c r="R608" i="7" s="1"/>
  <c r="R94" i="7" s="1"/>
  <c r="R655" i="7"/>
  <c r="R640" i="7" s="1"/>
  <c r="R95" i="7" s="1"/>
  <c r="R687" i="7"/>
  <c r="R672" i="7" s="1"/>
  <c r="R96" i="7" s="1"/>
  <c r="R431" i="7"/>
  <c r="R288" i="7"/>
  <c r="R429" i="7"/>
  <c r="R437" i="7"/>
  <c r="R430" i="7"/>
  <c r="R434" i="7"/>
  <c r="R454" i="7"/>
  <c r="R458" i="7"/>
  <c r="R462" i="7"/>
  <c r="R482" i="7"/>
  <c r="R486" i="7"/>
  <c r="R424" i="7"/>
  <c r="R455" i="7"/>
  <c r="R459" i="7"/>
  <c r="R463" i="7"/>
  <c r="R483" i="7"/>
  <c r="R487" i="7"/>
  <c r="Y417" i="7" l="1"/>
  <c r="Y281" i="7"/>
  <c r="C44" i="7"/>
  <c r="AO44" i="7"/>
  <c r="I44" i="7"/>
  <c r="AB44" i="7"/>
  <c r="L44" i="7"/>
  <c r="AL44" i="7"/>
  <c r="V44" i="7"/>
  <c r="F44" i="7"/>
  <c r="M44" i="7"/>
  <c r="AE44" i="7"/>
  <c r="O44" i="7"/>
  <c r="AG44" i="7"/>
  <c r="AN44" i="7"/>
  <c r="X44" i="7"/>
  <c r="H44" i="7"/>
  <c r="AH44" i="7"/>
  <c r="R44" i="7"/>
  <c r="AK44" i="7"/>
  <c r="E44" i="7"/>
  <c r="K44" i="7"/>
  <c r="Y44" i="7"/>
  <c r="AJ44" i="7"/>
  <c r="T44" i="7"/>
  <c r="D44" i="7"/>
  <c r="AD44" i="7"/>
  <c r="N44" i="7"/>
  <c r="AC44" i="7"/>
  <c r="AM44" i="7"/>
  <c r="W44" i="7"/>
  <c r="G44" i="7"/>
  <c r="Q44" i="7"/>
  <c r="AF44" i="7"/>
  <c r="P44" i="7"/>
  <c r="AP44" i="7"/>
  <c r="Z44" i="7"/>
  <c r="J44" i="7"/>
  <c r="U44" i="7"/>
  <c r="AI44" i="7"/>
  <c r="S44" i="7"/>
  <c r="AA44" i="7"/>
  <c r="Y568" i="7"/>
  <c r="Y602" i="7"/>
  <c r="X88" i="7"/>
  <c r="Y563" i="7"/>
  <c r="Y561" i="7"/>
  <c r="Y513" i="7"/>
  <c r="Y507" i="7"/>
  <c r="Y553" i="7"/>
  <c r="Y549" i="7"/>
  <c r="Y545" i="7"/>
  <c r="Y541" i="7"/>
  <c r="Y38" i="7"/>
  <c r="Y42" i="7"/>
  <c r="Y35" i="7"/>
  <c r="Z570" i="7"/>
  <c r="E373" i="7"/>
  <c r="B399" i="7"/>
  <c r="E234" i="7"/>
  <c r="E237" i="7"/>
  <c r="E239" i="7"/>
  <c r="E238" i="7"/>
  <c r="E235" i="7"/>
  <c r="E236" i="7"/>
  <c r="R428" i="7"/>
  <c r="Y56" i="7"/>
  <c r="Y677" i="7"/>
  <c r="Y654" i="7"/>
  <c r="Y685" i="7"/>
  <c r="Y683" i="7"/>
  <c r="Y681" i="7"/>
  <c r="Y679" i="7"/>
  <c r="Y680" i="7"/>
  <c r="Y686" i="7"/>
  <c r="Y652" i="7"/>
  <c r="Y650" i="7"/>
  <c r="Y682" i="7"/>
  <c r="Y678" i="7"/>
  <c r="Y684" i="7"/>
  <c r="Y653" i="7"/>
  <c r="Y651" i="7"/>
  <c r="Y649" i="7"/>
  <c r="Y647" i="7"/>
  <c r="Y645" i="7"/>
  <c r="Y621" i="7"/>
  <c r="Y622" i="7"/>
  <c r="Y620" i="7"/>
  <c r="Y619" i="7"/>
  <c r="Y617" i="7"/>
  <c r="Y615" i="7"/>
  <c r="Y613" i="7"/>
  <c r="Y648" i="7"/>
  <c r="Y646" i="7"/>
  <c r="Y618" i="7"/>
  <c r="Y616" i="7"/>
  <c r="Y614" i="7"/>
  <c r="Y57" i="7"/>
  <c r="Y28" i="7"/>
  <c r="C177" i="7"/>
  <c r="T596" i="7"/>
  <c r="S292" i="7"/>
  <c r="T698" i="7"/>
  <c r="T697" i="7"/>
  <c r="T696" i="7"/>
  <c r="T695" i="7"/>
  <c r="T693" i="7"/>
  <c r="T691" i="7"/>
  <c r="T690" i="7"/>
  <c r="T352" i="7"/>
  <c r="T351" i="7"/>
  <c r="T350" i="7"/>
  <c r="T349" i="7"/>
  <c r="T348" i="7"/>
  <c r="T347" i="7"/>
  <c r="T346" i="7"/>
  <c r="T345" i="7"/>
  <c r="T344" i="7"/>
  <c r="T343" i="7"/>
  <c r="T666" i="7"/>
  <c r="T665" i="7"/>
  <c r="T664" i="7"/>
  <c r="T663" i="7"/>
  <c r="T662" i="7"/>
  <c r="T661" i="7"/>
  <c r="T660" i="7"/>
  <c r="T659" i="7"/>
  <c r="T657" i="7"/>
  <c r="T326" i="7"/>
  <c r="T325" i="7"/>
  <c r="T324" i="7"/>
  <c r="T323" i="7"/>
  <c r="T322" i="7"/>
  <c r="T321" i="7"/>
  <c r="T320" i="7"/>
  <c r="T319" i="7"/>
  <c r="T318" i="7"/>
  <c r="T317" i="7"/>
  <c r="T634" i="7"/>
  <c r="T633" i="7"/>
  <c r="T632" i="7"/>
  <c r="T631" i="7"/>
  <c r="T630" i="7"/>
  <c r="T629" i="7"/>
  <c r="T628" i="7"/>
  <c r="T627" i="7"/>
  <c r="T625" i="7"/>
  <c r="T301" i="7"/>
  <c r="T300" i="7"/>
  <c r="T299" i="7"/>
  <c r="T298" i="7"/>
  <c r="T297" i="7"/>
  <c r="T296" i="7"/>
  <c r="T295" i="7"/>
  <c r="T294" i="7"/>
  <c r="T293" i="7"/>
  <c r="T514" i="7"/>
  <c r="T508" i="7"/>
  <c r="T423" i="7"/>
  <c r="T408" i="7"/>
  <c r="T407" i="7"/>
  <c r="T406" i="7"/>
  <c r="T405" i="7"/>
  <c r="T404" i="7"/>
  <c r="T403" i="7"/>
  <c r="T272" i="7"/>
  <c r="T271" i="7"/>
  <c r="T270" i="7"/>
  <c r="T269" i="7"/>
  <c r="T268" i="7"/>
  <c r="T267" i="7"/>
  <c r="T287" i="7"/>
  <c r="T37" i="7"/>
  <c r="S288" i="7"/>
  <c r="S430" i="7"/>
  <c r="S432" i="7"/>
  <c r="S429" i="7"/>
  <c r="S433" i="7"/>
  <c r="S437" i="7"/>
  <c r="S457" i="7"/>
  <c r="S461" i="7"/>
  <c r="S481" i="7"/>
  <c r="S485" i="7"/>
  <c r="S489" i="7"/>
  <c r="S454" i="7"/>
  <c r="S458" i="7"/>
  <c r="S462" i="7"/>
  <c r="S482" i="7"/>
  <c r="S486" i="7"/>
  <c r="S424" i="7"/>
  <c r="R97" i="7"/>
  <c r="S39" i="7"/>
  <c r="S623" i="7"/>
  <c r="S608" i="7" s="1"/>
  <c r="S94" i="7" s="1"/>
  <c r="S655" i="7"/>
  <c r="S640" i="7" s="1"/>
  <c r="S95" i="7" s="1"/>
  <c r="S434" i="7"/>
  <c r="S436" i="7"/>
  <c r="S431" i="7"/>
  <c r="S435" i="7"/>
  <c r="S455" i="7"/>
  <c r="S459" i="7"/>
  <c r="S463" i="7"/>
  <c r="S483" i="7"/>
  <c r="S487" i="7"/>
  <c r="S456" i="7"/>
  <c r="S460" i="7"/>
  <c r="S480" i="7"/>
  <c r="S484" i="7"/>
  <c r="S488" i="7"/>
  <c r="S687" i="7"/>
  <c r="S672" i="7" s="1"/>
  <c r="S96" i="7" s="1"/>
  <c r="Z56" i="7" l="1"/>
  <c r="Z417" i="7"/>
  <c r="Z281" i="7"/>
  <c r="Y88" i="7"/>
  <c r="Z568" i="7"/>
  <c r="Z602" i="7"/>
  <c r="Z563" i="7"/>
  <c r="Z561" i="7"/>
  <c r="Z513" i="7"/>
  <c r="Z541" i="7"/>
  <c r="Z507" i="7"/>
  <c r="Z553" i="7"/>
  <c r="Z549" i="7"/>
  <c r="Z545" i="7"/>
  <c r="Z38" i="7"/>
  <c r="Z42" i="7"/>
  <c r="Z35" i="7"/>
  <c r="AA570" i="7"/>
  <c r="E370" i="7"/>
  <c r="E372" i="7"/>
  <c r="E371" i="7"/>
  <c r="E375" i="7"/>
  <c r="E374" i="7"/>
  <c r="S428" i="7"/>
  <c r="Z686" i="7"/>
  <c r="Z684" i="7"/>
  <c r="Z682" i="7"/>
  <c r="Z680" i="7"/>
  <c r="Z678" i="7"/>
  <c r="Z683" i="7"/>
  <c r="Z679" i="7"/>
  <c r="Z677" i="7"/>
  <c r="Z653" i="7"/>
  <c r="Z652" i="7"/>
  <c r="Z651" i="7"/>
  <c r="Z650" i="7"/>
  <c r="Z649" i="7"/>
  <c r="Z648" i="7"/>
  <c r="Z647" i="7"/>
  <c r="Z646" i="7"/>
  <c r="Z645" i="7"/>
  <c r="Z622" i="7"/>
  <c r="Z621" i="7"/>
  <c r="Z620" i="7"/>
  <c r="Z685" i="7"/>
  <c r="Z681" i="7"/>
  <c r="Z654" i="7"/>
  <c r="Z613" i="7"/>
  <c r="Z618" i="7"/>
  <c r="Z616" i="7"/>
  <c r="Z614" i="7"/>
  <c r="Z619" i="7"/>
  <c r="Z617" i="7"/>
  <c r="Z615" i="7"/>
  <c r="Z57" i="7"/>
  <c r="Z28" i="7"/>
  <c r="U596" i="7"/>
  <c r="T292" i="7"/>
  <c r="T687" i="7"/>
  <c r="T672" i="7" s="1"/>
  <c r="T96" i="7" s="1"/>
  <c r="U698" i="7"/>
  <c r="U697" i="7"/>
  <c r="U696" i="7"/>
  <c r="U694" i="7"/>
  <c r="U693" i="7"/>
  <c r="U691" i="7"/>
  <c r="U690" i="7"/>
  <c r="U352" i="7"/>
  <c r="U351" i="7"/>
  <c r="U350" i="7"/>
  <c r="U349" i="7"/>
  <c r="U348" i="7"/>
  <c r="U347" i="7"/>
  <c r="U346" i="7"/>
  <c r="U345" i="7"/>
  <c r="U344" i="7"/>
  <c r="U326" i="7"/>
  <c r="U325" i="7"/>
  <c r="U324" i="7"/>
  <c r="U323" i="7"/>
  <c r="U322" i="7"/>
  <c r="U321" i="7"/>
  <c r="U320" i="7"/>
  <c r="U343" i="7"/>
  <c r="U666" i="7"/>
  <c r="U665" i="7"/>
  <c r="U664" i="7"/>
  <c r="U663" i="7"/>
  <c r="U662" i="7"/>
  <c r="U661" i="7"/>
  <c r="U660" i="7"/>
  <c r="U659" i="7"/>
  <c r="U657" i="7"/>
  <c r="U319" i="7"/>
  <c r="U301" i="7"/>
  <c r="U300" i="7"/>
  <c r="U299" i="7"/>
  <c r="U298" i="7"/>
  <c r="U297" i="7"/>
  <c r="U296" i="7"/>
  <c r="U318" i="7"/>
  <c r="U317" i="7"/>
  <c r="U634" i="7"/>
  <c r="U633" i="7"/>
  <c r="U632" i="7"/>
  <c r="U631" i="7"/>
  <c r="U630" i="7"/>
  <c r="U629" i="7"/>
  <c r="U628" i="7"/>
  <c r="U627" i="7"/>
  <c r="U625" i="7"/>
  <c r="U295" i="7"/>
  <c r="U294" i="7"/>
  <c r="U293" i="7"/>
  <c r="U514" i="7"/>
  <c r="U508" i="7"/>
  <c r="U408" i="7"/>
  <c r="U407" i="7"/>
  <c r="U406" i="7"/>
  <c r="U405" i="7"/>
  <c r="U404" i="7"/>
  <c r="U403" i="7"/>
  <c r="U423" i="7"/>
  <c r="U287" i="7"/>
  <c r="U272" i="7"/>
  <c r="U271" i="7"/>
  <c r="U270" i="7"/>
  <c r="U269" i="7"/>
  <c r="U268" i="7"/>
  <c r="U267" i="7"/>
  <c r="U37" i="7"/>
  <c r="T433" i="7"/>
  <c r="T288" i="7"/>
  <c r="T431" i="7"/>
  <c r="T432" i="7"/>
  <c r="T436" i="7"/>
  <c r="T456" i="7"/>
  <c r="T460" i="7"/>
  <c r="T480" i="7"/>
  <c r="T484" i="7"/>
  <c r="T488" i="7"/>
  <c r="T457" i="7"/>
  <c r="T461" i="7"/>
  <c r="T481" i="7"/>
  <c r="T485" i="7"/>
  <c r="T489" i="7"/>
  <c r="T39" i="7"/>
  <c r="T623" i="7"/>
  <c r="T608" i="7" s="1"/>
  <c r="T94" i="7" s="1"/>
  <c r="T655" i="7"/>
  <c r="T640" i="7" s="1"/>
  <c r="T95" i="7" s="1"/>
  <c r="T429" i="7"/>
  <c r="T437" i="7"/>
  <c r="T435" i="7"/>
  <c r="T430" i="7"/>
  <c r="T434" i="7"/>
  <c r="T454" i="7"/>
  <c r="T458" i="7"/>
  <c r="T462" i="7"/>
  <c r="T482" i="7"/>
  <c r="T486" i="7"/>
  <c r="T424" i="7"/>
  <c r="T455" i="7"/>
  <c r="T459" i="7"/>
  <c r="T463" i="7"/>
  <c r="T483" i="7"/>
  <c r="T487" i="7"/>
  <c r="S97" i="7"/>
  <c r="Z88" i="7" l="1"/>
  <c r="AA56" i="7"/>
  <c r="AA417" i="7"/>
  <c r="AA281" i="7"/>
  <c r="AA568" i="7"/>
  <c r="AA602" i="7"/>
  <c r="AA563" i="7"/>
  <c r="AA561" i="7"/>
  <c r="AA513" i="7"/>
  <c r="AA507" i="7"/>
  <c r="AA553" i="7"/>
  <c r="AA549" i="7"/>
  <c r="AA545" i="7"/>
  <c r="AA541" i="7"/>
  <c r="AA38" i="7"/>
  <c r="AA42" i="7"/>
  <c r="AA35" i="7"/>
  <c r="AB570" i="7"/>
  <c r="T428" i="7"/>
  <c r="AA686" i="7"/>
  <c r="AA685" i="7"/>
  <c r="AA684" i="7"/>
  <c r="AA683" i="7"/>
  <c r="AA682" i="7"/>
  <c r="AA681" i="7"/>
  <c r="AA680" i="7"/>
  <c r="AA679" i="7"/>
  <c r="AA678" i="7"/>
  <c r="AA654" i="7"/>
  <c r="AA653" i="7"/>
  <c r="AA651" i="7"/>
  <c r="AA649" i="7"/>
  <c r="AA677" i="7"/>
  <c r="AA652" i="7"/>
  <c r="AA650" i="7"/>
  <c r="AA648" i="7"/>
  <c r="AA646" i="7"/>
  <c r="AA622" i="7"/>
  <c r="AA618" i="7"/>
  <c r="AA616" i="7"/>
  <c r="AA614" i="7"/>
  <c r="AA645" i="7"/>
  <c r="AA621" i="7"/>
  <c r="AA619" i="7"/>
  <c r="AA617" i="7"/>
  <c r="AA615" i="7"/>
  <c r="AA613" i="7"/>
  <c r="AA647" i="7"/>
  <c r="AA620" i="7"/>
  <c r="AA28" i="7"/>
  <c r="AA57" i="7"/>
  <c r="V596" i="7"/>
  <c r="U292" i="7"/>
  <c r="U687" i="7"/>
  <c r="U672" i="7" s="1"/>
  <c r="U96" i="7" s="1"/>
  <c r="V698" i="7"/>
  <c r="V697" i="7"/>
  <c r="V696" i="7"/>
  <c r="V694" i="7"/>
  <c r="V693" i="7"/>
  <c r="V691" i="7"/>
  <c r="V690" i="7"/>
  <c r="V352" i="7"/>
  <c r="V351" i="7"/>
  <c r="V350" i="7"/>
  <c r="V349" i="7"/>
  <c r="V348" i="7"/>
  <c r="V347" i="7"/>
  <c r="V346" i="7"/>
  <c r="V345" i="7"/>
  <c r="V344" i="7"/>
  <c r="V343" i="7"/>
  <c r="V666" i="7"/>
  <c r="V665" i="7"/>
  <c r="V664" i="7"/>
  <c r="V663" i="7"/>
  <c r="V662" i="7"/>
  <c r="V661" i="7"/>
  <c r="V660" i="7"/>
  <c r="V659" i="7"/>
  <c r="V657" i="7"/>
  <c r="V326" i="7"/>
  <c r="V325" i="7"/>
  <c r="V324" i="7"/>
  <c r="V323" i="7"/>
  <c r="V322" i="7"/>
  <c r="V321" i="7"/>
  <c r="V320" i="7"/>
  <c r="V319" i="7"/>
  <c r="V318" i="7"/>
  <c r="V317" i="7"/>
  <c r="V634" i="7"/>
  <c r="V633" i="7"/>
  <c r="V632" i="7"/>
  <c r="V631" i="7"/>
  <c r="V630" i="7"/>
  <c r="V629" i="7"/>
  <c r="V628" i="7"/>
  <c r="V627" i="7"/>
  <c r="V625" i="7"/>
  <c r="V301" i="7"/>
  <c r="V300" i="7"/>
  <c r="V299" i="7"/>
  <c r="V298" i="7"/>
  <c r="V297" i="7"/>
  <c r="V296" i="7"/>
  <c r="V295" i="7"/>
  <c r="V294" i="7"/>
  <c r="V293" i="7"/>
  <c r="V514" i="7"/>
  <c r="V508" i="7"/>
  <c r="V423" i="7"/>
  <c r="V408" i="7"/>
  <c r="V407" i="7"/>
  <c r="V406" i="7"/>
  <c r="V405" i="7"/>
  <c r="V404" i="7"/>
  <c r="V403" i="7"/>
  <c r="V272" i="7"/>
  <c r="V271" i="7"/>
  <c r="V270" i="7"/>
  <c r="V269" i="7"/>
  <c r="V268" i="7"/>
  <c r="V267" i="7"/>
  <c r="V287" i="7"/>
  <c r="V37" i="7"/>
  <c r="U288" i="7"/>
  <c r="U436" i="7"/>
  <c r="U430" i="7"/>
  <c r="U429" i="7"/>
  <c r="U433" i="7"/>
  <c r="U437" i="7"/>
  <c r="U457" i="7"/>
  <c r="U461" i="7"/>
  <c r="U481" i="7"/>
  <c r="U485" i="7"/>
  <c r="U489" i="7"/>
  <c r="U454" i="7"/>
  <c r="U458" i="7"/>
  <c r="U462" i="7"/>
  <c r="U482" i="7"/>
  <c r="U486" i="7"/>
  <c r="U424" i="7"/>
  <c r="T97" i="7"/>
  <c r="U39" i="7"/>
  <c r="U623" i="7"/>
  <c r="U608" i="7" s="1"/>
  <c r="U94" i="7" s="1"/>
  <c r="U655" i="7"/>
  <c r="U640" i="7" s="1"/>
  <c r="U95" i="7" s="1"/>
  <c r="U432" i="7"/>
  <c r="U434" i="7"/>
  <c r="U431" i="7"/>
  <c r="U435" i="7"/>
  <c r="U455" i="7"/>
  <c r="U459" i="7"/>
  <c r="U463" i="7"/>
  <c r="U483" i="7"/>
  <c r="U487" i="7"/>
  <c r="U456" i="7"/>
  <c r="U460" i="7"/>
  <c r="U480" i="7"/>
  <c r="U484" i="7"/>
  <c r="U488" i="7"/>
  <c r="AB417" i="7" l="1"/>
  <c r="AB281" i="7"/>
  <c r="AA88" i="7"/>
  <c r="AB568" i="7"/>
  <c r="AB602" i="7"/>
  <c r="AB563" i="7"/>
  <c r="AB561" i="7"/>
  <c r="AB549" i="7"/>
  <c r="AB541" i="7"/>
  <c r="AB513" i="7"/>
  <c r="AB507" i="7"/>
  <c r="AB553" i="7"/>
  <c r="AB545" i="7"/>
  <c r="AB38" i="7"/>
  <c r="AB35" i="7"/>
  <c r="AB42" i="7"/>
  <c r="AC570" i="7"/>
  <c r="U428" i="7"/>
  <c r="AB56" i="7"/>
  <c r="AB686" i="7"/>
  <c r="AB684" i="7"/>
  <c r="AB682" i="7"/>
  <c r="AB680" i="7"/>
  <c r="AB654" i="7"/>
  <c r="AB681" i="7"/>
  <c r="AB678" i="7"/>
  <c r="AB653" i="7"/>
  <c r="AB651" i="7"/>
  <c r="AB683" i="7"/>
  <c r="AB677" i="7"/>
  <c r="AB685" i="7"/>
  <c r="AB679" i="7"/>
  <c r="AB652" i="7"/>
  <c r="AB650" i="7"/>
  <c r="AB648" i="7"/>
  <c r="AB646" i="7"/>
  <c r="AB622" i="7"/>
  <c r="AB620" i="7"/>
  <c r="AB619" i="7"/>
  <c r="AB618" i="7"/>
  <c r="AB617" i="7"/>
  <c r="AB616" i="7"/>
  <c r="AB615" i="7"/>
  <c r="AB614" i="7"/>
  <c r="AB613" i="7"/>
  <c r="AB645" i="7"/>
  <c r="AB621" i="7"/>
  <c r="AB649" i="7"/>
  <c r="AB647" i="7"/>
  <c r="AB28" i="7"/>
  <c r="AB57" i="7"/>
  <c r="W596" i="7"/>
  <c r="W567" i="7"/>
  <c r="V623" i="7"/>
  <c r="V608" i="7" s="1"/>
  <c r="V94" i="7" s="1"/>
  <c r="V687" i="7"/>
  <c r="V672" i="7" s="1"/>
  <c r="V96" i="7" s="1"/>
  <c r="V292" i="7"/>
  <c r="V39" i="7"/>
  <c r="V655" i="7"/>
  <c r="V640" i="7" s="1"/>
  <c r="V95" i="7" s="1"/>
  <c r="W698" i="7"/>
  <c r="W697" i="7"/>
  <c r="W696" i="7"/>
  <c r="W694" i="7"/>
  <c r="W692" i="7"/>
  <c r="W691" i="7"/>
  <c r="W352" i="7"/>
  <c r="W351" i="7"/>
  <c r="W350" i="7"/>
  <c r="W349" i="7"/>
  <c r="W348" i="7"/>
  <c r="W347" i="7"/>
  <c r="W346" i="7"/>
  <c r="W345" i="7"/>
  <c r="W689" i="7"/>
  <c r="W343" i="7"/>
  <c r="W326" i="7"/>
  <c r="W325" i="7"/>
  <c r="W324" i="7"/>
  <c r="W323" i="7"/>
  <c r="W322" i="7"/>
  <c r="W321" i="7"/>
  <c r="W320" i="7"/>
  <c r="W344" i="7"/>
  <c r="W666" i="7"/>
  <c r="W665" i="7"/>
  <c r="W664" i="7"/>
  <c r="W663" i="7"/>
  <c r="W662" i="7"/>
  <c r="W661" i="7"/>
  <c r="W660" i="7"/>
  <c r="W659" i="7"/>
  <c r="W657" i="7"/>
  <c r="W301" i="7"/>
  <c r="W300" i="7"/>
  <c r="W299" i="7"/>
  <c r="W298" i="7"/>
  <c r="W297" i="7"/>
  <c r="W296" i="7"/>
  <c r="W319" i="7"/>
  <c r="W318" i="7"/>
  <c r="W317" i="7"/>
  <c r="W634" i="7"/>
  <c r="W633" i="7"/>
  <c r="W632" i="7"/>
  <c r="W631" i="7"/>
  <c r="W630" i="7"/>
  <c r="W629" i="7"/>
  <c r="W628" i="7"/>
  <c r="W627" i="7"/>
  <c r="W625" i="7"/>
  <c r="W294" i="7"/>
  <c r="W295" i="7"/>
  <c r="W293" i="7"/>
  <c r="W514" i="7"/>
  <c r="W508" i="7"/>
  <c r="W408" i="7"/>
  <c r="W407" i="7"/>
  <c r="W406" i="7"/>
  <c r="W405" i="7"/>
  <c r="W404" i="7"/>
  <c r="W403" i="7"/>
  <c r="W423" i="7"/>
  <c r="W287" i="7"/>
  <c r="W272" i="7"/>
  <c r="W271" i="7"/>
  <c r="W270" i="7"/>
  <c r="W269" i="7"/>
  <c r="W268" i="7"/>
  <c r="W267" i="7"/>
  <c r="W37" i="7"/>
  <c r="V431" i="7"/>
  <c r="V288" i="7"/>
  <c r="V429" i="7"/>
  <c r="V437" i="7"/>
  <c r="V430" i="7"/>
  <c r="V434" i="7"/>
  <c r="V454" i="7"/>
  <c r="V458" i="7"/>
  <c r="V462" i="7"/>
  <c r="V482" i="7"/>
  <c r="V486" i="7"/>
  <c r="V424" i="7"/>
  <c r="V455" i="7"/>
  <c r="V459" i="7"/>
  <c r="V463" i="7"/>
  <c r="V483" i="7"/>
  <c r="V487" i="7"/>
  <c r="V435" i="7"/>
  <c r="V433" i="7"/>
  <c r="V432" i="7"/>
  <c r="V436" i="7"/>
  <c r="V456" i="7"/>
  <c r="V460" i="7"/>
  <c r="V480" i="7"/>
  <c r="V484" i="7"/>
  <c r="V488" i="7"/>
  <c r="V457" i="7"/>
  <c r="V461" i="7"/>
  <c r="V481" i="7"/>
  <c r="V485" i="7"/>
  <c r="V489" i="7"/>
  <c r="U97" i="7"/>
  <c r="AB88" i="7" l="1"/>
  <c r="AC56" i="7"/>
  <c r="AC417" i="7"/>
  <c r="AC281" i="7"/>
  <c r="AC568" i="7"/>
  <c r="AC602" i="7"/>
  <c r="AC563" i="7"/>
  <c r="AC561" i="7"/>
  <c r="AC513" i="7"/>
  <c r="AC507" i="7"/>
  <c r="AC553" i="7"/>
  <c r="AC549" i="7"/>
  <c r="AC545" i="7"/>
  <c r="AC541" i="7"/>
  <c r="AC38" i="7"/>
  <c r="AC42" i="7"/>
  <c r="AC35" i="7"/>
  <c r="AD570" i="7"/>
  <c r="V428" i="7"/>
  <c r="AC685" i="7"/>
  <c r="AC683" i="7"/>
  <c r="AC681" i="7"/>
  <c r="AC679" i="7"/>
  <c r="AC677" i="7"/>
  <c r="AC654" i="7"/>
  <c r="AC684" i="7"/>
  <c r="AC680" i="7"/>
  <c r="AC686" i="7"/>
  <c r="AC678" i="7"/>
  <c r="AC645" i="7"/>
  <c r="AC682" i="7"/>
  <c r="AC652" i="7"/>
  <c r="AC650" i="7"/>
  <c r="AC648" i="7"/>
  <c r="AC653" i="7"/>
  <c r="AC651" i="7"/>
  <c r="AC649" i="7"/>
  <c r="AC647" i="7"/>
  <c r="AC646" i="7"/>
  <c r="AC619" i="7"/>
  <c r="AC617" i="7"/>
  <c r="AC615" i="7"/>
  <c r="AC613" i="7"/>
  <c r="AC620" i="7"/>
  <c r="AC622" i="7"/>
  <c r="AC621" i="7"/>
  <c r="AC618" i="7"/>
  <c r="AC616" i="7"/>
  <c r="AC614" i="7"/>
  <c r="AC57" i="7"/>
  <c r="AC28" i="7"/>
  <c r="W569" i="7"/>
  <c r="W571" i="7" s="1"/>
  <c r="X596" i="7"/>
  <c r="X567" i="7"/>
  <c r="W193" i="7"/>
  <c r="W156" i="7"/>
  <c r="W72" i="7"/>
  <c r="W86" i="7"/>
  <c r="V97" i="7"/>
  <c r="W292" i="7"/>
  <c r="W39" i="7"/>
  <c r="W655" i="7"/>
  <c r="W640" i="7" s="1"/>
  <c r="W95" i="7" s="1"/>
  <c r="W623" i="7"/>
  <c r="W608" i="7" s="1"/>
  <c r="W94" i="7" s="1"/>
  <c r="W434" i="7"/>
  <c r="W436" i="7"/>
  <c r="W431" i="7"/>
  <c r="W435" i="7"/>
  <c r="W455" i="7"/>
  <c r="W459" i="7"/>
  <c r="W463" i="7"/>
  <c r="W483" i="7"/>
  <c r="W487" i="7"/>
  <c r="W456" i="7"/>
  <c r="W460" i="7"/>
  <c r="W480" i="7"/>
  <c r="W484" i="7"/>
  <c r="W488" i="7"/>
  <c r="X588" i="7"/>
  <c r="W687" i="7"/>
  <c r="W672" i="7" s="1"/>
  <c r="W96" i="7" s="1"/>
  <c r="X698" i="7"/>
  <c r="X697" i="7"/>
  <c r="X695" i="7"/>
  <c r="X694" i="7"/>
  <c r="X692" i="7"/>
  <c r="X691" i="7"/>
  <c r="X689" i="7"/>
  <c r="X352" i="7"/>
  <c r="X351" i="7"/>
  <c r="X350" i="7"/>
  <c r="X349" i="7"/>
  <c r="X348" i="7"/>
  <c r="X346" i="7"/>
  <c r="X345" i="7"/>
  <c r="X344" i="7"/>
  <c r="X343" i="7"/>
  <c r="X666" i="7"/>
  <c r="X665" i="7"/>
  <c r="X664" i="7"/>
  <c r="X663" i="7"/>
  <c r="X662" i="7"/>
  <c r="X661" i="7"/>
  <c r="X660" i="7"/>
  <c r="X659" i="7"/>
  <c r="X657" i="7"/>
  <c r="X326" i="7"/>
  <c r="X325" i="7"/>
  <c r="X324" i="7"/>
  <c r="X323" i="7"/>
  <c r="X322" i="7"/>
  <c r="X321" i="7"/>
  <c r="X320" i="7"/>
  <c r="X319" i="7"/>
  <c r="X318" i="7"/>
  <c r="X317" i="7"/>
  <c r="X634" i="7"/>
  <c r="X633" i="7"/>
  <c r="X632" i="7"/>
  <c r="X631" i="7"/>
  <c r="X630" i="7"/>
  <c r="X629" i="7"/>
  <c r="X628" i="7"/>
  <c r="X627" i="7"/>
  <c r="X625" i="7"/>
  <c r="X301" i="7"/>
  <c r="X300" i="7"/>
  <c r="X299" i="7"/>
  <c r="X298" i="7"/>
  <c r="X297" i="7"/>
  <c r="X296" i="7"/>
  <c r="X295" i="7"/>
  <c r="X294" i="7"/>
  <c r="X293" i="7"/>
  <c r="X514" i="7"/>
  <c r="X508" i="7"/>
  <c r="X423" i="7"/>
  <c r="X408" i="7"/>
  <c r="X407" i="7"/>
  <c r="X406" i="7"/>
  <c r="X405" i="7"/>
  <c r="X404" i="7"/>
  <c r="X403" i="7"/>
  <c r="X347" i="7"/>
  <c r="X272" i="7"/>
  <c r="X271" i="7"/>
  <c r="X270" i="7"/>
  <c r="X269" i="7"/>
  <c r="X268" i="7"/>
  <c r="X267" i="7"/>
  <c r="X287" i="7"/>
  <c r="X37" i="7"/>
  <c r="W288" i="7"/>
  <c r="W430" i="7"/>
  <c r="W432" i="7"/>
  <c r="W429" i="7"/>
  <c r="W433" i="7"/>
  <c r="W437" i="7"/>
  <c r="W457" i="7"/>
  <c r="W461" i="7"/>
  <c r="W481" i="7"/>
  <c r="W485" i="7"/>
  <c r="W489" i="7"/>
  <c r="W454" i="7"/>
  <c r="W458" i="7"/>
  <c r="W462" i="7"/>
  <c r="W482" i="7"/>
  <c r="W486" i="7"/>
  <c r="W424" i="7"/>
  <c r="AD417" i="7" l="1"/>
  <c r="AD281" i="7"/>
  <c r="AC88" i="7"/>
  <c r="AD568" i="7"/>
  <c r="AD602" i="7"/>
  <c r="AD563" i="7"/>
  <c r="AD561" i="7"/>
  <c r="AD553" i="7"/>
  <c r="AD549" i="7"/>
  <c r="AD545" i="7"/>
  <c r="AD541" i="7"/>
  <c r="AD513" i="7"/>
  <c r="AD507" i="7"/>
  <c r="AD38" i="7"/>
  <c r="AD42" i="7"/>
  <c r="AD35" i="7"/>
  <c r="AE570" i="7"/>
  <c r="W428" i="7"/>
  <c r="AD56" i="7"/>
  <c r="AD685" i="7"/>
  <c r="AD683" i="7"/>
  <c r="AD681" i="7"/>
  <c r="AD679" i="7"/>
  <c r="AD678" i="7"/>
  <c r="AD653" i="7"/>
  <c r="AD652" i="7"/>
  <c r="AD651" i="7"/>
  <c r="AD650" i="7"/>
  <c r="AD649" i="7"/>
  <c r="AD648" i="7"/>
  <c r="AD647" i="7"/>
  <c r="AD646" i="7"/>
  <c r="AD645" i="7"/>
  <c r="AD622" i="7"/>
  <c r="AD621" i="7"/>
  <c r="AD620" i="7"/>
  <c r="AD682" i="7"/>
  <c r="AD677" i="7"/>
  <c r="AD684" i="7"/>
  <c r="AD686" i="7"/>
  <c r="AD680" i="7"/>
  <c r="AD654" i="7"/>
  <c r="AD619" i="7"/>
  <c r="AD617" i="7"/>
  <c r="AD615" i="7"/>
  <c r="AD613" i="7"/>
  <c r="AD618" i="7"/>
  <c r="AD616" i="7"/>
  <c r="AD614" i="7"/>
  <c r="AD57" i="7"/>
  <c r="AD28" i="7"/>
  <c r="X569" i="7"/>
  <c r="X571" i="7" s="1"/>
  <c r="Y596" i="7"/>
  <c r="Y567" i="7"/>
  <c r="X193" i="7"/>
  <c r="X156" i="7"/>
  <c r="X72" i="7"/>
  <c r="X292" i="7"/>
  <c r="W97" i="7"/>
  <c r="X433" i="7"/>
  <c r="X288" i="7"/>
  <c r="X431" i="7"/>
  <c r="X432" i="7"/>
  <c r="X436" i="7"/>
  <c r="X456" i="7"/>
  <c r="X460" i="7"/>
  <c r="X480" i="7"/>
  <c r="X484" i="7"/>
  <c r="X488" i="7"/>
  <c r="X457" i="7"/>
  <c r="X461" i="7"/>
  <c r="X481" i="7"/>
  <c r="X485" i="7"/>
  <c r="X489" i="7"/>
  <c r="Y588" i="7"/>
  <c r="X39" i="7"/>
  <c r="X86" i="7"/>
  <c r="X623" i="7"/>
  <c r="X608" i="7" s="1"/>
  <c r="X94" i="7" s="1"/>
  <c r="X655" i="7"/>
  <c r="X640" i="7" s="1"/>
  <c r="X95" i="7" s="1"/>
  <c r="X687" i="7"/>
  <c r="X672" i="7" s="1"/>
  <c r="X96" i="7" s="1"/>
  <c r="Y698" i="7"/>
  <c r="Y697" i="7"/>
  <c r="Y695" i="7"/>
  <c r="Y694" i="7"/>
  <c r="Y692" i="7"/>
  <c r="Y691" i="7"/>
  <c r="Y352" i="7"/>
  <c r="Y351" i="7"/>
  <c r="Y350" i="7"/>
  <c r="Y349" i="7"/>
  <c r="Y348" i="7"/>
  <c r="Y347" i="7"/>
  <c r="Y346" i="7"/>
  <c r="Y345" i="7"/>
  <c r="Y689" i="7"/>
  <c r="Y344" i="7"/>
  <c r="Y326" i="7"/>
  <c r="Y325" i="7"/>
  <c r="Y324" i="7"/>
  <c r="Y323" i="7"/>
  <c r="Y322" i="7"/>
  <c r="Y321" i="7"/>
  <c r="Y320" i="7"/>
  <c r="Y343" i="7"/>
  <c r="Y666" i="7"/>
  <c r="Y665" i="7"/>
  <c r="Y664" i="7"/>
  <c r="Y663" i="7"/>
  <c r="Y662" i="7"/>
  <c r="Y661" i="7"/>
  <c r="Y660" i="7"/>
  <c r="Y659" i="7"/>
  <c r="Y657" i="7"/>
  <c r="Y319" i="7"/>
  <c r="Y301" i="7"/>
  <c r="Y300" i="7"/>
  <c r="Y299" i="7"/>
  <c r="Y298" i="7"/>
  <c r="Y297" i="7"/>
  <c r="Y296" i="7"/>
  <c r="Y318" i="7"/>
  <c r="Y317" i="7"/>
  <c r="Y634" i="7"/>
  <c r="Y633" i="7"/>
  <c r="Y632" i="7"/>
  <c r="Y631" i="7"/>
  <c r="Y630" i="7"/>
  <c r="Y629" i="7"/>
  <c r="Y628" i="7"/>
  <c r="Y627" i="7"/>
  <c r="Y625" i="7"/>
  <c r="Y295" i="7"/>
  <c r="Y294" i="7"/>
  <c r="Y293" i="7"/>
  <c r="Y514" i="7"/>
  <c r="Y508" i="7"/>
  <c r="Y408" i="7"/>
  <c r="Y407" i="7"/>
  <c r="Y406" i="7"/>
  <c r="Y405" i="7"/>
  <c r="Y404" i="7"/>
  <c r="Y403" i="7"/>
  <c r="Y423" i="7"/>
  <c r="Y287" i="7"/>
  <c r="Y272" i="7"/>
  <c r="Y271" i="7"/>
  <c r="Y270" i="7"/>
  <c r="Y269" i="7"/>
  <c r="Y268" i="7"/>
  <c r="Y267" i="7"/>
  <c r="Y37" i="7"/>
  <c r="X429" i="7"/>
  <c r="X437" i="7"/>
  <c r="X435" i="7"/>
  <c r="X430" i="7"/>
  <c r="X434" i="7"/>
  <c r="X454" i="7"/>
  <c r="X458" i="7"/>
  <c r="X462" i="7"/>
  <c r="X482" i="7"/>
  <c r="X486" i="7"/>
  <c r="X424" i="7"/>
  <c r="X455" i="7"/>
  <c r="X459" i="7"/>
  <c r="X463" i="7"/>
  <c r="X483" i="7"/>
  <c r="X487" i="7"/>
  <c r="AD88" i="7" l="1"/>
  <c r="AE56" i="7"/>
  <c r="AE417" i="7"/>
  <c r="AE281" i="7"/>
  <c r="AE568" i="7"/>
  <c r="AE602" i="7"/>
  <c r="AE563" i="7"/>
  <c r="AE561" i="7"/>
  <c r="AE513" i="7"/>
  <c r="AE507" i="7"/>
  <c r="AE553" i="7"/>
  <c r="AE549" i="7"/>
  <c r="AE541" i="7"/>
  <c r="AE545" i="7"/>
  <c r="AE38" i="7"/>
  <c r="AE42" i="7"/>
  <c r="AE35" i="7"/>
  <c r="AF570" i="7"/>
  <c r="W107" i="7"/>
  <c r="W108" i="7" s="1"/>
  <c r="X428" i="7"/>
  <c r="AE686" i="7"/>
  <c r="AE685" i="7"/>
  <c r="AE684" i="7"/>
  <c r="AE683" i="7"/>
  <c r="AE682" i="7"/>
  <c r="AE681" i="7"/>
  <c r="AE680" i="7"/>
  <c r="AE679" i="7"/>
  <c r="AE678" i="7"/>
  <c r="AE677" i="7"/>
  <c r="AE652" i="7"/>
  <c r="AE650" i="7"/>
  <c r="AE654" i="7"/>
  <c r="AE653" i="7"/>
  <c r="AE651" i="7"/>
  <c r="AE649" i="7"/>
  <c r="AE647" i="7"/>
  <c r="AE645" i="7"/>
  <c r="AE621" i="7"/>
  <c r="AE613" i="7"/>
  <c r="AE648" i="7"/>
  <c r="AE646" i="7"/>
  <c r="AE620" i="7"/>
  <c r="AE618" i="7"/>
  <c r="AE616" i="7"/>
  <c r="AE614" i="7"/>
  <c r="AE622" i="7"/>
  <c r="AE619" i="7"/>
  <c r="AE617" i="7"/>
  <c r="AE615" i="7"/>
  <c r="AE28" i="7"/>
  <c r="AE57" i="7"/>
  <c r="Y569" i="7"/>
  <c r="Y571" i="7" s="1"/>
  <c r="Z596" i="7"/>
  <c r="Y292" i="7"/>
  <c r="Z567" i="7"/>
  <c r="Y193" i="7"/>
  <c r="Y156" i="7"/>
  <c r="Y72" i="7"/>
  <c r="Y687" i="7"/>
  <c r="Y672" i="7" s="1"/>
  <c r="Y96" i="7" s="1"/>
  <c r="Y39" i="7"/>
  <c r="Z698" i="7"/>
  <c r="Z697" i="7"/>
  <c r="Z695" i="7"/>
  <c r="Z694" i="7"/>
  <c r="Z692" i="7"/>
  <c r="Z691" i="7"/>
  <c r="Z689" i="7"/>
  <c r="Z352" i="7"/>
  <c r="Z351" i="7"/>
  <c r="Z350" i="7"/>
  <c r="Z349" i="7"/>
  <c r="Z348" i="7"/>
  <c r="Z347" i="7"/>
  <c r="Z346" i="7"/>
  <c r="Z345" i="7"/>
  <c r="Z344" i="7"/>
  <c r="Z343" i="7"/>
  <c r="Z666" i="7"/>
  <c r="Z665" i="7"/>
  <c r="Z664" i="7"/>
  <c r="Z663" i="7"/>
  <c r="Z662" i="7"/>
  <c r="Z661" i="7"/>
  <c r="Z660" i="7"/>
  <c r="Z659" i="7"/>
  <c r="Z657" i="7"/>
  <c r="Z326" i="7"/>
  <c r="Z325" i="7"/>
  <c r="Z324" i="7"/>
  <c r="Z323" i="7"/>
  <c r="Z322" i="7"/>
  <c r="Z321" i="7"/>
  <c r="Z320" i="7"/>
  <c r="Z319" i="7"/>
  <c r="Z318" i="7"/>
  <c r="Z317" i="7"/>
  <c r="Z634" i="7"/>
  <c r="Z633" i="7"/>
  <c r="Z632" i="7"/>
  <c r="Z631" i="7"/>
  <c r="Z630" i="7"/>
  <c r="Z629" i="7"/>
  <c r="Z628" i="7"/>
  <c r="Z627" i="7"/>
  <c r="Z625" i="7"/>
  <c r="Z301" i="7"/>
  <c r="Z300" i="7"/>
  <c r="Z299" i="7"/>
  <c r="Z298" i="7"/>
  <c r="Z297" i="7"/>
  <c r="Z296" i="7"/>
  <c r="Z295" i="7"/>
  <c r="Z294" i="7"/>
  <c r="Z293" i="7"/>
  <c r="Z514" i="7"/>
  <c r="Z508" i="7"/>
  <c r="Z423" i="7"/>
  <c r="Z408" i="7"/>
  <c r="Z407" i="7"/>
  <c r="Z406" i="7"/>
  <c r="Z405" i="7"/>
  <c r="Z404" i="7"/>
  <c r="Z403" i="7"/>
  <c r="Z272" i="7"/>
  <c r="Z271" i="7"/>
  <c r="Z270" i="7"/>
  <c r="Z269" i="7"/>
  <c r="Z268" i="7"/>
  <c r="Z267" i="7"/>
  <c r="Z287" i="7"/>
  <c r="Z37" i="7"/>
  <c r="Y288" i="7"/>
  <c r="Y436" i="7"/>
  <c r="Y430" i="7"/>
  <c r="Y429" i="7"/>
  <c r="Y433" i="7"/>
  <c r="Y437" i="7"/>
  <c r="Y457" i="7"/>
  <c r="Y461" i="7"/>
  <c r="Y481" i="7"/>
  <c r="Y485" i="7"/>
  <c r="Y489" i="7"/>
  <c r="Y454" i="7"/>
  <c r="Y458" i="7"/>
  <c r="Y462" i="7"/>
  <c r="Y482" i="7"/>
  <c r="Y486" i="7"/>
  <c r="Y424" i="7"/>
  <c r="Y86" i="7"/>
  <c r="Y623" i="7"/>
  <c r="Y608" i="7" s="1"/>
  <c r="Y94" i="7" s="1"/>
  <c r="Y655" i="7"/>
  <c r="Y640" i="7" s="1"/>
  <c r="Y95" i="7" s="1"/>
  <c r="X97" i="7"/>
  <c r="Y432" i="7"/>
  <c r="Y434" i="7"/>
  <c r="Y431" i="7"/>
  <c r="Y435" i="7"/>
  <c r="Y455" i="7"/>
  <c r="Y459" i="7"/>
  <c r="Y463" i="7"/>
  <c r="Y483" i="7"/>
  <c r="Y487" i="7"/>
  <c r="Y456" i="7"/>
  <c r="Y460" i="7"/>
  <c r="Y480" i="7"/>
  <c r="Y484" i="7"/>
  <c r="Y488" i="7"/>
  <c r="Z588" i="7"/>
  <c r="AF56" i="7" l="1"/>
  <c r="AF417" i="7"/>
  <c r="AF281" i="7"/>
  <c r="AE88" i="7"/>
  <c r="AF568" i="7"/>
  <c r="AF602" i="7"/>
  <c r="W588" i="7"/>
  <c r="AF563" i="7"/>
  <c r="AF561" i="7"/>
  <c r="AF545" i="7"/>
  <c r="AF513" i="7"/>
  <c r="AF507" i="7"/>
  <c r="AF553" i="7"/>
  <c r="AF549" i="7"/>
  <c r="AF541" i="7"/>
  <c r="AF38" i="7"/>
  <c r="AF42" i="7"/>
  <c r="AF35" i="7"/>
  <c r="AG570" i="7"/>
  <c r="Y428" i="7"/>
  <c r="AF686" i="7"/>
  <c r="AF684" i="7"/>
  <c r="AF682" i="7"/>
  <c r="AF680" i="7"/>
  <c r="AF678" i="7"/>
  <c r="AF685" i="7"/>
  <c r="AF681" i="7"/>
  <c r="AF677" i="7"/>
  <c r="AF652" i="7"/>
  <c r="AF650" i="7"/>
  <c r="AF648" i="7"/>
  <c r="AF646" i="7"/>
  <c r="AF622" i="7"/>
  <c r="AF683" i="7"/>
  <c r="AF679" i="7"/>
  <c r="AF654" i="7"/>
  <c r="AF653" i="7"/>
  <c r="AF651" i="7"/>
  <c r="AF649" i="7"/>
  <c r="AF619" i="7"/>
  <c r="AF618" i="7"/>
  <c r="AF617" i="7"/>
  <c r="AF616" i="7"/>
  <c r="AF615" i="7"/>
  <c r="AF614" i="7"/>
  <c r="AF613" i="7"/>
  <c r="AF620" i="7"/>
  <c r="AF647" i="7"/>
  <c r="AF621" i="7"/>
  <c r="AF645" i="7"/>
  <c r="AF28" i="7"/>
  <c r="AF57" i="7"/>
  <c r="X107" i="7"/>
  <c r="X108" i="7" s="1"/>
  <c r="Z569" i="7"/>
  <c r="Z571" i="7" s="1"/>
  <c r="Z292" i="7"/>
  <c r="AA567" i="7"/>
  <c r="Z193" i="7"/>
  <c r="Z156" i="7"/>
  <c r="Z72" i="7"/>
  <c r="AA698" i="7"/>
  <c r="AA696" i="7"/>
  <c r="AA695" i="7"/>
  <c r="AA694" i="7"/>
  <c r="AA692" i="7"/>
  <c r="AA691" i="7"/>
  <c r="AA352" i="7"/>
  <c r="AA351" i="7"/>
  <c r="AA350" i="7"/>
  <c r="AA349" i="7"/>
  <c r="AA348" i="7"/>
  <c r="AA347" i="7"/>
  <c r="AA346" i="7"/>
  <c r="AA345" i="7"/>
  <c r="AA689" i="7"/>
  <c r="AA343" i="7"/>
  <c r="AA326" i="7"/>
  <c r="AA325" i="7"/>
  <c r="AA324" i="7"/>
  <c r="AA323" i="7"/>
  <c r="AA322" i="7"/>
  <c r="AA321" i="7"/>
  <c r="AA320" i="7"/>
  <c r="AA344" i="7"/>
  <c r="AA666" i="7"/>
  <c r="AA665" i="7"/>
  <c r="AA664" i="7"/>
  <c r="AA663" i="7"/>
  <c r="AA662" i="7"/>
  <c r="AA661" i="7"/>
  <c r="AA660" i="7"/>
  <c r="AA659" i="7"/>
  <c r="AA657" i="7"/>
  <c r="AA301" i="7"/>
  <c r="AA300" i="7"/>
  <c r="AA299" i="7"/>
  <c r="AA298" i="7"/>
  <c r="AA297" i="7"/>
  <c r="AA296" i="7"/>
  <c r="AA319" i="7"/>
  <c r="AA318" i="7"/>
  <c r="AA317" i="7"/>
  <c r="AA634" i="7"/>
  <c r="AA633" i="7"/>
  <c r="AA632" i="7"/>
  <c r="AA631" i="7"/>
  <c r="AA630" i="7"/>
  <c r="AA629" i="7"/>
  <c r="AA628" i="7"/>
  <c r="AA626" i="7"/>
  <c r="AA625" i="7"/>
  <c r="AA294" i="7"/>
  <c r="AA295" i="7"/>
  <c r="AA293" i="7"/>
  <c r="AA514" i="7"/>
  <c r="AA508" i="7"/>
  <c r="AA408" i="7"/>
  <c r="AA407" i="7"/>
  <c r="AA406" i="7"/>
  <c r="AA405" i="7"/>
  <c r="AA404" i="7"/>
  <c r="AA403" i="7"/>
  <c r="AA423" i="7"/>
  <c r="AA287" i="7"/>
  <c r="AA272" i="7"/>
  <c r="AA271" i="7"/>
  <c r="AA270" i="7"/>
  <c r="AA269" i="7"/>
  <c r="AA268" i="7"/>
  <c r="AA267" i="7"/>
  <c r="AA37" i="7"/>
  <c r="Z435" i="7"/>
  <c r="Z433" i="7"/>
  <c r="Z432" i="7"/>
  <c r="Z436" i="7"/>
  <c r="Z456" i="7"/>
  <c r="Z460" i="7"/>
  <c r="Z480" i="7"/>
  <c r="Z484" i="7"/>
  <c r="Z488" i="7"/>
  <c r="Z457" i="7"/>
  <c r="Z461" i="7"/>
  <c r="Z481" i="7"/>
  <c r="Z485" i="7"/>
  <c r="Z489" i="7"/>
  <c r="AA588" i="7"/>
  <c r="Z39" i="7"/>
  <c r="Z86" i="7"/>
  <c r="Z623" i="7"/>
  <c r="Z608" i="7" s="1"/>
  <c r="Z94" i="7" s="1"/>
  <c r="Z655" i="7"/>
  <c r="Z640" i="7" s="1"/>
  <c r="Z95" i="7" s="1"/>
  <c r="Z687" i="7"/>
  <c r="Z672" i="7" s="1"/>
  <c r="Z96" i="7" s="1"/>
  <c r="Z431" i="7"/>
  <c r="Z288" i="7"/>
  <c r="Z429" i="7"/>
  <c r="Z437" i="7"/>
  <c r="Z430" i="7"/>
  <c r="Z434" i="7"/>
  <c r="Z454" i="7"/>
  <c r="Z458" i="7"/>
  <c r="Z462" i="7"/>
  <c r="Z482" i="7"/>
  <c r="Z486" i="7"/>
  <c r="Z424" i="7"/>
  <c r="Z455" i="7"/>
  <c r="Z459" i="7"/>
  <c r="Z463" i="7"/>
  <c r="Z483" i="7"/>
  <c r="Z487" i="7"/>
  <c r="Y97" i="7"/>
  <c r="AG56" i="7" l="1"/>
  <c r="AG417" i="7"/>
  <c r="AG281" i="7"/>
  <c r="AF88" i="7"/>
  <c r="AG568" i="7"/>
  <c r="AG602" i="7"/>
  <c r="AG563" i="7"/>
  <c r="AG561" i="7"/>
  <c r="AG513" i="7"/>
  <c r="AG507" i="7"/>
  <c r="AG553" i="7"/>
  <c r="AG549" i="7"/>
  <c r="AG545" i="7"/>
  <c r="AG541" i="7"/>
  <c r="AG38" i="7"/>
  <c r="AG42" i="7"/>
  <c r="AG35" i="7"/>
  <c r="AH570" i="7"/>
  <c r="Z107" i="7"/>
  <c r="Z108" i="7" s="1"/>
  <c r="Z428" i="7"/>
  <c r="Y107" i="7"/>
  <c r="Y108" i="7" s="1"/>
  <c r="AG677" i="7"/>
  <c r="AG654" i="7"/>
  <c r="AG686" i="7"/>
  <c r="AG684" i="7"/>
  <c r="AG682" i="7"/>
  <c r="AG680" i="7"/>
  <c r="AG683" i="7"/>
  <c r="AG679" i="7"/>
  <c r="AG653" i="7"/>
  <c r="AG651" i="7"/>
  <c r="AG649" i="7"/>
  <c r="AG685" i="7"/>
  <c r="AG681" i="7"/>
  <c r="AG678" i="7"/>
  <c r="AG652" i="7"/>
  <c r="AG650" i="7"/>
  <c r="AG648" i="7"/>
  <c r="AG646" i="7"/>
  <c r="AG622" i="7"/>
  <c r="AG620" i="7"/>
  <c r="AG647" i="7"/>
  <c r="AG618" i="7"/>
  <c r="AG616" i="7"/>
  <c r="AG614" i="7"/>
  <c r="AG621" i="7"/>
  <c r="AG645" i="7"/>
  <c r="AG619" i="7"/>
  <c r="AG617" i="7"/>
  <c r="AG615" i="7"/>
  <c r="AG613" i="7"/>
  <c r="AG703" i="7"/>
  <c r="AG57" i="7"/>
  <c r="AG28" i="7"/>
  <c r="AA292" i="7"/>
  <c r="AA569" i="7"/>
  <c r="AA571" i="7" s="1"/>
  <c r="AB596" i="7"/>
  <c r="AB567" i="7"/>
  <c r="AA193" i="7"/>
  <c r="AA156" i="7"/>
  <c r="AA72" i="7"/>
  <c r="AA655" i="7"/>
  <c r="AA640" i="7" s="1"/>
  <c r="AA95" i="7" s="1"/>
  <c r="AA623" i="7"/>
  <c r="AA608" i="7" s="1"/>
  <c r="AA94" i="7" s="1"/>
  <c r="AA86" i="7"/>
  <c r="AB698" i="7"/>
  <c r="AB696" i="7"/>
  <c r="AB695" i="7"/>
  <c r="AB693" i="7"/>
  <c r="AB692" i="7"/>
  <c r="AB691" i="7"/>
  <c r="AB689" i="7"/>
  <c r="AB352" i="7"/>
  <c r="AB351" i="7"/>
  <c r="AB350" i="7"/>
  <c r="AB349" i="7"/>
  <c r="AB348" i="7"/>
  <c r="AB347" i="7"/>
  <c r="AB346" i="7"/>
  <c r="AB345" i="7"/>
  <c r="AB344" i="7"/>
  <c r="AB343" i="7"/>
  <c r="AB666" i="7"/>
  <c r="AB665" i="7"/>
  <c r="AB664" i="7"/>
  <c r="AB663" i="7"/>
  <c r="AB662" i="7"/>
  <c r="AB661" i="7"/>
  <c r="AB660" i="7"/>
  <c r="AB659" i="7"/>
  <c r="AB657" i="7"/>
  <c r="AB326" i="7"/>
  <c r="AB325" i="7"/>
  <c r="AB324" i="7"/>
  <c r="AB323" i="7"/>
  <c r="AB322" i="7"/>
  <c r="AB321" i="7"/>
  <c r="AB320" i="7"/>
  <c r="AB319" i="7"/>
  <c r="AB318" i="7"/>
  <c r="AB317" i="7"/>
  <c r="AB634" i="7"/>
  <c r="AB633" i="7"/>
  <c r="AB632" i="7"/>
  <c r="AB631" i="7"/>
  <c r="AB630" i="7"/>
  <c r="AB629" i="7"/>
  <c r="AB628" i="7"/>
  <c r="AB626" i="7"/>
  <c r="AB625" i="7"/>
  <c r="AB301" i="7"/>
  <c r="AB300" i="7"/>
  <c r="AB299" i="7"/>
  <c r="AB298" i="7"/>
  <c r="AB297" i="7"/>
  <c r="AB296" i="7"/>
  <c r="AB295" i="7"/>
  <c r="AB294" i="7"/>
  <c r="AB293" i="7"/>
  <c r="AB292" i="7"/>
  <c r="AB514" i="7"/>
  <c r="AB508" i="7"/>
  <c r="AB423" i="7"/>
  <c r="AB408" i="7"/>
  <c r="AB407" i="7"/>
  <c r="AB406" i="7"/>
  <c r="AB405" i="7"/>
  <c r="AB404" i="7"/>
  <c r="AB403" i="7"/>
  <c r="AB287" i="7"/>
  <c r="AB272" i="7"/>
  <c r="AB271" i="7"/>
  <c r="AB270" i="7"/>
  <c r="AB269" i="7"/>
  <c r="AB268" i="7"/>
  <c r="AB267" i="7"/>
  <c r="AB37" i="7"/>
  <c r="AA434" i="7"/>
  <c r="AA436" i="7"/>
  <c r="AA431" i="7"/>
  <c r="AA435" i="7"/>
  <c r="AA455" i="7"/>
  <c r="AA459" i="7"/>
  <c r="AA463" i="7"/>
  <c r="AA483" i="7"/>
  <c r="AA487" i="7"/>
  <c r="AA456" i="7"/>
  <c r="AA460" i="7"/>
  <c r="AA480" i="7"/>
  <c r="AA484" i="7"/>
  <c r="AA488" i="7"/>
  <c r="AB588" i="7"/>
  <c r="Z97" i="7"/>
  <c r="AA39" i="7"/>
  <c r="AA687" i="7"/>
  <c r="AA672" i="7" s="1"/>
  <c r="AA96" i="7" s="1"/>
  <c r="AA288" i="7"/>
  <c r="AA430" i="7"/>
  <c r="AA432" i="7"/>
  <c r="AA429" i="7"/>
  <c r="AA433" i="7"/>
  <c r="AA437" i="7"/>
  <c r="AA457" i="7"/>
  <c r="AA461" i="7"/>
  <c r="AA481" i="7"/>
  <c r="AA485" i="7"/>
  <c r="AA489" i="7"/>
  <c r="AA454" i="7"/>
  <c r="AA458" i="7"/>
  <c r="AA462" i="7"/>
  <c r="AA482" i="7"/>
  <c r="AA486" i="7"/>
  <c r="AA424" i="7"/>
  <c r="AG88" i="7" l="1"/>
  <c r="AH56" i="7"/>
  <c r="AH417" i="7"/>
  <c r="AH281" i="7"/>
  <c r="AH568" i="7"/>
  <c r="AH602" i="7"/>
  <c r="AH563" i="7"/>
  <c r="AH561" i="7"/>
  <c r="AH507" i="7"/>
  <c r="AH545" i="7"/>
  <c r="AH513" i="7"/>
  <c r="AH553" i="7"/>
  <c r="AH549" i="7"/>
  <c r="AH541" i="7"/>
  <c r="AH38" i="7"/>
  <c r="AH42" i="7"/>
  <c r="AH35" i="7"/>
  <c r="AI570" i="7"/>
  <c r="AA428" i="7"/>
  <c r="AH685" i="7"/>
  <c r="AH683" i="7"/>
  <c r="AH681" i="7"/>
  <c r="AH679" i="7"/>
  <c r="AH686" i="7"/>
  <c r="AH682" i="7"/>
  <c r="AH654" i="7"/>
  <c r="AH653" i="7"/>
  <c r="AH652" i="7"/>
  <c r="AH651" i="7"/>
  <c r="AH650" i="7"/>
  <c r="AH649" i="7"/>
  <c r="AH648" i="7"/>
  <c r="AH647" i="7"/>
  <c r="AH646" i="7"/>
  <c r="AH645" i="7"/>
  <c r="AH622" i="7"/>
  <c r="AH621" i="7"/>
  <c r="AH620" i="7"/>
  <c r="AH684" i="7"/>
  <c r="AH680" i="7"/>
  <c r="AH678" i="7"/>
  <c r="AH677" i="7"/>
  <c r="AH619" i="7"/>
  <c r="AH617" i="7"/>
  <c r="AH615" i="7"/>
  <c r="AH613" i="7"/>
  <c r="AH618" i="7"/>
  <c r="AH616" i="7"/>
  <c r="AH614" i="7"/>
  <c r="AH703" i="7"/>
  <c r="AH57" i="7"/>
  <c r="AH28" i="7"/>
  <c r="AB569" i="7"/>
  <c r="AB571" i="7" s="1"/>
  <c r="AC596" i="7"/>
  <c r="AC567" i="7"/>
  <c r="AB193" i="7"/>
  <c r="AB156" i="7"/>
  <c r="AB72" i="7"/>
  <c r="AA97" i="7"/>
  <c r="AB623" i="7"/>
  <c r="AB608" i="7" s="1"/>
  <c r="AB94" i="7" s="1"/>
  <c r="AB687" i="7"/>
  <c r="AB672" i="7" s="1"/>
  <c r="AB96" i="7" s="1"/>
  <c r="AB39" i="7"/>
  <c r="AB655" i="7"/>
  <c r="AB640" i="7" s="1"/>
  <c r="AB95" i="7" s="1"/>
  <c r="AB86" i="7"/>
  <c r="AC698" i="7"/>
  <c r="AC696" i="7"/>
  <c r="AC695" i="7"/>
  <c r="AC693" i="7"/>
  <c r="AC692" i="7"/>
  <c r="AC691" i="7"/>
  <c r="AC352" i="7"/>
  <c r="AC351" i="7"/>
  <c r="AC350" i="7"/>
  <c r="AC349" i="7"/>
  <c r="AC348" i="7"/>
  <c r="AC347" i="7"/>
  <c r="AC346" i="7"/>
  <c r="AC345" i="7"/>
  <c r="AC689" i="7"/>
  <c r="AC344" i="7"/>
  <c r="AC326" i="7"/>
  <c r="AC325" i="7"/>
  <c r="AC324" i="7"/>
  <c r="AC323" i="7"/>
  <c r="AC322" i="7"/>
  <c r="AC321" i="7"/>
  <c r="AC320" i="7"/>
  <c r="AC343" i="7"/>
  <c r="AC666" i="7"/>
  <c r="AC665" i="7"/>
  <c r="AC664" i="7"/>
  <c r="AC663" i="7"/>
  <c r="AC662" i="7"/>
  <c r="AC661" i="7"/>
  <c r="AC660" i="7"/>
  <c r="AC659" i="7"/>
  <c r="AC657" i="7"/>
  <c r="AC319" i="7"/>
  <c r="AC301" i="7"/>
  <c r="AC300" i="7"/>
  <c r="AC299" i="7"/>
  <c r="AC298" i="7"/>
  <c r="AC297" i="7"/>
  <c r="AC296" i="7"/>
  <c r="AC318" i="7"/>
  <c r="AC317" i="7"/>
  <c r="AC634" i="7"/>
  <c r="AC633" i="7"/>
  <c r="AC632" i="7"/>
  <c r="AC631" i="7"/>
  <c r="AC630" i="7"/>
  <c r="AC629" i="7"/>
  <c r="AC628" i="7"/>
  <c r="AC626" i="7"/>
  <c r="AC625" i="7"/>
  <c r="AC295" i="7"/>
  <c r="AC294" i="7"/>
  <c r="AC293" i="7"/>
  <c r="AC292" i="7"/>
  <c r="AC514" i="7"/>
  <c r="AC508" i="7"/>
  <c r="AC408" i="7"/>
  <c r="AC407" i="7"/>
  <c r="AC406" i="7"/>
  <c r="AC405" i="7"/>
  <c r="AC404" i="7"/>
  <c r="AC403" i="7"/>
  <c r="AC423" i="7"/>
  <c r="AC287" i="7"/>
  <c r="AC272" i="7"/>
  <c r="AC271" i="7"/>
  <c r="AC270" i="7"/>
  <c r="AC269" i="7"/>
  <c r="AC268" i="7"/>
  <c r="AC267" i="7"/>
  <c r="AC37" i="7"/>
  <c r="AB433" i="7"/>
  <c r="AB288" i="7"/>
  <c r="AB431" i="7"/>
  <c r="AB430" i="7"/>
  <c r="AB434" i="7"/>
  <c r="AB454" i="7"/>
  <c r="AB458" i="7"/>
  <c r="AB462" i="7"/>
  <c r="AB482" i="7"/>
  <c r="AB486" i="7"/>
  <c r="AB424" i="7"/>
  <c r="AB455" i="7"/>
  <c r="AB459" i="7"/>
  <c r="AB463" i="7"/>
  <c r="AB483" i="7"/>
  <c r="AB487" i="7"/>
  <c r="AB429" i="7"/>
  <c r="AB437" i="7"/>
  <c r="AB435" i="7"/>
  <c r="AB428" i="7"/>
  <c r="AB432" i="7"/>
  <c r="AB436" i="7"/>
  <c r="AB456" i="7"/>
  <c r="AB460" i="7"/>
  <c r="AB480" i="7"/>
  <c r="AB484" i="7"/>
  <c r="AB488" i="7"/>
  <c r="AB457" i="7"/>
  <c r="AB461" i="7"/>
  <c r="AB481" i="7"/>
  <c r="AB485" i="7"/>
  <c r="AB489" i="7"/>
  <c r="AC588" i="7"/>
  <c r="AI417" i="7" l="1"/>
  <c r="AI281" i="7"/>
  <c r="AH88" i="7"/>
  <c r="AI568" i="7"/>
  <c r="AI602" i="7"/>
  <c r="AI563" i="7"/>
  <c r="AI561" i="7"/>
  <c r="AI513" i="7"/>
  <c r="AI507" i="7"/>
  <c r="AI553" i="7"/>
  <c r="AI549" i="7"/>
  <c r="AI545" i="7"/>
  <c r="AI541" i="7"/>
  <c r="AI38" i="7"/>
  <c r="AI42" i="7"/>
  <c r="AI35" i="7"/>
  <c r="AJ570" i="7"/>
  <c r="AB107" i="7"/>
  <c r="AB108" i="7" s="1"/>
  <c r="AI56" i="7"/>
  <c r="AA107" i="7"/>
  <c r="AA108" i="7" s="1"/>
  <c r="AI686" i="7"/>
  <c r="AI685" i="7"/>
  <c r="AI684" i="7"/>
  <c r="AI683" i="7"/>
  <c r="AI682" i="7"/>
  <c r="AI681" i="7"/>
  <c r="AI680" i="7"/>
  <c r="AI679" i="7"/>
  <c r="AI678" i="7"/>
  <c r="AI653" i="7"/>
  <c r="AI649" i="7"/>
  <c r="AI654" i="7"/>
  <c r="AI677" i="7"/>
  <c r="AI652" i="7"/>
  <c r="AI650" i="7"/>
  <c r="AI648" i="7"/>
  <c r="AI651" i="7"/>
  <c r="AI647" i="7"/>
  <c r="AI645" i="7"/>
  <c r="AI621" i="7"/>
  <c r="AI619" i="7"/>
  <c r="AI617" i="7"/>
  <c r="AI615" i="7"/>
  <c r="AI613" i="7"/>
  <c r="AI622" i="7"/>
  <c r="AI618" i="7"/>
  <c r="AI616" i="7"/>
  <c r="AI614" i="7"/>
  <c r="AI646" i="7"/>
  <c r="AI620" i="7"/>
  <c r="AI703" i="7"/>
  <c r="AI28" i="7"/>
  <c r="AI57" i="7"/>
  <c r="AC569" i="7"/>
  <c r="AC571" i="7" s="1"/>
  <c r="AD596" i="7"/>
  <c r="AD567" i="7"/>
  <c r="AC193" i="7"/>
  <c r="AC156" i="7"/>
  <c r="AC72" i="7"/>
  <c r="AB97" i="7"/>
  <c r="AC687" i="7"/>
  <c r="AC672" i="7" s="1"/>
  <c r="AC96" i="7" s="1"/>
  <c r="AC39" i="7"/>
  <c r="AD697" i="7"/>
  <c r="AD696" i="7"/>
  <c r="AD695" i="7"/>
  <c r="AD693" i="7"/>
  <c r="AD692" i="7"/>
  <c r="AD691" i="7"/>
  <c r="AD689" i="7"/>
  <c r="AD352" i="7"/>
  <c r="AD351" i="7"/>
  <c r="AD350" i="7"/>
  <c r="AD349" i="7"/>
  <c r="AD348" i="7"/>
  <c r="AD347" i="7"/>
  <c r="AD346" i="7"/>
  <c r="AD345" i="7"/>
  <c r="AD344" i="7"/>
  <c r="AD343" i="7"/>
  <c r="AD666" i="7"/>
  <c r="AD665" i="7"/>
  <c r="AD664" i="7"/>
  <c r="AD663" i="7"/>
  <c r="AD662" i="7"/>
  <c r="AD661" i="7"/>
  <c r="AD660" i="7"/>
  <c r="AD659" i="7"/>
  <c r="AD657" i="7"/>
  <c r="AD326" i="7"/>
  <c r="AD325" i="7"/>
  <c r="AD324" i="7"/>
  <c r="AD323" i="7"/>
  <c r="AD322" i="7"/>
  <c r="AD321" i="7"/>
  <c r="AD320" i="7"/>
  <c r="AD319" i="7"/>
  <c r="AD318" i="7"/>
  <c r="AD317" i="7"/>
  <c r="AD634" i="7"/>
  <c r="AD633" i="7"/>
  <c r="AD632" i="7"/>
  <c r="AD631" i="7"/>
  <c r="AD630" i="7"/>
  <c r="AD629" i="7"/>
  <c r="AD628" i="7"/>
  <c r="AD626" i="7"/>
  <c r="AD625" i="7"/>
  <c r="AD301" i="7"/>
  <c r="AD300" i="7"/>
  <c r="AD299" i="7"/>
  <c r="AD298" i="7"/>
  <c r="AD297" i="7"/>
  <c r="AD296" i="7"/>
  <c r="AD295" i="7"/>
  <c r="AD294" i="7"/>
  <c r="AD293" i="7"/>
  <c r="AD292" i="7"/>
  <c r="AD514" i="7"/>
  <c r="AD508" i="7"/>
  <c r="AD423" i="7"/>
  <c r="AD408" i="7"/>
  <c r="AD407" i="7"/>
  <c r="AD406" i="7"/>
  <c r="AD405" i="7"/>
  <c r="AD404" i="7"/>
  <c r="AD403" i="7"/>
  <c r="AD287" i="7"/>
  <c r="AD272" i="7"/>
  <c r="AD271" i="7"/>
  <c r="AD270" i="7"/>
  <c r="AD269" i="7"/>
  <c r="AD268" i="7"/>
  <c r="AD267" i="7"/>
  <c r="AD37" i="7"/>
  <c r="AC288" i="7"/>
  <c r="AC432" i="7"/>
  <c r="AC430" i="7"/>
  <c r="AC429" i="7"/>
  <c r="AC433" i="7"/>
  <c r="AC437" i="7"/>
  <c r="AC457" i="7"/>
  <c r="AC461" i="7"/>
  <c r="AC481" i="7"/>
  <c r="AC485" i="7"/>
  <c r="AC489" i="7"/>
  <c r="AC454" i="7"/>
  <c r="AC458" i="7"/>
  <c r="AC462" i="7"/>
  <c r="AC482" i="7"/>
  <c r="AC486" i="7"/>
  <c r="AC424" i="7"/>
  <c r="AC86" i="7"/>
  <c r="AC623" i="7"/>
  <c r="AC608" i="7" s="1"/>
  <c r="AC94" i="7" s="1"/>
  <c r="AC655" i="7"/>
  <c r="AC640" i="7" s="1"/>
  <c r="AC95" i="7" s="1"/>
  <c r="AC428" i="7"/>
  <c r="AC436" i="7"/>
  <c r="AC434" i="7"/>
  <c r="AC431" i="7"/>
  <c r="AC435" i="7"/>
  <c r="AC455" i="7"/>
  <c r="AC459" i="7"/>
  <c r="AC463" i="7"/>
  <c r="AC483" i="7"/>
  <c r="AC487" i="7"/>
  <c r="AC456" i="7"/>
  <c r="AC460" i="7"/>
  <c r="AC480" i="7"/>
  <c r="AC484" i="7"/>
  <c r="AC488" i="7"/>
  <c r="AD588" i="7"/>
  <c r="AI88" i="7" l="1"/>
  <c r="AJ56" i="7"/>
  <c r="AJ417" i="7"/>
  <c r="AJ281" i="7"/>
  <c r="AJ568" i="7"/>
  <c r="AJ602" i="7"/>
  <c r="AJ563" i="7"/>
  <c r="AJ561" i="7"/>
  <c r="AJ549" i="7"/>
  <c r="AJ545" i="7"/>
  <c r="AJ541" i="7"/>
  <c r="AJ513" i="7"/>
  <c r="AJ507" i="7"/>
  <c r="AJ553" i="7"/>
  <c r="AJ38" i="7"/>
  <c r="AJ42" i="7"/>
  <c r="AJ35" i="7"/>
  <c r="AK570" i="7"/>
  <c r="AJ685" i="7"/>
  <c r="AJ683" i="7"/>
  <c r="AJ681" i="7"/>
  <c r="AJ679" i="7"/>
  <c r="AJ677" i="7"/>
  <c r="AJ684" i="7"/>
  <c r="AJ654" i="7"/>
  <c r="AJ680" i="7"/>
  <c r="AJ678" i="7"/>
  <c r="AJ652" i="7"/>
  <c r="AJ650" i="7"/>
  <c r="AJ686" i="7"/>
  <c r="AJ682" i="7"/>
  <c r="AJ653" i="7"/>
  <c r="AJ651" i="7"/>
  <c r="AJ649" i="7"/>
  <c r="AJ647" i="7"/>
  <c r="AJ645" i="7"/>
  <c r="AJ621" i="7"/>
  <c r="AJ619" i="7"/>
  <c r="AJ618" i="7"/>
  <c r="AJ617" i="7"/>
  <c r="AJ616" i="7"/>
  <c r="AJ615" i="7"/>
  <c r="AJ614" i="7"/>
  <c r="AJ613" i="7"/>
  <c r="AJ622" i="7"/>
  <c r="AJ646" i="7"/>
  <c r="AJ620" i="7"/>
  <c r="AJ648" i="7"/>
  <c r="AJ703" i="7"/>
  <c r="AJ28" i="7"/>
  <c r="AJ57" i="7"/>
  <c r="AD569" i="7"/>
  <c r="AD571" i="7" s="1"/>
  <c r="AE596" i="7"/>
  <c r="AE567" i="7"/>
  <c r="AD193" i="7"/>
  <c r="AD156" i="7"/>
  <c r="AD72" i="7"/>
  <c r="AE697" i="7"/>
  <c r="AE696" i="7"/>
  <c r="AE695" i="7"/>
  <c r="AE693" i="7"/>
  <c r="AE692" i="7"/>
  <c r="AE691" i="7"/>
  <c r="AE689" i="7"/>
  <c r="AE352" i="7"/>
  <c r="AE351" i="7"/>
  <c r="AE350" i="7"/>
  <c r="AE349" i="7"/>
  <c r="AE348" i="7"/>
  <c r="AE347" i="7"/>
  <c r="AE346" i="7"/>
  <c r="AE345" i="7"/>
  <c r="AE343" i="7"/>
  <c r="AE326" i="7"/>
  <c r="AE325" i="7"/>
  <c r="AE324" i="7"/>
  <c r="AE323" i="7"/>
  <c r="AE322" i="7"/>
  <c r="AE321" i="7"/>
  <c r="AE320" i="7"/>
  <c r="AE344" i="7"/>
  <c r="AE666" i="7"/>
  <c r="AE665" i="7"/>
  <c r="AE664" i="7"/>
  <c r="AE663" i="7"/>
  <c r="AE662" i="7"/>
  <c r="AE661" i="7"/>
  <c r="AE660" i="7"/>
  <c r="AE659" i="7"/>
  <c r="AE657" i="7"/>
  <c r="AE301" i="7"/>
  <c r="AE300" i="7"/>
  <c r="AE299" i="7"/>
  <c r="AE298" i="7"/>
  <c r="AE297" i="7"/>
  <c r="AE296" i="7"/>
  <c r="AE319" i="7"/>
  <c r="AE318" i="7"/>
  <c r="AE317" i="7"/>
  <c r="AE634" i="7"/>
  <c r="AE633" i="7"/>
  <c r="AE632" i="7"/>
  <c r="AE631" i="7"/>
  <c r="AE630" i="7"/>
  <c r="AE629" i="7"/>
  <c r="AE628" i="7"/>
  <c r="AE626" i="7"/>
  <c r="AE625" i="7"/>
  <c r="AE294" i="7"/>
  <c r="AE295" i="7"/>
  <c r="AE293" i="7"/>
  <c r="AE292" i="7"/>
  <c r="AE514" i="7"/>
  <c r="AE508" i="7"/>
  <c r="AE408" i="7"/>
  <c r="AE407" i="7"/>
  <c r="AE406" i="7"/>
  <c r="AE405" i="7"/>
  <c r="AE404" i="7"/>
  <c r="AE403" i="7"/>
  <c r="AE423" i="7"/>
  <c r="AE287" i="7"/>
  <c r="AE272" i="7"/>
  <c r="AE271" i="7"/>
  <c r="AE270" i="7"/>
  <c r="AE269" i="7"/>
  <c r="AE268" i="7"/>
  <c r="AE267" i="7"/>
  <c r="AE37" i="7"/>
  <c r="AD431" i="7"/>
  <c r="AD288" i="7"/>
  <c r="AD429" i="7"/>
  <c r="AD437" i="7"/>
  <c r="AD428" i="7"/>
  <c r="AD432" i="7"/>
  <c r="AD436" i="7"/>
  <c r="AD456" i="7"/>
  <c r="AD460" i="7"/>
  <c r="AD480" i="7"/>
  <c r="AD484" i="7"/>
  <c r="AD488" i="7"/>
  <c r="AD457" i="7"/>
  <c r="AD461" i="7"/>
  <c r="AD481" i="7"/>
  <c r="AD485" i="7"/>
  <c r="AD489" i="7"/>
  <c r="AE588" i="7"/>
  <c r="AD39" i="7"/>
  <c r="AD86" i="7"/>
  <c r="AD623" i="7"/>
  <c r="AD608" i="7" s="1"/>
  <c r="AD94" i="7" s="1"/>
  <c r="AD655" i="7"/>
  <c r="AD640" i="7" s="1"/>
  <c r="AD95" i="7" s="1"/>
  <c r="AD687" i="7"/>
  <c r="AD672" i="7" s="1"/>
  <c r="AD96" i="7" s="1"/>
  <c r="AD435" i="7"/>
  <c r="AD433" i="7"/>
  <c r="AD430" i="7"/>
  <c r="AD434" i="7"/>
  <c r="AD454" i="7"/>
  <c r="AD458" i="7"/>
  <c r="AD462" i="7"/>
  <c r="AD482" i="7"/>
  <c r="AD486" i="7"/>
  <c r="AD424" i="7"/>
  <c r="AD455" i="7"/>
  <c r="AD459" i="7"/>
  <c r="AD463" i="7"/>
  <c r="AD483" i="7"/>
  <c r="AD487" i="7"/>
  <c r="AC97" i="7"/>
  <c r="AK56" i="7" l="1"/>
  <c r="AK417" i="7"/>
  <c r="AK281" i="7"/>
  <c r="AJ88" i="7"/>
  <c r="AK568" i="7"/>
  <c r="AK602" i="7"/>
  <c r="AK563" i="7"/>
  <c r="AK561" i="7"/>
  <c r="AK513" i="7"/>
  <c r="AK507" i="7"/>
  <c r="AK553" i="7"/>
  <c r="AK549" i="7"/>
  <c r="AK545" i="7"/>
  <c r="AK541" i="7"/>
  <c r="AK38" i="7"/>
  <c r="AK42" i="7"/>
  <c r="AK35" i="7"/>
  <c r="AL570" i="7"/>
  <c r="AC107" i="7"/>
  <c r="AC108" i="7" s="1"/>
  <c r="AK686" i="7"/>
  <c r="AK684" i="7"/>
  <c r="AK682" i="7"/>
  <c r="AK680" i="7"/>
  <c r="AK678" i="7"/>
  <c r="AK677" i="7"/>
  <c r="AK654" i="7"/>
  <c r="AK683" i="7"/>
  <c r="AK679" i="7"/>
  <c r="AK685" i="7"/>
  <c r="AK681" i="7"/>
  <c r="AK653" i="7"/>
  <c r="AK651" i="7"/>
  <c r="AK649" i="7"/>
  <c r="AK652" i="7"/>
  <c r="AK650" i="7"/>
  <c r="AK648" i="7"/>
  <c r="AK646" i="7"/>
  <c r="AK622" i="7"/>
  <c r="AK645" i="7"/>
  <c r="AK620" i="7"/>
  <c r="AK618" i="7"/>
  <c r="AK616" i="7"/>
  <c r="AK614" i="7"/>
  <c r="AK647" i="7"/>
  <c r="AK621" i="7"/>
  <c r="AK619" i="7"/>
  <c r="AK617" i="7"/>
  <c r="AK615" i="7"/>
  <c r="AK613" i="7"/>
  <c r="AK703" i="7"/>
  <c r="AK57" i="7"/>
  <c r="AK28" i="7"/>
  <c r="AE569" i="7"/>
  <c r="AE571" i="7" s="1"/>
  <c r="AF567" i="7"/>
  <c r="AE193" i="7"/>
  <c r="AE156" i="7"/>
  <c r="AE72" i="7"/>
  <c r="AE623" i="7"/>
  <c r="AE608" i="7" s="1"/>
  <c r="AE94" i="7" s="1"/>
  <c r="AE655" i="7"/>
  <c r="AE640" i="7" s="1"/>
  <c r="AE95" i="7" s="1"/>
  <c r="AE86" i="7"/>
  <c r="AE434" i="7"/>
  <c r="AE428" i="7"/>
  <c r="AE436" i="7"/>
  <c r="AE431" i="7"/>
  <c r="AE435" i="7"/>
  <c r="AE455" i="7"/>
  <c r="AE459" i="7"/>
  <c r="AE463" i="7"/>
  <c r="AE483" i="7"/>
  <c r="AE487" i="7"/>
  <c r="AE456" i="7"/>
  <c r="AE460" i="7"/>
  <c r="AE480" i="7"/>
  <c r="AE484" i="7"/>
  <c r="AE488" i="7"/>
  <c r="AF588" i="7"/>
  <c r="AE39" i="7"/>
  <c r="AE687" i="7"/>
  <c r="AE672" i="7" s="1"/>
  <c r="AE96" i="7" s="1"/>
  <c r="AF697" i="7"/>
  <c r="AF696" i="7"/>
  <c r="AF695" i="7"/>
  <c r="AF693" i="7"/>
  <c r="AF692" i="7"/>
  <c r="AF691" i="7"/>
  <c r="AF689" i="7"/>
  <c r="AF352" i="7"/>
  <c r="AF351" i="7"/>
  <c r="AF350" i="7"/>
  <c r="AF349" i="7"/>
  <c r="AF348" i="7"/>
  <c r="AF347" i="7"/>
  <c r="AF346" i="7"/>
  <c r="AF345" i="7"/>
  <c r="AF344" i="7"/>
  <c r="AF343" i="7"/>
  <c r="AF666" i="7"/>
  <c r="AF665" i="7"/>
  <c r="AF664" i="7"/>
  <c r="AF663" i="7"/>
  <c r="AF662" i="7"/>
  <c r="AF661" i="7"/>
  <c r="AF660" i="7"/>
  <c r="AF659" i="7"/>
  <c r="AF657" i="7"/>
  <c r="AF326" i="7"/>
  <c r="AF325" i="7"/>
  <c r="AF324" i="7"/>
  <c r="AF323" i="7"/>
  <c r="AF322" i="7"/>
  <c r="AF321" i="7"/>
  <c r="AF320" i="7"/>
  <c r="AF319" i="7"/>
  <c r="AF318" i="7"/>
  <c r="AF317" i="7"/>
  <c r="AF634" i="7"/>
  <c r="AF633" i="7"/>
  <c r="AF632" i="7"/>
  <c r="AF631" i="7"/>
  <c r="AF630" i="7"/>
  <c r="AF629" i="7"/>
  <c r="AF628" i="7"/>
  <c r="AF626" i="7"/>
  <c r="AF625" i="7"/>
  <c r="AF301" i="7"/>
  <c r="AF300" i="7"/>
  <c r="AF299" i="7"/>
  <c r="AF298" i="7"/>
  <c r="AF297" i="7"/>
  <c r="AF296" i="7"/>
  <c r="AF295" i="7"/>
  <c r="AF294" i="7"/>
  <c r="AF293" i="7"/>
  <c r="AF292" i="7"/>
  <c r="AF514" i="7"/>
  <c r="AF508" i="7"/>
  <c r="AF423" i="7"/>
  <c r="AF408" i="7"/>
  <c r="AF407" i="7"/>
  <c r="AF406" i="7"/>
  <c r="AF405" i="7"/>
  <c r="AF404" i="7"/>
  <c r="AF403" i="7"/>
  <c r="AF287" i="7"/>
  <c r="AF272" i="7"/>
  <c r="AF271" i="7"/>
  <c r="AF270" i="7"/>
  <c r="AF269" i="7"/>
  <c r="AF268" i="7"/>
  <c r="AF267" i="7"/>
  <c r="AF37" i="7"/>
  <c r="AE288" i="7"/>
  <c r="AE430" i="7"/>
  <c r="AE432" i="7"/>
  <c r="AE429" i="7"/>
  <c r="AE433" i="7"/>
  <c r="AE437" i="7"/>
  <c r="AE457" i="7"/>
  <c r="AE461" i="7"/>
  <c r="AE481" i="7"/>
  <c r="AE485" i="7"/>
  <c r="AE489" i="7"/>
  <c r="AE454" i="7"/>
  <c r="AE458" i="7"/>
  <c r="AE462" i="7"/>
  <c r="AE482" i="7"/>
  <c r="AE486" i="7"/>
  <c r="AE424" i="7"/>
  <c r="AD97" i="7"/>
  <c r="AK88" i="7" l="1"/>
  <c r="AL56" i="7"/>
  <c r="AL417" i="7"/>
  <c r="AL281" i="7"/>
  <c r="AL568" i="7"/>
  <c r="AL602" i="7"/>
  <c r="AL563" i="7"/>
  <c r="AL561" i="7"/>
  <c r="AL553" i="7"/>
  <c r="AL549" i="7"/>
  <c r="AL545" i="7"/>
  <c r="AL541" i="7"/>
  <c r="AL513" i="7"/>
  <c r="AL507" i="7"/>
  <c r="AL38" i="7"/>
  <c r="AL42" i="7"/>
  <c r="AL35" i="7"/>
  <c r="AM570" i="7"/>
  <c r="AE107" i="7"/>
  <c r="AE108" i="7" s="1"/>
  <c r="AD107" i="7"/>
  <c r="AD108" i="7" s="1"/>
  <c r="AL686" i="7"/>
  <c r="AL684" i="7"/>
  <c r="AL682" i="7"/>
  <c r="AL680" i="7"/>
  <c r="AL678" i="7"/>
  <c r="AL653" i="7"/>
  <c r="AL652" i="7"/>
  <c r="AL651" i="7"/>
  <c r="AL650" i="7"/>
  <c r="AL649" i="7"/>
  <c r="AL648" i="7"/>
  <c r="AL647" i="7"/>
  <c r="AL646" i="7"/>
  <c r="AL645" i="7"/>
  <c r="AL622" i="7"/>
  <c r="AL621" i="7"/>
  <c r="AL620" i="7"/>
  <c r="AL685" i="7"/>
  <c r="AL679" i="7"/>
  <c r="AL681" i="7"/>
  <c r="AL677" i="7"/>
  <c r="AL683" i="7"/>
  <c r="AL654" i="7"/>
  <c r="AL618" i="7"/>
  <c r="AL616" i="7"/>
  <c r="AL614" i="7"/>
  <c r="AL619" i="7"/>
  <c r="AL617" i="7"/>
  <c r="AL615" i="7"/>
  <c r="AL613" i="7"/>
  <c r="AL703" i="7"/>
  <c r="AL57" i="7"/>
  <c r="AL28" i="7"/>
  <c r="AF569" i="7"/>
  <c r="AF571" i="7" s="1"/>
  <c r="AG596" i="7"/>
  <c r="C408" i="7"/>
  <c r="C272" i="7"/>
  <c r="AG567" i="7"/>
  <c r="AF193" i="7"/>
  <c r="AF156" i="7"/>
  <c r="AF72" i="7"/>
  <c r="AE97" i="7"/>
  <c r="AF655" i="7"/>
  <c r="AF640" i="7" s="1"/>
  <c r="AF95" i="7" s="1"/>
  <c r="AF39" i="7"/>
  <c r="AF623" i="7"/>
  <c r="AF608" i="7" s="1"/>
  <c r="AF94" i="7" s="1"/>
  <c r="AF687" i="7"/>
  <c r="AF672" i="7" s="1"/>
  <c r="AF96" i="7" s="1"/>
  <c r="AF86" i="7"/>
  <c r="AG698" i="7"/>
  <c r="AG697" i="7"/>
  <c r="AG696" i="7"/>
  <c r="AG694" i="7"/>
  <c r="AG693" i="7"/>
  <c r="AG692" i="7"/>
  <c r="AG691" i="7"/>
  <c r="AG352" i="7"/>
  <c r="AG350" i="7"/>
  <c r="AG349" i="7"/>
  <c r="AG348" i="7"/>
  <c r="AG347" i="7"/>
  <c r="AG346" i="7"/>
  <c r="AG345" i="7"/>
  <c r="AG689" i="7"/>
  <c r="AG344" i="7"/>
  <c r="AG326" i="7"/>
  <c r="AG325" i="7"/>
  <c r="AG324" i="7"/>
  <c r="AG323" i="7"/>
  <c r="AG322" i="7"/>
  <c r="AG321" i="7"/>
  <c r="AG320" i="7"/>
  <c r="AG343" i="7"/>
  <c r="AG666" i="7"/>
  <c r="AG665" i="7"/>
  <c r="AG664" i="7"/>
  <c r="AG663" i="7"/>
  <c r="AG662" i="7"/>
  <c r="AG661" i="7"/>
  <c r="AG660" i="7"/>
  <c r="AG658" i="7"/>
  <c r="AG657" i="7"/>
  <c r="AG319" i="7"/>
  <c r="AG301" i="7"/>
  <c r="AG300" i="7"/>
  <c r="AG299" i="7"/>
  <c r="AG298" i="7"/>
  <c r="AG297" i="7"/>
  <c r="AG296" i="7"/>
  <c r="AG318" i="7"/>
  <c r="AG317" i="7"/>
  <c r="AG634" i="7"/>
  <c r="AG633" i="7"/>
  <c r="AG632" i="7"/>
  <c r="AG631" i="7"/>
  <c r="AG630" i="7"/>
  <c r="AG629" i="7"/>
  <c r="AG628" i="7"/>
  <c r="AG626" i="7"/>
  <c r="AG625" i="7"/>
  <c r="AG295" i="7"/>
  <c r="AG294" i="7"/>
  <c r="AG293" i="7"/>
  <c r="AG292" i="7"/>
  <c r="AG514" i="7"/>
  <c r="AG508" i="7"/>
  <c r="AG408" i="7"/>
  <c r="AG407" i="7"/>
  <c r="AG406" i="7"/>
  <c r="AG405" i="7"/>
  <c r="AG404" i="7"/>
  <c r="AG403" i="7"/>
  <c r="AG351" i="7"/>
  <c r="AG423" i="7"/>
  <c r="AG287" i="7"/>
  <c r="AG272" i="7"/>
  <c r="AG271" i="7"/>
  <c r="AG270" i="7"/>
  <c r="AG269" i="7"/>
  <c r="AG268" i="7"/>
  <c r="AG267" i="7"/>
  <c r="AG37" i="7"/>
  <c r="AF433" i="7"/>
  <c r="AF288" i="7"/>
  <c r="AF431" i="7"/>
  <c r="AF430" i="7"/>
  <c r="AF434" i="7"/>
  <c r="AF454" i="7"/>
  <c r="AF458" i="7"/>
  <c r="AF462" i="7"/>
  <c r="AF482" i="7"/>
  <c r="AF486" i="7"/>
  <c r="AF424" i="7"/>
  <c r="AF455" i="7"/>
  <c r="AF459" i="7"/>
  <c r="AF463" i="7"/>
  <c r="AF483" i="7"/>
  <c r="AF487" i="7"/>
  <c r="AF429" i="7"/>
  <c r="AF437" i="7"/>
  <c r="AF435" i="7"/>
  <c r="AF428" i="7"/>
  <c r="AF432" i="7"/>
  <c r="AF436" i="7"/>
  <c r="AF456" i="7"/>
  <c r="AF460" i="7"/>
  <c r="AF480" i="7"/>
  <c r="AF484" i="7"/>
  <c r="AF488" i="7"/>
  <c r="AF457" i="7"/>
  <c r="AF461" i="7"/>
  <c r="AF481" i="7"/>
  <c r="AF485" i="7"/>
  <c r="AF489" i="7"/>
  <c r="AG588" i="7"/>
  <c r="AM417" i="7" l="1"/>
  <c r="AM281" i="7"/>
  <c r="AL88" i="7"/>
  <c r="AM568" i="7"/>
  <c r="AM602" i="7"/>
  <c r="AM563" i="7"/>
  <c r="AM561" i="7"/>
  <c r="AM507" i="7"/>
  <c r="AM513" i="7"/>
  <c r="AM545" i="7"/>
  <c r="AM553" i="7"/>
  <c r="AM549" i="7"/>
  <c r="AM541" i="7"/>
  <c r="AM38" i="7"/>
  <c r="AM42" i="7"/>
  <c r="AM35" i="7"/>
  <c r="AN570" i="7"/>
  <c r="AF107" i="7"/>
  <c r="AF108" i="7" s="1"/>
  <c r="AM56" i="7"/>
  <c r="AM686" i="7"/>
  <c r="AM685" i="7"/>
  <c r="AM684" i="7"/>
  <c r="AM683" i="7"/>
  <c r="AM682" i="7"/>
  <c r="AM681" i="7"/>
  <c r="AM680" i="7"/>
  <c r="AM679" i="7"/>
  <c r="AM678" i="7"/>
  <c r="AM654" i="7"/>
  <c r="AM677" i="7"/>
  <c r="AM653" i="7"/>
  <c r="AM651" i="7"/>
  <c r="AM649" i="7"/>
  <c r="AM652" i="7"/>
  <c r="AM650" i="7"/>
  <c r="AM648" i="7"/>
  <c r="AM646" i="7"/>
  <c r="AM622" i="7"/>
  <c r="AM620" i="7"/>
  <c r="AM616" i="7"/>
  <c r="AM645" i="7"/>
  <c r="AM619" i="7"/>
  <c r="AM617" i="7"/>
  <c r="AM615" i="7"/>
  <c r="AM613" i="7"/>
  <c r="AM647" i="7"/>
  <c r="AM621" i="7"/>
  <c r="AM618" i="7"/>
  <c r="AM614" i="7"/>
  <c r="AM703" i="7"/>
  <c r="AM28" i="7"/>
  <c r="AM57" i="7"/>
  <c r="AG569" i="7"/>
  <c r="AG571" i="7" s="1"/>
  <c r="AH596" i="7"/>
  <c r="AH567" i="7"/>
  <c r="AG193" i="7"/>
  <c r="AG156" i="7"/>
  <c r="AG72" i="7"/>
  <c r="AG687" i="7"/>
  <c r="AG672" i="7" s="1"/>
  <c r="AG96" i="7" s="1"/>
  <c r="AF97" i="7"/>
  <c r="AH698" i="7"/>
  <c r="AH697" i="7"/>
  <c r="AH696" i="7"/>
  <c r="AH694" i="7"/>
  <c r="AH693" i="7"/>
  <c r="AH692" i="7"/>
  <c r="AH691" i="7"/>
  <c r="AH689" i="7"/>
  <c r="AH352" i="7"/>
  <c r="AH351" i="7"/>
  <c r="AH350" i="7"/>
  <c r="AH349" i="7"/>
  <c r="AH348" i="7"/>
  <c r="AH346" i="7"/>
  <c r="AH345" i="7"/>
  <c r="AH344" i="7"/>
  <c r="AH343" i="7"/>
  <c r="AH666" i="7"/>
  <c r="AH665" i="7"/>
  <c r="AH664" i="7"/>
  <c r="AH663" i="7"/>
  <c r="AH662" i="7"/>
  <c r="AH661" i="7"/>
  <c r="AH660" i="7"/>
  <c r="AH658" i="7"/>
  <c r="AH657" i="7"/>
  <c r="AH326" i="7"/>
  <c r="AH325" i="7"/>
  <c r="AH324" i="7"/>
  <c r="AH323" i="7"/>
  <c r="AH322" i="7"/>
  <c r="AH321" i="7"/>
  <c r="AH320" i="7"/>
  <c r="AH319" i="7"/>
  <c r="AH318" i="7"/>
  <c r="AH317" i="7"/>
  <c r="AH634" i="7"/>
  <c r="AH633" i="7"/>
  <c r="AH632" i="7"/>
  <c r="AH631" i="7"/>
  <c r="AH630" i="7"/>
  <c r="AH629" i="7"/>
  <c r="AH628" i="7"/>
  <c r="AH626" i="7"/>
  <c r="AH625" i="7"/>
  <c r="AH301" i="7"/>
  <c r="AH300" i="7"/>
  <c r="AH299" i="7"/>
  <c r="AH298" i="7"/>
  <c r="AH297" i="7"/>
  <c r="AH296" i="7"/>
  <c r="AH295" i="7"/>
  <c r="AH294" i="7"/>
  <c r="AH293" i="7"/>
  <c r="AH292" i="7"/>
  <c r="AH514" i="7"/>
  <c r="AH508" i="7"/>
  <c r="AH423" i="7"/>
  <c r="AH408" i="7"/>
  <c r="AH407" i="7"/>
  <c r="AH406" i="7"/>
  <c r="AH405" i="7"/>
  <c r="AH404" i="7"/>
  <c r="AH403" i="7"/>
  <c r="AH347" i="7"/>
  <c r="AH287" i="7"/>
  <c r="AH272" i="7"/>
  <c r="AH271" i="7"/>
  <c r="AH270" i="7"/>
  <c r="AH269" i="7"/>
  <c r="AH268" i="7"/>
  <c r="AH267" i="7"/>
  <c r="AH37" i="7"/>
  <c r="AG288" i="7"/>
  <c r="AG432" i="7"/>
  <c r="AG430" i="7"/>
  <c r="AG429" i="7"/>
  <c r="AG433" i="7"/>
  <c r="AG437" i="7"/>
  <c r="AG457" i="7"/>
  <c r="AG461" i="7"/>
  <c r="AG481" i="7"/>
  <c r="AG485" i="7"/>
  <c r="AG489" i="7"/>
  <c r="AG454" i="7"/>
  <c r="AG458" i="7"/>
  <c r="AG462" i="7"/>
  <c r="AG482" i="7"/>
  <c r="AG486" i="7"/>
  <c r="AG424" i="7"/>
  <c r="AG39" i="7"/>
  <c r="AG86" i="7"/>
  <c r="AG623" i="7"/>
  <c r="AG608" i="7" s="1"/>
  <c r="AG94" i="7" s="1"/>
  <c r="AG655" i="7"/>
  <c r="AG640" i="7" s="1"/>
  <c r="AG95" i="7" s="1"/>
  <c r="AG428" i="7"/>
  <c r="AG436" i="7"/>
  <c r="AG434" i="7"/>
  <c r="AG431" i="7"/>
  <c r="AG435" i="7"/>
  <c r="AG455" i="7"/>
  <c r="AG459" i="7"/>
  <c r="AG463" i="7"/>
  <c r="AG483" i="7"/>
  <c r="AG487" i="7"/>
  <c r="AG456" i="7"/>
  <c r="AG460" i="7"/>
  <c r="AG480" i="7"/>
  <c r="AG484" i="7"/>
  <c r="AG488" i="7"/>
  <c r="AH588" i="7"/>
  <c r="AN56" i="7" l="1"/>
  <c r="AN417" i="7"/>
  <c r="AN281" i="7"/>
  <c r="AM88" i="7"/>
  <c r="AN568" i="7"/>
  <c r="AN602" i="7"/>
  <c r="AN563" i="7"/>
  <c r="AN561" i="7"/>
  <c r="AN513" i="7"/>
  <c r="AN507" i="7"/>
  <c r="AN553" i="7"/>
  <c r="AN549" i="7"/>
  <c r="AN545" i="7"/>
  <c r="AN541" i="7"/>
  <c r="AN38" i="7"/>
  <c r="AN42" i="7"/>
  <c r="AN35" i="7"/>
  <c r="AO570" i="7"/>
  <c r="AN685" i="7"/>
  <c r="AN683" i="7"/>
  <c r="AN681" i="7"/>
  <c r="AN679" i="7"/>
  <c r="AN684" i="7"/>
  <c r="AN680" i="7"/>
  <c r="AN678" i="7"/>
  <c r="AN651" i="7"/>
  <c r="AN647" i="7"/>
  <c r="AN645" i="7"/>
  <c r="AN686" i="7"/>
  <c r="AN682" i="7"/>
  <c r="AN654" i="7"/>
  <c r="AN652" i="7"/>
  <c r="AN650" i="7"/>
  <c r="AN648" i="7"/>
  <c r="AN677" i="7"/>
  <c r="AN619" i="7"/>
  <c r="AN618" i="7"/>
  <c r="AN617" i="7"/>
  <c r="AN616" i="7"/>
  <c r="AN615" i="7"/>
  <c r="AN614" i="7"/>
  <c r="AN613" i="7"/>
  <c r="AN653" i="7"/>
  <c r="AN649" i="7"/>
  <c r="AN621" i="7"/>
  <c r="AN620" i="7"/>
  <c r="AN646" i="7"/>
  <c r="AN622" i="7"/>
  <c r="AN703" i="7"/>
  <c r="AN28" i="7"/>
  <c r="AN57" i="7"/>
  <c r="AH569" i="7"/>
  <c r="AH571" i="7" s="1"/>
  <c r="AI596" i="7"/>
  <c r="AI567" i="7"/>
  <c r="AH193" i="7"/>
  <c r="AH156" i="7"/>
  <c r="AH72" i="7"/>
  <c r="AH39" i="7"/>
  <c r="AH623" i="7"/>
  <c r="AH608" i="7" s="1"/>
  <c r="AH94" i="7" s="1"/>
  <c r="AH86" i="7"/>
  <c r="AI698" i="7"/>
  <c r="AI697" i="7"/>
  <c r="AI696" i="7"/>
  <c r="AI694" i="7"/>
  <c r="AI693" i="7"/>
  <c r="AI692" i="7"/>
  <c r="AI691" i="7"/>
  <c r="AI689" i="7"/>
  <c r="AI352" i="7"/>
  <c r="AI351" i="7"/>
  <c r="AI350" i="7"/>
  <c r="AI349" i="7"/>
  <c r="AI348" i="7"/>
  <c r="AI347" i="7"/>
  <c r="AI346" i="7"/>
  <c r="AI345" i="7"/>
  <c r="AI343" i="7"/>
  <c r="AI326" i="7"/>
  <c r="AI325" i="7"/>
  <c r="AI324" i="7"/>
  <c r="AI323" i="7"/>
  <c r="AI322" i="7"/>
  <c r="AI321" i="7"/>
  <c r="AI320" i="7"/>
  <c r="AI344" i="7"/>
  <c r="AI666" i="7"/>
  <c r="AI665" i="7"/>
  <c r="AI664" i="7"/>
  <c r="AI663" i="7"/>
  <c r="AI662" i="7"/>
  <c r="AI661" i="7"/>
  <c r="AI660" i="7"/>
  <c r="AI658" i="7"/>
  <c r="AI657" i="7"/>
  <c r="AI301" i="7"/>
  <c r="AI300" i="7"/>
  <c r="AI299" i="7"/>
  <c r="AI298" i="7"/>
  <c r="AI297" i="7"/>
  <c r="AI296" i="7"/>
  <c r="AI319" i="7"/>
  <c r="AI318" i="7"/>
  <c r="AI317" i="7"/>
  <c r="AI634" i="7"/>
  <c r="AI633" i="7"/>
  <c r="AI632" i="7"/>
  <c r="AI631" i="7"/>
  <c r="AI630" i="7"/>
  <c r="AI629" i="7"/>
  <c r="AI628" i="7"/>
  <c r="AI626" i="7"/>
  <c r="AI625" i="7"/>
  <c r="AI294" i="7"/>
  <c r="AI295" i="7"/>
  <c r="AI293" i="7"/>
  <c r="AI292" i="7"/>
  <c r="AI514" i="7"/>
  <c r="AI508" i="7"/>
  <c r="AI408" i="7"/>
  <c r="AI407" i="7"/>
  <c r="AI406" i="7"/>
  <c r="AI405" i="7"/>
  <c r="AI404" i="7"/>
  <c r="AI403" i="7"/>
  <c r="AI423" i="7"/>
  <c r="AI287" i="7"/>
  <c r="AI272" i="7"/>
  <c r="AI271" i="7"/>
  <c r="AI270" i="7"/>
  <c r="AI269" i="7"/>
  <c r="AI268" i="7"/>
  <c r="AI267" i="7"/>
  <c r="AI37" i="7"/>
  <c r="AH435" i="7"/>
  <c r="AH433" i="7"/>
  <c r="AH430" i="7"/>
  <c r="AH434" i="7"/>
  <c r="AH454" i="7"/>
  <c r="AH458" i="7"/>
  <c r="AH462" i="7"/>
  <c r="AH482" i="7"/>
  <c r="AH486" i="7"/>
  <c r="AH424" i="7"/>
  <c r="AH455" i="7"/>
  <c r="AH459" i="7"/>
  <c r="AH463" i="7"/>
  <c r="AH483" i="7"/>
  <c r="AH487" i="7"/>
  <c r="AG97" i="7"/>
  <c r="AH431" i="7"/>
  <c r="AH288" i="7"/>
  <c r="AH429" i="7"/>
  <c r="AH437" i="7"/>
  <c r="AH428" i="7"/>
  <c r="AH432" i="7"/>
  <c r="AH436" i="7"/>
  <c r="AH456" i="7"/>
  <c r="AH460" i="7"/>
  <c r="AH480" i="7"/>
  <c r="AH484" i="7"/>
  <c r="AH488" i="7"/>
  <c r="AH457" i="7"/>
  <c r="AH461" i="7"/>
  <c r="AH481" i="7"/>
  <c r="AH485" i="7"/>
  <c r="AH489" i="7"/>
  <c r="AI588" i="7"/>
  <c r="AH655" i="7"/>
  <c r="AH640" i="7" s="1"/>
  <c r="AH95" i="7" s="1"/>
  <c r="AH687" i="7"/>
  <c r="AH672" i="7" s="1"/>
  <c r="AH96" i="7" s="1"/>
  <c r="AO56" i="7" l="1"/>
  <c r="AO417" i="7"/>
  <c r="AO281" i="7"/>
  <c r="AN88" i="7"/>
  <c r="AO568" i="7"/>
  <c r="AO602" i="7"/>
  <c r="AO563" i="7"/>
  <c r="AO561" i="7"/>
  <c r="AO513" i="7"/>
  <c r="AO507" i="7"/>
  <c r="AO553" i="7"/>
  <c r="AO549" i="7"/>
  <c r="AO545" i="7"/>
  <c r="AO541" i="7"/>
  <c r="AO38" i="7"/>
  <c r="AO42" i="7"/>
  <c r="AO35" i="7"/>
  <c r="AP570" i="7"/>
  <c r="AG107" i="7"/>
  <c r="AG108" i="7" s="1"/>
  <c r="AO677" i="7"/>
  <c r="AO654" i="7"/>
  <c r="AO685" i="7"/>
  <c r="AO683" i="7"/>
  <c r="AO681" i="7"/>
  <c r="AO679" i="7"/>
  <c r="AO686" i="7"/>
  <c r="AO680" i="7"/>
  <c r="AO682" i="7"/>
  <c r="AO652" i="7"/>
  <c r="AO650" i="7"/>
  <c r="AO684" i="7"/>
  <c r="AO678" i="7"/>
  <c r="AO653" i="7"/>
  <c r="AO651" i="7"/>
  <c r="AO649" i="7"/>
  <c r="AO647" i="7"/>
  <c r="AO645" i="7"/>
  <c r="AO621" i="7"/>
  <c r="AO646" i="7"/>
  <c r="AO619" i="7"/>
  <c r="AO617" i="7"/>
  <c r="AO615" i="7"/>
  <c r="AO613" i="7"/>
  <c r="AO648" i="7"/>
  <c r="AO622" i="7"/>
  <c r="AO618" i="7"/>
  <c r="AO616" i="7"/>
  <c r="AO614" i="7"/>
  <c r="AO620" i="7"/>
  <c r="AO703" i="7"/>
  <c r="AO57" i="7"/>
  <c r="AO28" i="7"/>
  <c r="AI569" i="7"/>
  <c r="AI571" i="7" s="1"/>
  <c r="AJ596" i="7"/>
  <c r="AJ567" i="7"/>
  <c r="AI193" i="7"/>
  <c r="AI156" i="7"/>
  <c r="AI72" i="7"/>
  <c r="AH97" i="7"/>
  <c r="AJ698" i="7"/>
  <c r="AJ697" i="7"/>
  <c r="AJ696" i="7"/>
  <c r="AJ694" i="7"/>
  <c r="AJ693" i="7"/>
  <c r="AJ692" i="7"/>
  <c r="AJ691" i="7"/>
  <c r="AJ689" i="7"/>
  <c r="AJ352" i="7"/>
  <c r="AJ351" i="7"/>
  <c r="AJ350" i="7"/>
  <c r="AJ349" i="7"/>
  <c r="AJ348" i="7"/>
  <c r="AJ347" i="7"/>
  <c r="AJ346" i="7"/>
  <c r="AJ345" i="7"/>
  <c r="AJ344" i="7"/>
  <c r="AJ666" i="7"/>
  <c r="AJ665" i="7"/>
  <c r="AJ664" i="7"/>
  <c r="AJ663" i="7"/>
  <c r="AJ662" i="7"/>
  <c r="AJ661" i="7"/>
  <c r="AJ660" i="7"/>
  <c r="AJ658" i="7"/>
  <c r="AJ657" i="7"/>
  <c r="AJ326" i="7"/>
  <c r="AJ325" i="7"/>
  <c r="AJ324" i="7"/>
  <c r="AJ323" i="7"/>
  <c r="AJ322" i="7"/>
  <c r="AJ321" i="7"/>
  <c r="AJ320" i="7"/>
  <c r="AJ319" i="7"/>
  <c r="AJ318" i="7"/>
  <c r="AJ317" i="7"/>
  <c r="AJ634" i="7"/>
  <c r="AJ633" i="7"/>
  <c r="AJ632" i="7"/>
  <c r="AJ631" i="7"/>
  <c r="AJ630" i="7"/>
  <c r="AJ629" i="7"/>
  <c r="AJ628" i="7"/>
  <c r="AJ626" i="7"/>
  <c r="AJ625" i="7"/>
  <c r="AJ301" i="7"/>
  <c r="AJ300" i="7"/>
  <c r="AJ299" i="7"/>
  <c r="AJ298" i="7"/>
  <c r="AJ297" i="7"/>
  <c r="AJ296" i="7"/>
  <c r="AJ295" i="7"/>
  <c r="AJ294" i="7"/>
  <c r="AJ293" i="7"/>
  <c r="AJ292" i="7"/>
  <c r="AJ514" i="7"/>
  <c r="AJ508" i="7"/>
  <c r="AJ423" i="7"/>
  <c r="AJ408" i="7"/>
  <c r="AJ407" i="7"/>
  <c r="AJ406" i="7"/>
  <c r="AJ405" i="7"/>
  <c r="AJ404" i="7"/>
  <c r="AJ403" i="7"/>
  <c r="AJ343" i="7"/>
  <c r="AJ287" i="7"/>
  <c r="AJ272" i="7"/>
  <c r="AJ271" i="7"/>
  <c r="AJ270" i="7"/>
  <c r="AJ269" i="7"/>
  <c r="AJ268" i="7"/>
  <c r="AJ267" i="7"/>
  <c r="AJ37" i="7"/>
  <c r="AI288" i="7"/>
  <c r="AI430" i="7"/>
  <c r="AI432" i="7"/>
  <c r="AI429" i="7"/>
  <c r="AI433" i="7"/>
  <c r="AI437" i="7"/>
  <c r="AI457" i="7"/>
  <c r="AI461" i="7"/>
  <c r="AI481" i="7"/>
  <c r="AI485" i="7"/>
  <c r="AI489" i="7"/>
  <c r="AI454" i="7"/>
  <c r="AI458" i="7"/>
  <c r="AI462" i="7"/>
  <c r="AI482" i="7"/>
  <c r="AI486" i="7"/>
  <c r="AI424" i="7"/>
  <c r="AI39" i="7"/>
  <c r="AI86" i="7"/>
  <c r="AI623" i="7"/>
  <c r="AI608" i="7" s="1"/>
  <c r="AI94" i="7" s="1"/>
  <c r="AI655" i="7"/>
  <c r="AI640" i="7" s="1"/>
  <c r="AI95" i="7" s="1"/>
  <c r="AI434" i="7"/>
  <c r="AI428" i="7"/>
  <c r="AI436" i="7"/>
  <c r="AI431" i="7"/>
  <c r="AI435" i="7"/>
  <c r="AI455" i="7"/>
  <c r="AI459" i="7"/>
  <c r="AI463" i="7"/>
  <c r="AI483" i="7"/>
  <c r="AI487" i="7"/>
  <c r="AI456" i="7"/>
  <c r="AI460" i="7"/>
  <c r="AI480" i="7"/>
  <c r="AI484" i="7"/>
  <c r="AI488" i="7"/>
  <c r="AJ588" i="7"/>
  <c r="AI687" i="7"/>
  <c r="AI672" i="7" s="1"/>
  <c r="AI96" i="7" s="1"/>
  <c r="AO88" i="7" l="1"/>
  <c r="AP56" i="7"/>
  <c r="AP417" i="7"/>
  <c r="AP281" i="7"/>
  <c r="AP568" i="7"/>
  <c r="AP602" i="7"/>
  <c r="AP563" i="7"/>
  <c r="AP561" i="7"/>
  <c r="AP513" i="7"/>
  <c r="AP549" i="7"/>
  <c r="AP545" i="7"/>
  <c r="AP541" i="7"/>
  <c r="AP507" i="7"/>
  <c r="AP553" i="7"/>
  <c r="AP38" i="7"/>
  <c r="AP42" i="7"/>
  <c r="AP35" i="7"/>
  <c r="AH107" i="7"/>
  <c r="AH108" i="7" s="1"/>
  <c r="AP686" i="7"/>
  <c r="AP684" i="7"/>
  <c r="AP682" i="7"/>
  <c r="AP680" i="7"/>
  <c r="AP678" i="7"/>
  <c r="AP685" i="7"/>
  <c r="AP681" i="7"/>
  <c r="AP677" i="7"/>
  <c r="AP653" i="7"/>
  <c r="AP652" i="7"/>
  <c r="AP651" i="7"/>
  <c r="AP650" i="7"/>
  <c r="AP649" i="7"/>
  <c r="AP648" i="7"/>
  <c r="AP647" i="7"/>
  <c r="AP646" i="7"/>
  <c r="AP645" i="7"/>
  <c r="AP622" i="7"/>
  <c r="AP621" i="7"/>
  <c r="AP620" i="7"/>
  <c r="AP654" i="7"/>
  <c r="AP683" i="7"/>
  <c r="AP679" i="7"/>
  <c r="AP618" i="7"/>
  <c r="AP616" i="7"/>
  <c r="AP614" i="7"/>
  <c r="AP619" i="7"/>
  <c r="AP617" i="7"/>
  <c r="AP615" i="7"/>
  <c r="AP613" i="7"/>
  <c r="AP703" i="7"/>
  <c r="AP57" i="7"/>
  <c r="AP28" i="7"/>
  <c r="AJ569" i="7"/>
  <c r="AJ571" i="7" s="1"/>
  <c r="AK596" i="7"/>
  <c r="AK567" i="7"/>
  <c r="AJ193" i="7"/>
  <c r="AJ156" i="7"/>
  <c r="AJ72" i="7"/>
  <c r="AK698" i="7"/>
  <c r="AK697" i="7"/>
  <c r="AK696" i="7"/>
  <c r="AK694" i="7"/>
  <c r="AK693" i="7"/>
  <c r="AK692" i="7"/>
  <c r="AK691" i="7"/>
  <c r="AK352" i="7"/>
  <c r="AK350" i="7"/>
  <c r="AK349" i="7"/>
  <c r="AK348" i="7"/>
  <c r="AK347" i="7"/>
  <c r="AK346" i="7"/>
  <c r="AK345" i="7"/>
  <c r="AK689" i="7"/>
  <c r="AK344" i="7"/>
  <c r="AK326" i="7"/>
  <c r="AK325" i="7"/>
  <c r="AK324" i="7"/>
  <c r="AK323" i="7"/>
  <c r="AK322" i="7"/>
  <c r="AK321" i="7"/>
  <c r="AK320" i="7"/>
  <c r="AK343" i="7"/>
  <c r="AK666" i="7"/>
  <c r="AK665" i="7"/>
  <c r="AK664" i="7"/>
  <c r="AK663" i="7"/>
  <c r="AK662" i="7"/>
  <c r="AK661" i="7"/>
  <c r="AK660" i="7"/>
  <c r="AK658" i="7"/>
  <c r="AK657" i="7"/>
  <c r="AK319" i="7"/>
  <c r="AK301" i="7"/>
  <c r="AK300" i="7"/>
  <c r="AK299" i="7"/>
  <c r="AK298" i="7"/>
  <c r="AK297" i="7"/>
  <c r="AK296" i="7"/>
  <c r="AK318" i="7"/>
  <c r="AK317" i="7"/>
  <c r="AK634" i="7"/>
  <c r="AK633" i="7"/>
  <c r="AK632" i="7"/>
  <c r="AK631" i="7"/>
  <c r="AK630" i="7"/>
  <c r="AK629" i="7"/>
  <c r="AK628" i="7"/>
  <c r="AK626" i="7"/>
  <c r="AK625" i="7"/>
  <c r="AK295" i="7"/>
  <c r="AK294" i="7"/>
  <c r="AK293" i="7"/>
  <c r="AK292" i="7"/>
  <c r="AK514" i="7"/>
  <c r="AK508" i="7"/>
  <c r="AK408" i="7"/>
  <c r="AK407" i="7"/>
  <c r="AK406" i="7"/>
  <c r="AK405" i="7"/>
  <c r="AK404" i="7"/>
  <c r="AK403" i="7"/>
  <c r="AK351" i="7"/>
  <c r="AK423" i="7"/>
  <c r="AK287" i="7"/>
  <c r="AK272" i="7"/>
  <c r="AK271" i="7"/>
  <c r="AK270" i="7"/>
  <c r="AK269" i="7"/>
  <c r="AK268" i="7"/>
  <c r="AK267" i="7"/>
  <c r="AK37" i="7"/>
  <c r="AJ429" i="7"/>
  <c r="AJ437" i="7"/>
  <c r="AJ435" i="7"/>
  <c r="AJ428" i="7"/>
  <c r="AJ432" i="7"/>
  <c r="AJ436" i="7"/>
  <c r="AJ456" i="7"/>
  <c r="AJ460" i="7"/>
  <c r="AJ480" i="7"/>
  <c r="AJ484" i="7"/>
  <c r="AJ488" i="7"/>
  <c r="AJ457" i="7"/>
  <c r="AJ461" i="7"/>
  <c r="AJ481" i="7"/>
  <c r="AJ485" i="7"/>
  <c r="AJ489" i="7"/>
  <c r="AK588" i="7"/>
  <c r="AJ39" i="7"/>
  <c r="AJ86" i="7"/>
  <c r="AJ623" i="7"/>
  <c r="AJ608" i="7" s="1"/>
  <c r="AJ94" i="7" s="1"/>
  <c r="AJ655" i="7"/>
  <c r="AJ640" i="7" s="1"/>
  <c r="AJ95" i="7" s="1"/>
  <c r="AJ687" i="7"/>
  <c r="AJ672" i="7" s="1"/>
  <c r="AJ96" i="7" s="1"/>
  <c r="AJ433" i="7"/>
  <c r="AJ288" i="7"/>
  <c r="AJ431" i="7"/>
  <c r="AJ430" i="7"/>
  <c r="AJ434" i="7"/>
  <c r="AJ454" i="7"/>
  <c r="AJ458" i="7"/>
  <c r="AJ462" i="7"/>
  <c r="AJ482" i="7"/>
  <c r="AJ486" i="7"/>
  <c r="AJ424" i="7"/>
  <c r="AJ455" i="7"/>
  <c r="AJ459" i="7"/>
  <c r="AJ463" i="7"/>
  <c r="AJ483" i="7"/>
  <c r="AJ487" i="7"/>
  <c r="AI97" i="7"/>
  <c r="AP88" i="7" l="1"/>
  <c r="AI107" i="7"/>
  <c r="AI108" i="7" s="1"/>
  <c r="AK569" i="7"/>
  <c r="AK571" i="7" s="1"/>
  <c r="AL596" i="7"/>
  <c r="AL567" i="7"/>
  <c r="AK193" i="7"/>
  <c r="AK156" i="7"/>
  <c r="AK72" i="7"/>
  <c r="AK687" i="7"/>
  <c r="AK672" i="7" s="1"/>
  <c r="AK96" i="7" s="1"/>
  <c r="AK39" i="7"/>
  <c r="AK428" i="7"/>
  <c r="AK436" i="7"/>
  <c r="AK434" i="7"/>
  <c r="AK431" i="7"/>
  <c r="AK435" i="7"/>
  <c r="AK455" i="7"/>
  <c r="AK459" i="7"/>
  <c r="AK463" i="7"/>
  <c r="AK483" i="7"/>
  <c r="AK487" i="7"/>
  <c r="AK456" i="7"/>
  <c r="AK460" i="7"/>
  <c r="AK480" i="7"/>
  <c r="AK484" i="7"/>
  <c r="AK488" i="7"/>
  <c r="AL588" i="7"/>
  <c r="AL698" i="7"/>
  <c r="AL697" i="7"/>
  <c r="AL695" i="7"/>
  <c r="AL694" i="7"/>
  <c r="AL693" i="7"/>
  <c r="AL692" i="7"/>
  <c r="AL691" i="7"/>
  <c r="AL689" i="7"/>
  <c r="AL352" i="7"/>
  <c r="AL350" i="7"/>
  <c r="AL349" i="7"/>
  <c r="AL348" i="7"/>
  <c r="AL347" i="7"/>
  <c r="AL346" i="7"/>
  <c r="AL345" i="7"/>
  <c r="AL344" i="7"/>
  <c r="AL343" i="7"/>
  <c r="AL666" i="7"/>
  <c r="AL665" i="7"/>
  <c r="AL664" i="7"/>
  <c r="AL663" i="7"/>
  <c r="AL662" i="7"/>
  <c r="AL661" i="7"/>
  <c r="AL660" i="7"/>
  <c r="AL658" i="7"/>
  <c r="AL657" i="7"/>
  <c r="AL326" i="7"/>
  <c r="AL325" i="7"/>
  <c r="AL324" i="7"/>
  <c r="AL323" i="7"/>
  <c r="AL322" i="7"/>
  <c r="AL321" i="7"/>
  <c r="AL320" i="7"/>
  <c r="AL319" i="7"/>
  <c r="AL318" i="7"/>
  <c r="AL317" i="7"/>
  <c r="AL634" i="7"/>
  <c r="AL633" i="7"/>
  <c r="AL632" i="7"/>
  <c r="AL631" i="7"/>
  <c r="AL630" i="7"/>
  <c r="AL629" i="7"/>
  <c r="AL628" i="7"/>
  <c r="AL626" i="7"/>
  <c r="AL625" i="7"/>
  <c r="AL301" i="7"/>
  <c r="AL300" i="7"/>
  <c r="AL299" i="7"/>
  <c r="AL298" i="7"/>
  <c r="AL297" i="7"/>
  <c r="AL296" i="7"/>
  <c r="AL295" i="7"/>
  <c r="AL294" i="7"/>
  <c r="AL293" i="7"/>
  <c r="AL292" i="7"/>
  <c r="AL514" i="7"/>
  <c r="AL508" i="7"/>
  <c r="AL423" i="7"/>
  <c r="AL408" i="7"/>
  <c r="AL407" i="7"/>
  <c r="AL406" i="7"/>
  <c r="AL405" i="7"/>
  <c r="AL404" i="7"/>
  <c r="AL403" i="7"/>
  <c r="AL351" i="7"/>
  <c r="AL287" i="7"/>
  <c r="AL272" i="7"/>
  <c r="AL271" i="7"/>
  <c r="AL270" i="7"/>
  <c r="AL269" i="7"/>
  <c r="AL268" i="7"/>
  <c r="AL267" i="7"/>
  <c r="AL37" i="7"/>
  <c r="AK288" i="7"/>
  <c r="AK432" i="7"/>
  <c r="AK430" i="7"/>
  <c r="AK429" i="7"/>
  <c r="AK433" i="7"/>
  <c r="AK437" i="7"/>
  <c r="AK457" i="7"/>
  <c r="AK461" i="7"/>
  <c r="AK481" i="7"/>
  <c r="AK485" i="7"/>
  <c r="AK489" i="7"/>
  <c r="AK454" i="7"/>
  <c r="AK458" i="7"/>
  <c r="AK462" i="7"/>
  <c r="AK482" i="7"/>
  <c r="AK486" i="7"/>
  <c r="AK424" i="7"/>
  <c r="AJ97" i="7"/>
  <c r="AK86" i="7"/>
  <c r="AK623" i="7"/>
  <c r="AK608" i="7" s="1"/>
  <c r="AK94" i="7" s="1"/>
  <c r="AK655" i="7"/>
  <c r="AK640" i="7" s="1"/>
  <c r="AK95" i="7" s="1"/>
  <c r="AJ107" i="7" l="1"/>
  <c r="AJ108" i="7" s="1"/>
  <c r="AL569" i="7"/>
  <c r="AL571" i="7" s="1"/>
  <c r="AM596" i="7"/>
  <c r="AM567" i="7"/>
  <c r="AL193" i="7"/>
  <c r="AL156" i="7"/>
  <c r="AL72" i="7"/>
  <c r="AL623" i="7"/>
  <c r="AL608" i="7" s="1"/>
  <c r="AL94" i="7" s="1"/>
  <c r="AL687" i="7"/>
  <c r="AL672" i="7" s="1"/>
  <c r="AL96" i="7" s="1"/>
  <c r="AL39" i="7"/>
  <c r="AL655" i="7"/>
  <c r="AL640" i="7" s="1"/>
  <c r="AL95" i="7" s="1"/>
  <c r="AL86" i="7"/>
  <c r="AM698" i="7"/>
  <c r="AM697" i="7"/>
  <c r="AM695" i="7"/>
  <c r="AM694" i="7"/>
  <c r="AM693" i="7"/>
  <c r="AM692" i="7"/>
  <c r="AM691" i="7"/>
  <c r="AM689" i="7"/>
  <c r="AM352" i="7"/>
  <c r="AM351" i="7"/>
  <c r="AM350" i="7"/>
  <c r="AM349" i="7"/>
  <c r="AM348" i="7"/>
  <c r="AM347" i="7"/>
  <c r="AM346" i="7"/>
  <c r="AM345" i="7"/>
  <c r="AM343" i="7"/>
  <c r="AM326" i="7"/>
  <c r="AM325" i="7"/>
  <c r="AM324" i="7"/>
  <c r="AM323" i="7"/>
  <c r="AM322" i="7"/>
  <c r="AM321" i="7"/>
  <c r="AM320" i="7"/>
  <c r="AM344" i="7"/>
  <c r="AM666" i="7"/>
  <c r="AM665" i="7"/>
  <c r="AM664" i="7"/>
  <c r="AM663" i="7"/>
  <c r="AM662" i="7"/>
  <c r="AM661" i="7"/>
  <c r="AM660" i="7"/>
  <c r="AM658" i="7"/>
  <c r="AM657" i="7"/>
  <c r="AM301" i="7"/>
  <c r="AM300" i="7"/>
  <c r="AM299" i="7"/>
  <c r="AM298" i="7"/>
  <c r="AM297" i="7"/>
  <c r="AM296" i="7"/>
  <c r="AM319" i="7"/>
  <c r="AM318" i="7"/>
  <c r="AM317" i="7"/>
  <c r="AM634" i="7"/>
  <c r="AM633" i="7"/>
  <c r="AM632" i="7"/>
  <c r="AM631" i="7"/>
  <c r="AM630" i="7"/>
  <c r="AM629" i="7"/>
  <c r="AM627" i="7"/>
  <c r="AM626" i="7"/>
  <c r="AM625" i="7"/>
  <c r="AM294" i="7"/>
  <c r="AM295" i="7"/>
  <c r="AM293" i="7"/>
  <c r="AM292" i="7"/>
  <c r="AM514" i="7"/>
  <c r="AM508" i="7"/>
  <c r="AM408" i="7"/>
  <c r="AM407" i="7"/>
  <c r="AM406" i="7"/>
  <c r="AM405" i="7"/>
  <c r="AM404" i="7"/>
  <c r="AM403" i="7"/>
  <c r="AM423" i="7"/>
  <c r="AM287" i="7"/>
  <c r="AM272" i="7"/>
  <c r="AM271" i="7"/>
  <c r="AM270" i="7"/>
  <c r="AM269" i="7"/>
  <c r="AM268" i="7"/>
  <c r="AM267" i="7"/>
  <c r="AM37" i="7"/>
  <c r="AL435" i="7"/>
  <c r="AL433" i="7"/>
  <c r="AL430" i="7"/>
  <c r="AL434" i="7"/>
  <c r="AL454" i="7"/>
  <c r="AL458" i="7"/>
  <c r="AL462" i="7"/>
  <c r="AL482" i="7"/>
  <c r="AL486" i="7"/>
  <c r="AL424" i="7"/>
  <c r="AL455" i="7"/>
  <c r="AL459" i="7"/>
  <c r="AL463" i="7"/>
  <c r="AL483" i="7"/>
  <c r="AL487" i="7"/>
  <c r="AK97" i="7"/>
  <c r="AL431" i="7"/>
  <c r="AL288" i="7"/>
  <c r="AL429" i="7"/>
  <c r="AL437" i="7"/>
  <c r="AL428" i="7"/>
  <c r="AL432" i="7"/>
  <c r="AL436" i="7"/>
  <c r="AL456" i="7"/>
  <c r="AL460" i="7"/>
  <c r="AL480" i="7"/>
  <c r="AL484" i="7"/>
  <c r="AL488" i="7"/>
  <c r="AL457" i="7"/>
  <c r="AL461" i="7"/>
  <c r="AL481" i="7"/>
  <c r="AL485" i="7"/>
  <c r="AL489" i="7"/>
  <c r="AM588" i="7"/>
  <c r="AK107" i="7" l="1"/>
  <c r="AK108" i="7" s="1"/>
  <c r="AM569" i="7"/>
  <c r="AM571" i="7" s="1"/>
  <c r="AN596" i="7"/>
  <c r="AN567" i="7"/>
  <c r="AM193" i="7"/>
  <c r="AM156" i="7"/>
  <c r="AM72" i="7"/>
  <c r="AL97" i="7"/>
  <c r="AM39" i="7"/>
  <c r="AM623" i="7"/>
  <c r="AM608" i="7" s="1"/>
  <c r="AM94" i="7" s="1"/>
  <c r="AM655" i="7"/>
  <c r="AM640" i="7" s="1"/>
  <c r="AM95" i="7" s="1"/>
  <c r="AM86" i="7"/>
  <c r="AM434" i="7"/>
  <c r="AM428" i="7"/>
  <c r="AM436" i="7"/>
  <c r="AM431" i="7"/>
  <c r="AM435" i="7"/>
  <c r="AM455" i="7"/>
  <c r="AM459" i="7"/>
  <c r="AM463" i="7"/>
  <c r="AM483" i="7"/>
  <c r="AM487" i="7"/>
  <c r="AM456" i="7"/>
  <c r="AM460" i="7"/>
  <c r="AM480" i="7"/>
  <c r="AM484" i="7"/>
  <c r="AM488" i="7"/>
  <c r="AN588" i="7"/>
  <c r="AM687" i="7"/>
  <c r="AM672" i="7" s="1"/>
  <c r="AM96" i="7" s="1"/>
  <c r="AN698" i="7"/>
  <c r="AN697" i="7"/>
  <c r="AN695" i="7"/>
  <c r="AN694" i="7"/>
  <c r="AN693" i="7"/>
  <c r="AN692" i="7"/>
  <c r="AN691" i="7"/>
  <c r="AN689" i="7"/>
  <c r="AN352" i="7"/>
  <c r="AN351" i="7"/>
  <c r="AN350" i="7"/>
  <c r="AN349" i="7"/>
  <c r="AN348" i="7"/>
  <c r="AN347" i="7"/>
  <c r="AN346" i="7"/>
  <c r="AN345" i="7"/>
  <c r="AN344" i="7"/>
  <c r="AN343" i="7"/>
  <c r="AN666" i="7"/>
  <c r="AN665" i="7"/>
  <c r="AN664" i="7"/>
  <c r="AN663" i="7"/>
  <c r="AN662" i="7"/>
  <c r="AN661" i="7"/>
  <c r="AN660" i="7"/>
  <c r="AN658" i="7"/>
  <c r="AN657" i="7"/>
  <c r="AN325" i="7"/>
  <c r="AN324" i="7"/>
  <c r="AN323" i="7"/>
  <c r="AN322" i="7"/>
  <c r="AN321" i="7"/>
  <c r="AN320" i="7"/>
  <c r="AN319" i="7"/>
  <c r="AN318" i="7"/>
  <c r="AN317" i="7"/>
  <c r="AN634" i="7"/>
  <c r="AN633" i="7"/>
  <c r="AN632" i="7"/>
  <c r="AN631" i="7"/>
  <c r="AN630" i="7"/>
  <c r="AN629" i="7"/>
  <c r="AN627" i="7"/>
  <c r="AN626" i="7"/>
  <c r="AN625" i="7"/>
  <c r="AN301" i="7"/>
  <c r="AN300" i="7"/>
  <c r="AN299" i="7"/>
  <c r="AN298" i="7"/>
  <c r="AN297" i="7"/>
  <c r="AN296" i="7"/>
  <c r="AN295" i="7"/>
  <c r="AN294" i="7"/>
  <c r="AN293" i="7"/>
  <c r="AN292" i="7"/>
  <c r="AN514" i="7"/>
  <c r="AN508" i="7"/>
  <c r="AN423" i="7"/>
  <c r="AN326" i="7"/>
  <c r="AN408" i="7"/>
  <c r="AN407" i="7"/>
  <c r="AN406" i="7"/>
  <c r="AN405" i="7"/>
  <c r="AN404" i="7"/>
  <c r="AN403" i="7"/>
  <c r="AN287" i="7"/>
  <c r="AN272" i="7"/>
  <c r="AN271" i="7"/>
  <c r="AN270" i="7"/>
  <c r="AN269" i="7"/>
  <c r="AN268" i="7"/>
  <c r="AN267" i="7"/>
  <c r="AN37" i="7"/>
  <c r="AM288" i="7"/>
  <c r="AM430" i="7"/>
  <c r="AM432" i="7"/>
  <c r="AM429" i="7"/>
  <c r="AM433" i="7"/>
  <c r="AM437" i="7"/>
  <c r="AM457" i="7"/>
  <c r="AM461" i="7"/>
  <c r="AM481" i="7"/>
  <c r="AM485" i="7"/>
  <c r="AM489" i="7"/>
  <c r="AM454" i="7"/>
  <c r="AM458" i="7"/>
  <c r="AM462" i="7"/>
  <c r="AM482" i="7"/>
  <c r="AM486" i="7"/>
  <c r="AM424" i="7"/>
  <c r="AL107" i="7" l="1"/>
  <c r="AL108" i="7" s="1"/>
  <c r="AN569" i="7"/>
  <c r="AN571" i="7" s="1"/>
  <c r="AO596" i="7"/>
  <c r="AO567" i="7"/>
  <c r="AN193" i="7"/>
  <c r="AN156" i="7"/>
  <c r="AN72" i="7"/>
  <c r="AM97" i="7"/>
  <c r="AN433" i="7"/>
  <c r="AN288" i="7"/>
  <c r="AN431" i="7"/>
  <c r="AN430" i="7"/>
  <c r="AN434" i="7"/>
  <c r="AN454" i="7"/>
  <c r="AN458" i="7"/>
  <c r="AN462" i="7"/>
  <c r="AN482" i="7"/>
  <c r="AN486" i="7"/>
  <c r="AN424" i="7"/>
  <c r="AN455" i="7"/>
  <c r="AN459" i="7"/>
  <c r="AN463" i="7"/>
  <c r="AN483" i="7"/>
  <c r="AN487" i="7"/>
  <c r="AO698" i="7"/>
  <c r="AO697" i="7"/>
  <c r="AO695" i="7"/>
  <c r="AO694" i="7"/>
  <c r="AO693" i="7"/>
  <c r="AO692" i="7"/>
  <c r="AO691" i="7"/>
  <c r="AO352" i="7"/>
  <c r="AO350" i="7"/>
  <c r="AO349" i="7"/>
  <c r="AO348" i="7"/>
  <c r="AO347" i="7"/>
  <c r="AO346" i="7"/>
  <c r="AO345" i="7"/>
  <c r="AO689" i="7"/>
  <c r="AO344" i="7"/>
  <c r="AO326" i="7"/>
  <c r="AO325" i="7"/>
  <c r="AO324" i="7"/>
  <c r="AO323" i="7"/>
  <c r="AO322" i="7"/>
  <c r="AO321" i="7"/>
  <c r="AO320" i="7"/>
  <c r="AO343" i="7"/>
  <c r="AO666" i="7"/>
  <c r="AO665" i="7"/>
  <c r="AO664" i="7"/>
  <c r="AO663" i="7"/>
  <c r="AO662" i="7"/>
  <c r="AO661" i="7"/>
  <c r="AO660" i="7"/>
  <c r="AO658" i="7"/>
  <c r="AO657" i="7"/>
  <c r="AO319" i="7"/>
  <c r="AO301" i="7"/>
  <c r="AO300" i="7"/>
  <c r="AO299" i="7"/>
  <c r="AO298" i="7"/>
  <c r="AO297" i="7"/>
  <c r="AO296" i="7"/>
  <c r="AO318" i="7"/>
  <c r="AO317" i="7"/>
  <c r="AO634" i="7"/>
  <c r="AO633" i="7"/>
  <c r="AO632" i="7"/>
  <c r="AO631" i="7"/>
  <c r="AO630" i="7"/>
  <c r="AO629" i="7"/>
  <c r="AO627" i="7"/>
  <c r="AO626" i="7"/>
  <c r="AO625" i="7"/>
  <c r="AO295" i="7"/>
  <c r="AO294" i="7"/>
  <c r="AO293" i="7"/>
  <c r="AO292" i="7"/>
  <c r="AO514" i="7"/>
  <c r="AO508" i="7"/>
  <c r="AO408" i="7"/>
  <c r="AO407" i="7"/>
  <c r="AO406" i="7"/>
  <c r="AO405" i="7"/>
  <c r="AO404" i="7"/>
  <c r="AO403" i="7"/>
  <c r="AO351" i="7"/>
  <c r="AO423" i="7"/>
  <c r="AO287" i="7"/>
  <c r="AO272" i="7"/>
  <c r="AO271" i="7"/>
  <c r="AO270" i="7"/>
  <c r="AO269" i="7"/>
  <c r="AO268" i="7"/>
  <c r="AO267" i="7"/>
  <c r="AO37" i="7"/>
  <c r="AN429" i="7"/>
  <c r="AN437" i="7"/>
  <c r="AN435" i="7"/>
  <c r="AN428" i="7"/>
  <c r="AN432" i="7"/>
  <c r="AN436" i="7"/>
  <c r="AN456" i="7"/>
  <c r="AN460" i="7"/>
  <c r="AN480" i="7"/>
  <c r="AN484" i="7"/>
  <c r="AN488" i="7"/>
  <c r="AN457" i="7"/>
  <c r="AN461" i="7"/>
  <c r="AN481" i="7"/>
  <c r="AN485" i="7"/>
  <c r="AN489" i="7"/>
  <c r="AO588" i="7"/>
  <c r="AN39" i="7"/>
  <c r="AN86" i="7"/>
  <c r="AN623" i="7"/>
  <c r="AN608" i="7" s="1"/>
  <c r="AN94" i="7" s="1"/>
  <c r="AN655" i="7"/>
  <c r="AN640" i="7" s="1"/>
  <c r="AN95" i="7" s="1"/>
  <c r="AN687" i="7"/>
  <c r="AN672" i="7" s="1"/>
  <c r="AN96" i="7" s="1"/>
  <c r="AM107" i="7" l="1"/>
  <c r="AM108" i="7" s="1"/>
  <c r="AO569" i="7"/>
  <c r="AO571" i="7" s="1"/>
  <c r="AP567" i="7"/>
  <c r="AO193" i="7"/>
  <c r="AO156" i="7"/>
  <c r="AO72" i="7"/>
  <c r="AO39" i="7"/>
  <c r="AO623" i="7"/>
  <c r="AO608" i="7" s="1"/>
  <c r="AO94" i="7" s="1"/>
  <c r="AO655" i="7"/>
  <c r="AO640" i="7" s="1"/>
  <c r="AO95" i="7" s="1"/>
  <c r="AO86" i="7"/>
  <c r="AO428" i="7"/>
  <c r="AO436" i="7"/>
  <c r="AO434" i="7"/>
  <c r="AO431" i="7"/>
  <c r="AO435" i="7"/>
  <c r="AO455" i="7"/>
  <c r="AO459" i="7"/>
  <c r="AO463" i="7"/>
  <c r="AO483" i="7"/>
  <c r="AO487" i="7"/>
  <c r="AO456" i="7"/>
  <c r="AO460" i="7"/>
  <c r="AO480" i="7"/>
  <c r="AO484" i="7"/>
  <c r="AO488" i="7"/>
  <c r="AP588" i="7"/>
  <c r="AO687" i="7"/>
  <c r="AO672" i="7" s="1"/>
  <c r="AO96" i="7" s="1"/>
  <c r="AP698" i="7"/>
  <c r="AP697" i="7"/>
  <c r="AP695" i="7"/>
  <c r="AP694" i="7"/>
  <c r="AP693" i="7"/>
  <c r="AP692" i="7"/>
  <c r="AP691" i="7"/>
  <c r="AP689" i="7"/>
  <c r="B686" i="7"/>
  <c r="B685" i="7"/>
  <c r="B684" i="7"/>
  <c r="B683" i="7"/>
  <c r="B682" i="7"/>
  <c r="B681" i="7"/>
  <c r="B680" i="7"/>
  <c r="B679" i="7"/>
  <c r="B678" i="7"/>
  <c r="AP343" i="7"/>
  <c r="AP666" i="7"/>
  <c r="B666" i="7" s="1"/>
  <c r="AP665" i="7"/>
  <c r="B665" i="7" s="1"/>
  <c r="AP664" i="7"/>
  <c r="B664" i="7" s="1"/>
  <c r="AP663" i="7"/>
  <c r="B663" i="7" s="1"/>
  <c r="AP662" i="7"/>
  <c r="B662" i="7" s="1"/>
  <c r="AP661" i="7"/>
  <c r="B661" i="7" s="1"/>
  <c r="AP660" i="7"/>
  <c r="B660" i="7" s="1"/>
  <c r="AP658" i="7"/>
  <c r="AP657" i="7"/>
  <c r="B654" i="7"/>
  <c r="B653" i="7"/>
  <c r="B652" i="7"/>
  <c r="B651" i="7"/>
  <c r="B650" i="7"/>
  <c r="B649" i="7"/>
  <c r="B648" i="7"/>
  <c r="B647" i="7"/>
  <c r="B646" i="7"/>
  <c r="AP317" i="7"/>
  <c r="AP634" i="7"/>
  <c r="B634" i="7" s="1"/>
  <c r="AP633" i="7"/>
  <c r="B633" i="7" s="1"/>
  <c r="AP632" i="7"/>
  <c r="B632" i="7" s="1"/>
  <c r="AP631" i="7"/>
  <c r="B631" i="7" s="1"/>
  <c r="AP630" i="7"/>
  <c r="B630" i="7" s="1"/>
  <c r="AP629" i="7"/>
  <c r="B629" i="7" s="1"/>
  <c r="AP627" i="7"/>
  <c r="AP626" i="7"/>
  <c r="AP625" i="7"/>
  <c r="B622" i="7"/>
  <c r="B621" i="7"/>
  <c r="B620" i="7"/>
  <c r="B619" i="7"/>
  <c r="B618" i="7"/>
  <c r="B617" i="7"/>
  <c r="B616" i="7"/>
  <c r="B615" i="7"/>
  <c r="B614" i="7"/>
  <c r="AP292" i="7"/>
  <c r="AP514" i="7"/>
  <c r="AP508" i="7"/>
  <c r="AP423" i="7"/>
  <c r="AP326" i="7"/>
  <c r="AP408" i="7"/>
  <c r="AP407" i="7"/>
  <c r="AP406" i="7"/>
  <c r="AP405" i="7"/>
  <c r="AP404" i="7"/>
  <c r="AP403" i="7"/>
  <c r="AP287" i="7"/>
  <c r="AP272" i="7"/>
  <c r="AP271" i="7"/>
  <c r="AP270" i="7"/>
  <c r="AP269" i="7"/>
  <c r="AP268" i="7"/>
  <c r="AP267" i="7"/>
  <c r="AP37" i="7"/>
  <c r="AO288" i="7"/>
  <c r="AO432" i="7"/>
  <c r="AO430" i="7"/>
  <c r="AO429" i="7"/>
  <c r="AO433" i="7"/>
  <c r="AO437" i="7"/>
  <c r="AO457" i="7"/>
  <c r="AO461" i="7"/>
  <c r="AO481" i="7"/>
  <c r="AO485" i="7"/>
  <c r="AO489" i="7"/>
  <c r="AO454" i="7"/>
  <c r="AO458" i="7"/>
  <c r="AO462" i="7"/>
  <c r="AO482" i="7"/>
  <c r="AO486" i="7"/>
  <c r="AO424" i="7"/>
  <c r="AN97" i="7"/>
  <c r="AO444" i="7" l="1"/>
  <c r="AO501" i="7"/>
  <c r="AN443" i="7"/>
  <c r="AO494" i="7"/>
  <c r="AO498" i="7"/>
  <c r="AO473" i="7"/>
  <c r="AO470" i="7"/>
  <c r="AO474" i="7"/>
  <c r="AO497" i="7"/>
  <c r="AO304" i="7"/>
  <c r="AN449" i="7"/>
  <c r="AO331" i="7"/>
  <c r="AN495" i="7"/>
  <c r="AN442" i="7"/>
  <c r="AO359" i="7"/>
  <c r="AN447" i="7"/>
  <c r="AN470" i="7"/>
  <c r="AN474" i="7"/>
  <c r="AN497" i="7"/>
  <c r="AP338" i="7"/>
  <c r="AN444" i="7"/>
  <c r="AN467" i="7"/>
  <c r="AN475" i="7"/>
  <c r="AO357" i="7"/>
  <c r="AO361" i="7"/>
  <c r="AO493" i="7"/>
  <c r="AO441" i="7"/>
  <c r="AO449" i="7"/>
  <c r="AO442" i="7"/>
  <c r="AO469" i="7"/>
  <c r="AO495" i="7"/>
  <c r="AN468" i="7"/>
  <c r="AO445" i="7"/>
  <c r="AO330" i="7"/>
  <c r="E308" i="7"/>
  <c r="D308" i="7"/>
  <c r="H308" i="7"/>
  <c r="G308" i="7"/>
  <c r="F308" i="7"/>
  <c r="C308" i="7"/>
  <c r="I308" i="7"/>
  <c r="J308" i="7"/>
  <c r="C445" i="7"/>
  <c r="E445" i="7"/>
  <c r="D445" i="7"/>
  <c r="G445" i="7"/>
  <c r="H445" i="7"/>
  <c r="F445" i="7"/>
  <c r="I445" i="7"/>
  <c r="K308" i="7"/>
  <c r="J445" i="7"/>
  <c r="K445" i="7"/>
  <c r="L308" i="7"/>
  <c r="L445" i="7"/>
  <c r="M308" i="7"/>
  <c r="M445" i="7"/>
  <c r="N308" i="7"/>
  <c r="O308" i="7"/>
  <c r="N445" i="7"/>
  <c r="P308" i="7"/>
  <c r="O445" i="7"/>
  <c r="Q308" i="7"/>
  <c r="P445" i="7"/>
  <c r="R308" i="7"/>
  <c r="Q445" i="7"/>
  <c r="S308" i="7"/>
  <c r="R445" i="7"/>
  <c r="T308" i="7"/>
  <c r="S445" i="7"/>
  <c r="T445" i="7"/>
  <c r="U308" i="7"/>
  <c r="U445" i="7"/>
  <c r="V308" i="7"/>
  <c r="V445" i="7"/>
  <c r="W308" i="7"/>
  <c r="X308" i="7"/>
  <c r="W445" i="7"/>
  <c r="Y308" i="7"/>
  <c r="X445" i="7"/>
  <c r="Y445" i="7"/>
  <c r="Z308" i="7"/>
  <c r="Z445" i="7"/>
  <c r="AA308" i="7"/>
  <c r="AB308" i="7"/>
  <c r="AA445" i="7"/>
  <c r="AC308" i="7"/>
  <c r="AB445" i="7"/>
  <c r="AC445" i="7"/>
  <c r="AD308" i="7"/>
  <c r="AD445" i="7"/>
  <c r="AE308" i="7"/>
  <c r="AF308" i="7"/>
  <c r="AE445" i="7"/>
  <c r="AF445" i="7"/>
  <c r="AG308" i="7"/>
  <c r="AG445" i="7"/>
  <c r="AH308" i="7"/>
  <c r="AH445" i="7"/>
  <c r="AI308" i="7"/>
  <c r="AI445" i="7"/>
  <c r="AJ308" i="7"/>
  <c r="AJ445" i="7"/>
  <c r="AK308" i="7"/>
  <c r="AK445" i="7"/>
  <c r="AL308" i="7"/>
  <c r="AL445" i="7"/>
  <c r="AM308" i="7"/>
  <c r="AN308" i="7"/>
  <c r="AM445" i="7"/>
  <c r="C331" i="7"/>
  <c r="F331" i="7"/>
  <c r="D331" i="7"/>
  <c r="C468" i="7"/>
  <c r="E331" i="7"/>
  <c r="D468" i="7"/>
  <c r="G331" i="7"/>
  <c r="E468" i="7"/>
  <c r="F468" i="7"/>
  <c r="G468" i="7"/>
  <c r="H331" i="7"/>
  <c r="I331" i="7"/>
  <c r="H468" i="7"/>
  <c r="I468" i="7"/>
  <c r="J331" i="7"/>
  <c r="J468" i="7"/>
  <c r="K331" i="7"/>
  <c r="L331" i="7"/>
  <c r="K468" i="7"/>
  <c r="M331" i="7"/>
  <c r="L468" i="7"/>
  <c r="M468" i="7"/>
  <c r="N331" i="7"/>
  <c r="N468" i="7"/>
  <c r="O331" i="7"/>
  <c r="P331" i="7"/>
  <c r="O468" i="7"/>
  <c r="P468" i="7"/>
  <c r="Q331" i="7"/>
  <c r="R331" i="7"/>
  <c r="Q468" i="7"/>
  <c r="R468" i="7"/>
  <c r="S331" i="7"/>
  <c r="T331" i="7"/>
  <c r="S468" i="7"/>
  <c r="U331" i="7"/>
  <c r="T468" i="7"/>
  <c r="V331" i="7"/>
  <c r="U468" i="7"/>
  <c r="V468" i="7"/>
  <c r="W331" i="7"/>
  <c r="W468" i="7"/>
  <c r="X331" i="7"/>
  <c r="Y331" i="7"/>
  <c r="X468" i="7"/>
  <c r="Y468" i="7"/>
  <c r="Z331" i="7"/>
  <c r="Z468" i="7"/>
  <c r="AA331" i="7"/>
  <c r="AA468" i="7"/>
  <c r="AB331" i="7"/>
  <c r="AB468" i="7"/>
  <c r="AC331" i="7"/>
  <c r="AC468" i="7"/>
  <c r="AD331" i="7"/>
  <c r="AD468" i="7"/>
  <c r="AE331" i="7"/>
  <c r="AF331" i="7"/>
  <c r="AE468" i="7"/>
  <c r="AG331" i="7"/>
  <c r="AF468" i="7"/>
  <c r="AG468" i="7"/>
  <c r="AH331" i="7"/>
  <c r="AI331" i="7"/>
  <c r="AH468" i="7"/>
  <c r="AI468" i="7"/>
  <c r="AJ331" i="7"/>
  <c r="AK331" i="7"/>
  <c r="AJ468" i="7"/>
  <c r="AK468" i="7"/>
  <c r="AL331" i="7"/>
  <c r="AL468" i="7"/>
  <c r="AM331" i="7"/>
  <c r="AN331" i="7"/>
  <c r="AM468" i="7"/>
  <c r="H362" i="7"/>
  <c r="D362" i="7"/>
  <c r="E362" i="7"/>
  <c r="G362" i="7"/>
  <c r="F362" i="7"/>
  <c r="C362" i="7"/>
  <c r="I362" i="7"/>
  <c r="J362" i="7"/>
  <c r="K362" i="7"/>
  <c r="J499" i="7"/>
  <c r="L362" i="7"/>
  <c r="I499" i="7"/>
  <c r="H499" i="7"/>
  <c r="C499" i="7"/>
  <c r="E499" i="7"/>
  <c r="G499" i="7"/>
  <c r="K499" i="7"/>
  <c r="F499" i="7"/>
  <c r="D499" i="7"/>
  <c r="L499" i="7"/>
  <c r="M362" i="7"/>
  <c r="M499" i="7"/>
  <c r="N362" i="7"/>
  <c r="N499" i="7"/>
  <c r="O362" i="7"/>
  <c r="P362" i="7"/>
  <c r="O499" i="7"/>
  <c r="P499" i="7"/>
  <c r="Q362" i="7"/>
  <c r="R362" i="7"/>
  <c r="Q499" i="7"/>
  <c r="R499" i="7"/>
  <c r="S362" i="7"/>
  <c r="T362" i="7"/>
  <c r="S499" i="7"/>
  <c r="U362" i="7"/>
  <c r="T499" i="7"/>
  <c r="V362" i="7"/>
  <c r="U499" i="7"/>
  <c r="V499" i="7"/>
  <c r="W362" i="7"/>
  <c r="W499" i="7"/>
  <c r="X362" i="7"/>
  <c r="X499" i="7"/>
  <c r="Y362" i="7"/>
  <c r="Y499" i="7"/>
  <c r="Z362" i="7"/>
  <c r="Z499" i="7"/>
  <c r="AA362" i="7"/>
  <c r="AB362" i="7"/>
  <c r="AA499" i="7"/>
  <c r="AC362" i="7"/>
  <c r="AB499" i="7"/>
  <c r="AC499" i="7"/>
  <c r="AD362" i="7"/>
  <c r="AE362" i="7"/>
  <c r="AD499" i="7"/>
  <c r="AF362" i="7"/>
  <c r="AE499" i="7"/>
  <c r="AG362" i="7"/>
  <c r="AF499" i="7"/>
  <c r="AH362" i="7"/>
  <c r="AG499" i="7"/>
  <c r="AI362" i="7"/>
  <c r="AH499" i="7"/>
  <c r="AI499" i="7"/>
  <c r="AJ362" i="7"/>
  <c r="AK362" i="7"/>
  <c r="AJ499" i="7"/>
  <c r="AL362" i="7"/>
  <c r="AK499" i="7"/>
  <c r="AL499" i="7"/>
  <c r="AM362" i="7"/>
  <c r="AN362" i="7"/>
  <c r="AM499" i="7"/>
  <c r="AO472" i="7"/>
  <c r="AO443" i="7"/>
  <c r="AN494" i="7"/>
  <c r="AN498" i="7"/>
  <c r="AO312" i="7"/>
  <c r="AO305" i="7"/>
  <c r="G309" i="7"/>
  <c r="F309" i="7"/>
  <c r="H309" i="7"/>
  <c r="D309" i="7"/>
  <c r="C309" i="7"/>
  <c r="I309" i="7"/>
  <c r="E309" i="7"/>
  <c r="J309" i="7"/>
  <c r="C446" i="7"/>
  <c r="K309" i="7"/>
  <c r="J446" i="7"/>
  <c r="I446" i="7"/>
  <c r="D446" i="7"/>
  <c r="F446" i="7"/>
  <c r="E446" i="7"/>
  <c r="G446" i="7"/>
  <c r="H446" i="7"/>
  <c r="L309" i="7"/>
  <c r="K446" i="7"/>
  <c r="M309" i="7"/>
  <c r="L446" i="7"/>
  <c r="N309" i="7"/>
  <c r="M446" i="7"/>
  <c r="O309" i="7"/>
  <c r="N446" i="7"/>
  <c r="P309" i="7"/>
  <c r="O446" i="7"/>
  <c r="P446" i="7"/>
  <c r="Q309" i="7"/>
  <c r="R309" i="7"/>
  <c r="Q446" i="7"/>
  <c r="S309" i="7"/>
  <c r="R446" i="7"/>
  <c r="T309" i="7"/>
  <c r="S446" i="7"/>
  <c r="T446" i="7"/>
  <c r="U309" i="7"/>
  <c r="V309" i="7"/>
  <c r="U446" i="7"/>
  <c r="V446" i="7"/>
  <c r="W309" i="7"/>
  <c r="X309" i="7"/>
  <c r="W446" i="7"/>
  <c r="Y309" i="7"/>
  <c r="X446" i="7"/>
  <c r="Z309" i="7"/>
  <c r="Y446" i="7"/>
  <c r="AA309" i="7"/>
  <c r="Z446" i="7"/>
  <c r="AB309" i="7"/>
  <c r="AA446" i="7"/>
  <c r="AC309" i="7"/>
  <c r="AB446" i="7"/>
  <c r="AD309" i="7"/>
  <c r="AC446" i="7"/>
  <c r="AE309" i="7"/>
  <c r="AD446" i="7"/>
  <c r="AF309" i="7"/>
  <c r="AE446" i="7"/>
  <c r="AG309" i="7"/>
  <c r="AF446" i="7"/>
  <c r="AH309" i="7"/>
  <c r="AG446" i="7"/>
  <c r="AI309" i="7"/>
  <c r="AH446" i="7"/>
  <c r="AI446" i="7"/>
  <c r="AJ309" i="7"/>
  <c r="AJ446" i="7"/>
  <c r="AK309" i="7"/>
  <c r="AK446" i="7"/>
  <c r="AL309" i="7"/>
  <c r="AM309" i="7"/>
  <c r="AL446" i="7"/>
  <c r="AM446" i="7"/>
  <c r="AN309" i="7"/>
  <c r="D332" i="7"/>
  <c r="F332" i="7"/>
  <c r="G332" i="7"/>
  <c r="E332" i="7"/>
  <c r="C332" i="7"/>
  <c r="G469" i="7"/>
  <c r="C469" i="7"/>
  <c r="H332" i="7"/>
  <c r="E469" i="7"/>
  <c r="F469" i="7"/>
  <c r="D469" i="7"/>
  <c r="I332" i="7"/>
  <c r="H469" i="7"/>
  <c r="I469" i="7"/>
  <c r="J332" i="7"/>
  <c r="J469" i="7"/>
  <c r="K332" i="7"/>
  <c r="L332" i="7"/>
  <c r="K469" i="7"/>
  <c r="L469" i="7"/>
  <c r="M332" i="7"/>
  <c r="M469" i="7"/>
  <c r="N332" i="7"/>
  <c r="N469" i="7"/>
  <c r="O332" i="7"/>
  <c r="P332" i="7"/>
  <c r="O469" i="7"/>
  <c r="Q332" i="7"/>
  <c r="P469" i="7"/>
  <c r="R332" i="7"/>
  <c r="Q469" i="7"/>
  <c r="R469" i="7"/>
  <c r="S332" i="7"/>
  <c r="T332" i="7"/>
  <c r="S469" i="7"/>
  <c r="U332" i="7"/>
  <c r="T469" i="7"/>
  <c r="V332" i="7"/>
  <c r="U469" i="7"/>
  <c r="V469" i="7"/>
  <c r="W332" i="7"/>
  <c r="X332" i="7"/>
  <c r="W469" i="7"/>
  <c r="Y332" i="7"/>
  <c r="X469" i="7"/>
  <c r="Z332" i="7"/>
  <c r="Y469" i="7"/>
  <c r="Z469" i="7"/>
  <c r="AA332" i="7"/>
  <c r="AA469" i="7"/>
  <c r="AB332" i="7"/>
  <c r="AC332" i="7"/>
  <c r="AB469" i="7"/>
  <c r="AD332" i="7"/>
  <c r="AC469" i="7"/>
  <c r="AE332" i="7"/>
  <c r="AD469" i="7"/>
  <c r="AF332" i="7"/>
  <c r="AE469" i="7"/>
  <c r="AF469" i="7"/>
  <c r="AG332" i="7"/>
  <c r="AG469" i="7"/>
  <c r="AH332" i="7"/>
  <c r="AH469" i="7"/>
  <c r="AI332" i="7"/>
  <c r="AJ332" i="7"/>
  <c r="AI469" i="7"/>
  <c r="AK332" i="7"/>
  <c r="AJ469" i="7"/>
  <c r="AK469" i="7"/>
  <c r="AL332" i="7"/>
  <c r="AL469" i="7"/>
  <c r="AM332" i="7"/>
  <c r="AM469" i="7"/>
  <c r="AN332" i="7"/>
  <c r="E363" i="7"/>
  <c r="D363" i="7"/>
  <c r="F363" i="7"/>
  <c r="L363" i="7"/>
  <c r="C363" i="7"/>
  <c r="K363" i="7"/>
  <c r="J363" i="7"/>
  <c r="I363" i="7"/>
  <c r="H363" i="7"/>
  <c r="G363" i="7"/>
  <c r="L500" i="7"/>
  <c r="M363" i="7"/>
  <c r="G500" i="7"/>
  <c r="C500" i="7"/>
  <c r="H500" i="7"/>
  <c r="F500" i="7"/>
  <c r="E500" i="7"/>
  <c r="I500" i="7"/>
  <c r="D500" i="7"/>
  <c r="J500" i="7"/>
  <c r="K500" i="7"/>
  <c r="M500" i="7"/>
  <c r="N363" i="7"/>
  <c r="O363" i="7"/>
  <c r="N500" i="7"/>
  <c r="O500" i="7"/>
  <c r="P363" i="7"/>
  <c r="Q363" i="7"/>
  <c r="P500" i="7"/>
  <c r="Q500" i="7"/>
  <c r="R363" i="7"/>
  <c r="R500" i="7"/>
  <c r="S363" i="7"/>
  <c r="S500" i="7"/>
  <c r="T363" i="7"/>
  <c r="U363" i="7"/>
  <c r="T500" i="7"/>
  <c r="U500" i="7"/>
  <c r="V363" i="7"/>
  <c r="W363" i="7"/>
  <c r="V500" i="7"/>
  <c r="W500" i="7"/>
  <c r="X363" i="7"/>
  <c r="X500" i="7"/>
  <c r="Y363" i="7"/>
  <c r="Y500" i="7"/>
  <c r="Z363" i="7"/>
  <c r="AA363" i="7"/>
  <c r="Z500" i="7"/>
  <c r="AA500" i="7"/>
  <c r="AB363" i="7"/>
  <c r="AC363" i="7"/>
  <c r="AB500" i="7"/>
  <c r="AD363" i="7"/>
  <c r="AC500" i="7"/>
  <c r="AE363" i="7"/>
  <c r="AD500" i="7"/>
  <c r="AE500" i="7"/>
  <c r="AF363" i="7"/>
  <c r="AF500" i="7"/>
  <c r="AG363" i="7"/>
  <c r="AG500" i="7"/>
  <c r="AH363" i="7"/>
  <c r="AH500" i="7"/>
  <c r="AI363" i="7"/>
  <c r="AJ363" i="7"/>
  <c r="AI500" i="7"/>
  <c r="AK363" i="7"/>
  <c r="AJ500" i="7"/>
  <c r="AK500" i="7"/>
  <c r="AL363" i="7"/>
  <c r="AM363" i="7"/>
  <c r="AL500" i="7"/>
  <c r="AM500" i="7"/>
  <c r="AN363" i="7"/>
  <c r="AO468" i="7"/>
  <c r="AO446" i="7"/>
  <c r="AO307" i="7"/>
  <c r="AO362" i="7"/>
  <c r="AN500" i="7"/>
  <c r="AN469" i="7"/>
  <c r="H310" i="7"/>
  <c r="G310" i="7"/>
  <c r="K310" i="7"/>
  <c r="F310" i="7"/>
  <c r="I310" i="7"/>
  <c r="J310" i="7"/>
  <c r="C310" i="7"/>
  <c r="D310" i="7"/>
  <c r="E310" i="7"/>
  <c r="G447" i="7"/>
  <c r="H447" i="7"/>
  <c r="D447" i="7"/>
  <c r="C447" i="7"/>
  <c r="I447" i="7"/>
  <c r="F447" i="7"/>
  <c r="L310" i="7"/>
  <c r="K447" i="7"/>
  <c r="J447" i="7"/>
  <c r="E447" i="7"/>
  <c r="L447" i="7"/>
  <c r="M310" i="7"/>
  <c r="M447" i="7"/>
  <c r="N310" i="7"/>
  <c r="N447" i="7"/>
  <c r="O310" i="7"/>
  <c r="O447" i="7"/>
  <c r="P310" i="7"/>
  <c r="P447" i="7"/>
  <c r="Q310" i="7"/>
  <c r="Q447" i="7"/>
  <c r="R310" i="7"/>
  <c r="R447" i="7"/>
  <c r="S310" i="7"/>
  <c r="S447" i="7"/>
  <c r="T310" i="7"/>
  <c r="U310" i="7"/>
  <c r="T447" i="7"/>
  <c r="V310" i="7"/>
  <c r="U447" i="7"/>
  <c r="V447" i="7"/>
  <c r="W310" i="7"/>
  <c r="X310" i="7"/>
  <c r="W447" i="7"/>
  <c r="X447" i="7"/>
  <c r="Y310" i="7"/>
  <c r="Y447" i="7"/>
  <c r="Z310" i="7"/>
  <c r="Z447" i="7"/>
  <c r="AA310" i="7"/>
  <c r="AB310" i="7"/>
  <c r="AA447" i="7"/>
  <c r="AB447" i="7"/>
  <c r="AC310" i="7"/>
  <c r="AC447" i="7"/>
  <c r="AD310" i="7"/>
  <c r="AE310" i="7"/>
  <c r="AD447" i="7"/>
  <c r="AF310" i="7"/>
  <c r="AE447" i="7"/>
  <c r="AG310" i="7"/>
  <c r="AF447" i="7"/>
  <c r="AH310" i="7"/>
  <c r="AG447" i="7"/>
  <c r="AI310" i="7"/>
  <c r="AH447" i="7"/>
  <c r="AJ310" i="7"/>
  <c r="AI447" i="7"/>
  <c r="AJ447" i="7"/>
  <c r="AK310" i="7"/>
  <c r="AK447" i="7"/>
  <c r="AL310" i="7"/>
  <c r="AM310" i="7"/>
  <c r="AL447" i="7"/>
  <c r="AM447" i="7"/>
  <c r="AN310" i="7"/>
  <c r="E333" i="7"/>
  <c r="C333" i="7"/>
  <c r="D333" i="7"/>
  <c r="G333" i="7"/>
  <c r="H333" i="7"/>
  <c r="F333" i="7"/>
  <c r="D470" i="7"/>
  <c r="C470" i="7"/>
  <c r="F470" i="7"/>
  <c r="G470" i="7"/>
  <c r="H470" i="7"/>
  <c r="E470" i="7"/>
  <c r="I333" i="7"/>
  <c r="J333" i="7"/>
  <c r="I470" i="7"/>
  <c r="K333" i="7"/>
  <c r="J470" i="7"/>
  <c r="K470" i="7"/>
  <c r="L333" i="7"/>
  <c r="L470" i="7"/>
  <c r="M333" i="7"/>
  <c r="N333" i="7"/>
  <c r="M470" i="7"/>
  <c r="N470" i="7"/>
  <c r="O333" i="7"/>
  <c r="P333" i="7"/>
  <c r="O470" i="7"/>
  <c r="P470" i="7"/>
  <c r="Q333" i="7"/>
  <c r="R333" i="7"/>
  <c r="Q470" i="7"/>
  <c r="S333" i="7"/>
  <c r="R470" i="7"/>
  <c r="T333" i="7"/>
  <c r="S470" i="7"/>
  <c r="T470" i="7"/>
  <c r="U333" i="7"/>
  <c r="U470" i="7"/>
  <c r="V333" i="7"/>
  <c r="W333" i="7"/>
  <c r="V470" i="7"/>
  <c r="X333" i="7"/>
  <c r="W470" i="7"/>
  <c r="X470" i="7"/>
  <c r="Y333" i="7"/>
  <c r="Y470" i="7"/>
  <c r="Z333" i="7"/>
  <c r="AA333" i="7"/>
  <c r="Z470" i="7"/>
  <c r="AA470" i="7"/>
  <c r="AB333" i="7"/>
  <c r="AB470" i="7"/>
  <c r="AC333" i="7"/>
  <c r="AC470" i="7"/>
  <c r="AD333" i="7"/>
  <c r="AE333" i="7"/>
  <c r="AD470" i="7"/>
  <c r="AE470" i="7"/>
  <c r="AF333" i="7"/>
  <c r="AG333" i="7"/>
  <c r="AF470" i="7"/>
  <c r="AH333" i="7"/>
  <c r="AG470" i="7"/>
  <c r="AI333" i="7"/>
  <c r="AH470" i="7"/>
  <c r="AI470" i="7"/>
  <c r="AJ333" i="7"/>
  <c r="AK333" i="7"/>
  <c r="AJ470" i="7"/>
  <c r="AL333" i="7"/>
  <c r="AK470" i="7"/>
  <c r="AM333" i="7"/>
  <c r="AL470" i="7"/>
  <c r="AM470" i="7"/>
  <c r="AN333" i="7"/>
  <c r="C356" i="7"/>
  <c r="C493" i="7"/>
  <c r="D356" i="7"/>
  <c r="F356" i="7"/>
  <c r="D493" i="7"/>
  <c r="E356" i="7"/>
  <c r="G356" i="7"/>
  <c r="E493" i="7"/>
  <c r="F493" i="7"/>
  <c r="G493" i="7"/>
  <c r="H356" i="7"/>
  <c r="I356" i="7"/>
  <c r="H493" i="7"/>
  <c r="J356" i="7"/>
  <c r="I493" i="7"/>
  <c r="J493" i="7"/>
  <c r="K356" i="7"/>
  <c r="L356" i="7"/>
  <c r="K493" i="7"/>
  <c r="L493" i="7"/>
  <c r="M356" i="7"/>
  <c r="M493" i="7"/>
  <c r="N356" i="7"/>
  <c r="N493" i="7"/>
  <c r="O356" i="7"/>
  <c r="P356" i="7"/>
  <c r="O493" i="7"/>
  <c r="Q356" i="7"/>
  <c r="P493" i="7"/>
  <c r="Q493" i="7"/>
  <c r="R356" i="7"/>
  <c r="R493" i="7"/>
  <c r="S356" i="7"/>
  <c r="S493" i="7"/>
  <c r="T356" i="7"/>
  <c r="U356" i="7"/>
  <c r="T493" i="7"/>
  <c r="U493" i="7"/>
  <c r="V356" i="7"/>
  <c r="V493" i="7"/>
  <c r="W356" i="7"/>
  <c r="X356" i="7"/>
  <c r="W493" i="7"/>
  <c r="Y356" i="7"/>
  <c r="X493" i="7"/>
  <c r="Y493" i="7"/>
  <c r="Z356" i="7"/>
  <c r="AA356" i="7"/>
  <c r="Z493" i="7"/>
  <c r="AB356" i="7"/>
  <c r="AA493" i="7"/>
  <c r="AC356" i="7"/>
  <c r="AB493" i="7"/>
  <c r="AC493" i="7"/>
  <c r="AD356" i="7"/>
  <c r="AD493" i="7"/>
  <c r="AE356" i="7"/>
  <c r="AE493" i="7"/>
  <c r="AF356" i="7"/>
  <c r="AG356" i="7"/>
  <c r="AF493" i="7"/>
  <c r="AH356" i="7"/>
  <c r="AG493" i="7"/>
  <c r="AI356" i="7"/>
  <c r="AH493" i="7"/>
  <c r="AJ356" i="7"/>
  <c r="AI493" i="7"/>
  <c r="AK356" i="7"/>
  <c r="AJ493" i="7"/>
  <c r="AL356" i="7"/>
  <c r="AK493" i="7"/>
  <c r="AL493" i="7"/>
  <c r="AM356" i="7"/>
  <c r="AN356" i="7"/>
  <c r="AM493" i="7"/>
  <c r="C364" i="7"/>
  <c r="L364" i="7"/>
  <c r="D364" i="7"/>
  <c r="I364" i="7"/>
  <c r="E364" i="7"/>
  <c r="K364" i="7"/>
  <c r="G364" i="7"/>
  <c r="F364" i="7"/>
  <c r="J364" i="7"/>
  <c r="H364" i="7"/>
  <c r="M364" i="7"/>
  <c r="F501" i="7"/>
  <c r="G501" i="7"/>
  <c r="K501" i="7"/>
  <c r="H501" i="7"/>
  <c r="D501" i="7"/>
  <c r="E501" i="7"/>
  <c r="L501" i="7"/>
  <c r="C501" i="7"/>
  <c r="J501" i="7"/>
  <c r="M501" i="7"/>
  <c r="N364" i="7"/>
  <c r="I501" i="7"/>
  <c r="N501" i="7"/>
  <c r="O364" i="7"/>
  <c r="O501" i="7"/>
  <c r="P364" i="7"/>
  <c r="P501" i="7"/>
  <c r="Q364" i="7"/>
  <c r="R364" i="7"/>
  <c r="Q501" i="7"/>
  <c r="S364" i="7"/>
  <c r="R501" i="7"/>
  <c r="T364" i="7"/>
  <c r="S501" i="7"/>
  <c r="T501" i="7"/>
  <c r="U364" i="7"/>
  <c r="V364" i="7"/>
  <c r="U501" i="7"/>
  <c r="W364" i="7"/>
  <c r="V501" i="7"/>
  <c r="W501" i="7"/>
  <c r="X364" i="7"/>
  <c r="X501" i="7"/>
  <c r="Y364" i="7"/>
  <c r="Y501" i="7"/>
  <c r="Z364" i="7"/>
  <c r="AA364" i="7"/>
  <c r="Z501" i="7"/>
  <c r="AB364" i="7"/>
  <c r="AA501" i="7"/>
  <c r="AB501" i="7"/>
  <c r="AC364" i="7"/>
  <c r="AC501" i="7"/>
  <c r="AD364" i="7"/>
  <c r="AD501" i="7"/>
  <c r="AE364" i="7"/>
  <c r="AF364" i="7"/>
  <c r="AE501" i="7"/>
  <c r="AF501" i="7"/>
  <c r="AG364" i="7"/>
  <c r="AH364" i="7"/>
  <c r="AG501" i="7"/>
  <c r="AH501" i="7"/>
  <c r="AI364" i="7"/>
  <c r="AJ364" i="7"/>
  <c r="AI501" i="7"/>
  <c r="AK364" i="7"/>
  <c r="AJ501" i="7"/>
  <c r="AL364" i="7"/>
  <c r="AK501" i="7"/>
  <c r="AL501" i="7"/>
  <c r="AM364" i="7"/>
  <c r="AN364" i="7"/>
  <c r="AM501" i="7"/>
  <c r="AO499" i="7"/>
  <c r="AO448" i="7"/>
  <c r="AO363" i="7"/>
  <c r="AO338" i="7"/>
  <c r="AO337" i="7"/>
  <c r="AN446" i="7"/>
  <c r="AO332" i="7"/>
  <c r="E334" i="7"/>
  <c r="I334" i="7"/>
  <c r="F334" i="7"/>
  <c r="H334" i="7"/>
  <c r="C334" i="7"/>
  <c r="G334" i="7"/>
  <c r="D334" i="7"/>
  <c r="C471" i="7"/>
  <c r="E471" i="7"/>
  <c r="J334" i="7"/>
  <c r="F471" i="7"/>
  <c r="H471" i="7"/>
  <c r="I471" i="7"/>
  <c r="D471" i="7"/>
  <c r="G471" i="7"/>
  <c r="J471" i="7"/>
  <c r="K334" i="7"/>
  <c r="K471" i="7"/>
  <c r="L334" i="7"/>
  <c r="L471" i="7"/>
  <c r="M334" i="7"/>
  <c r="N334" i="7"/>
  <c r="M471" i="7"/>
  <c r="O334" i="7"/>
  <c r="N471" i="7"/>
  <c r="P334" i="7"/>
  <c r="O471" i="7"/>
  <c r="P471" i="7"/>
  <c r="Q334" i="7"/>
  <c r="Q471" i="7"/>
  <c r="R334" i="7"/>
  <c r="S334" i="7"/>
  <c r="R471" i="7"/>
  <c r="T334" i="7"/>
  <c r="S471" i="7"/>
  <c r="U334" i="7"/>
  <c r="T471" i="7"/>
  <c r="V334" i="7"/>
  <c r="U471" i="7"/>
  <c r="V471" i="7"/>
  <c r="W334" i="7"/>
  <c r="X334" i="7"/>
  <c r="W471" i="7"/>
  <c r="X471" i="7"/>
  <c r="Y334" i="7"/>
  <c r="Y471" i="7"/>
  <c r="Z334" i="7"/>
  <c r="AA334" i="7"/>
  <c r="Z471" i="7"/>
  <c r="AB334" i="7"/>
  <c r="AA471" i="7"/>
  <c r="AC334" i="7"/>
  <c r="AB471" i="7"/>
  <c r="AC471" i="7"/>
  <c r="AD334" i="7"/>
  <c r="AE334" i="7"/>
  <c r="AD471" i="7"/>
  <c r="AE471" i="7"/>
  <c r="AF334" i="7"/>
  <c r="AG334" i="7"/>
  <c r="AF471" i="7"/>
  <c r="AG471" i="7"/>
  <c r="AH334" i="7"/>
  <c r="AH471" i="7"/>
  <c r="AI334" i="7"/>
  <c r="AJ334" i="7"/>
  <c r="AI471" i="7"/>
  <c r="AK334" i="7"/>
  <c r="AJ471" i="7"/>
  <c r="AL334" i="7"/>
  <c r="AK471" i="7"/>
  <c r="AM334" i="7"/>
  <c r="AL471" i="7"/>
  <c r="AM471" i="7"/>
  <c r="AN334" i="7"/>
  <c r="C304" i="7"/>
  <c r="D304" i="7"/>
  <c r="F304" i="7"/>
  <c r="E304" i="7"/>
  <c r="C441" i="7"/>
  <c r="D441" i="7"/>
  <c r="E441" i="7"/>
  <c r="F441" i="7"/>
  <c r="G304" i="7"/>
  <c r="G441" i="7"/>
  <c r="H304" i="7"/>
  <c r="I304" i="7"/>
  <c r="H441" i="7"/>
  <c r="I441" i="7"/>
  <c r="J304" i="7"/>
  <c r="K304" i="7"/>
  <c r="J441" i="7"/>
  <c r="K441" i="7"/>
  <c r="L304" i="7"/>
  <c r="L441" i="7"/>
  <c r="M304" i="7"/>
  <c r="N304" i="7"/>
  <c r="M441" i="7"/>
  <c r="O304" i="7"/>
  <c r="N441" i="7"/>
  <c r="O441" i="7"/>
  <c r="P304" i="7"/>
  <c r="Q304" i="7"/>
  <c r="P441" i="7"/>
  <c r="R304" i="7"/>
  <c r="Q441" i="7"/>
  <c r="S304" i="7"/>
  <c r="R441" i="7"/>
  <c r="T304" i="7"/>
  <c r="S441" i="7"/>
  <c r="T441" i="7"/>
  <c r="U304" i="7"/>
  <c r="U441" i="7"/>
  <c r="V304" i="7"/>
  <c r="W304" i="7"/>
  <c r="V441" i="7"/>
  <c r="X304" i="7"/>
  <c r="W441" i="7"/>
  <c r="X441" i="7"/>
  <c r="Y304" i="7"/>
  <c r="Y441" i="7"/>
  <c r="Z304" i="7"/>
  <c r="Z441" i="7"/>
  <c r="AA304" i="7"/>
  <c r="AB304" i="7"/>
  <c r="AA441" i="7"/>
  <c r="AB441" i="7"/>
  <c r="AC304" i="7"/>
  <c r="AD304" i="7"/>
  <c r="AC441" i="7"/>
  <c r="AD441" i="7"/>
  <c r="AE304" i="7"/>
  <c r="AE441" i="7"/>
  <c r="AF304" i="7"/>
  <c r="AF441" i="7"/>
  <c r="AG304" i="7"/>
  <c r="AH304" i="7"/>
  <c r="AG441" i="7"/>
  <c r="AI304" i="7"/>
  <c r="AH441" i="7"/>
  <c r="AI441" i="7"/>
  <c r="AJ304" i="7"/>
  <c r="AJ441" i="7"/>
  <c r="AK304" i="7"/>
  <c r="AL304" i="7"/>
  <c r="AK441" i="7"/>
  <c r="AM304" i="7"/>
  <c r="AL441" i="7"/>
  <c r="AM441" i="7"/>
  <c r="AN304" i="7"/>
  <c r="G312" i="7"/>
  <c r="C312" i="7"/>
  <c r="J312" i="7"/>
  <c r="H312" i="7"/>
  <c r="E312" i="7"/>
  <c r="L312" i="7"/>
  <c r="I312" i="7"/>
  <c r="F312" i="7"/>
  <c r="K312" i="7"/>
  <c r="M312" i="7"/>
  <c r="D312" i="7"/>
  <c r="K449" i="7"/>
  <c r="H449" i="7"/>
  <c r="M449" i="7"/>
  <c r="J449" i="7"/>
  <c r="N312" i="7"/>
  <c r="F449" i="7"/>
  <c r="D449" i="7"/>
  <c r="L449" i="7"/>
  <c r="E449" i="7"/>
  <c r="I449" i="7"/>
  <c r="G449" i="7"/>
  <c r="C449" i="7"/>
  <c r="O312" i="7"/>
  <c r="N449" i="7"/>
  <c r="O449" i="7"/>
  <c r="P312" i="7"/>
  <c r="P449" i="7"/>
  <c r="Q312" i="7"/>
  <c r="R312" i="7"/>
  <c r="Q449" i="7"/>
  <c r="R449" i="7"/>
  <c r="S312" i="7"/>
  <c r="T312" i="7"/>
  <c r="S449" i="7"/>
  <c r="U312" i="7"/>
  <c r="T449" i="7"/>
  <c r="U449" i="7"/>
  <c r="V312" i="7"/>
  <c r="V449" i="7"/>
  <c r="W312" i="7"/>
  <c r="X312" i="7"/>
  <c r="W449" i="7"/>
  <c r="Y312" i="7"/>
  <c r="X449" i="7"/>
  <c r="Z312" i="7"/>
  <c r="Y449" i="7"/>
  <c r="AA312" i="7"/>
  <c r="Z449" i="7"/>
  <c r="AB312" i="7"/>
  <c r="AA449" i="7"/>
  <c r="AC312" i="7"/>
  <c r="AB449" i="7"/>
  <c r="AD312" i="7"/>
  <c r="AC449" i="7"/>
  <c r="AE312" i="7"/>
  <c r="AD449" i="7"/>
  <c r="AF312" i="7"/>
  <c r="AE449" i="7"/>
  <c r="AF449" i="7"/>
  <c r="AG312" i="7"/>
  <c r="AG449" i="7"/>
  <c r="AH312" i="7"/>
  <c r="AH449" i="7"/>
  <c r="AI312" i="7"/>
  <c r="AJ312" i="7"/>
  <c r="AI449" i="7"/>
  <c r="AJ449" i="7"/>
  <c r="AK312" i="7"/>
  <c r="AL312" i="7"/>
  <c r="AK449" i="7"/>
  <c r="AM312" i="7"/>
  <c r="AL449" i="7"/>
  <c r="AM449" i="7"/>
  <c r="AN312" i="7"/>
  <c r="I335" i="7"/>
  <c r="E335" i="7"/>
  <c r="D335" i="7"/>
  <c r="F335" i="7"/>
  <c r="H335" i="7"/>
  <c r="J335" i="7"/>
  <c r="C335" i="7"/>
  <c r="G335" i="7"/>
  <c r="J472" i="7"/>
  <c r="K335" i="7"/>
  <c r="E472" i="7"/>
  <c r="G472" i="7"/>
  <c r="F472" i="7"/>
  <c r="I472" i="7"/>
  <c r="D472" i="7"/>
  <c r="C472" i="7"/>
  <c r="H472" i="7"/>
  <c r="L335" i="7"/>
  <c r="K472" i="7"/>
  <c r="L472" i="7"/>
  <c r="M335" i="7"/>
  <c r="N335" i="7"/>
  <c r="M472" i="7"/>
  <c r="O335" i="7"/>
  <c r="N472" i="7"/>
  <c r="P335" i="7"/>
  <c r="O472" i="7"/>
  <c r="P472" i="7"/>
  <c r="Q335" i="7"/>
  <c r="Q472" i="7"/>
  <c r="R335" i="7"/>
  <c r="S335" i="7"/>
  <c r="R472" i="7"/>
  <c r="S472" i="7"/>
  <c r="T335" i="7"/>
  <c r="T472" i="7"/>
  <c r="U335" i="7"/>
  <c r="U472" i="7"/>
  <c r="V335" i="7"/>
  <c r="W335" i="7"/>
  <c r="V472" i="7"/>
  <c r="W472" i="7"/>
  <c r="X335" i="7"/>
  <c r="X472" i="7"/>
  <c r="Y335" i="7"/>
  <c r="Y472" i="7"/>
  <c r="Z335" i="7"/>
  <c r="Z472" i="7"/>
  <c r="AA335" i="7"/>
  <c r="AA472" i="7"/>
  <c r="AB335" i="7"/>
  <c r="AB472" i="7"/>
  <c r="AC335" i="7"/>
  <c r="AC472" i="7"/>
  <c r="AD335" i="7"/>
  <c r="AE335" i="7"/>
  <c r="AD472" i="7"/>
  <c r="AF335" i="7"/>
  <c r="AE472" i="7"/>
  <c r="AG335" i="7"/>
  <c r="AF472" i="7"/>
  <c r="AG472" i="7"/>
  <c r="AH335" i="7"/>
  <c r="AI335" i="7"/>
  <c r="AH472" i="7"/>
  <c r="AJ335" i="7"/>
  <c r="AI472" i="7"/>
  <c r="AK335" i="7"/>
  <c r="AJ472" i="7"/>
  <c r="AK472" i="7"/>
  <c r="AL335" i="7"/>
  <c r="AM335" i="7"/>
  <c r="AL472" i="7"/>
  <c r="AM472" i="7"/>
  <c r="AN335" i="7"/>
  <c r="F358" i="7"/>
  <c r="G358" i="7"/>
  <c r="E358" i="7"/>
  <c r="C358" i="7"/>
  <c r="D358" i="7"/>
  <c r="F495" i="7"/>
  <c r="C495" i="7"/>
  <c r="D495" i="7"/>
  <c r="H358" i="7"/>
  <c r="E495" i="7"/>
  <c r="G495" i="7"/>
  <c r="I358" i="7"/>
  <c r="H495" i="7"/>
  <c r="I495" i="7"/>
  <c r="J358" i="7"/>
  <c r="J495" i="7"/>
  <c r="K358" i="7"/>
  <c r="K495" i="7"/>
  <c r="L358" i="7"/>
  <c r="M358" i="7"/>
  <c r="L495" i="7"/>
  <c r="N358" i="7"/>
  <c r="M495" i="7"/>
  <c r="O358" i="7"/>
  <c r="N495" i="7"/>
  <c r="P358" i="7"/>
  <c r="O495" i="7"/>
  <c r="P495" i="7"/>
  <c r="Q358" i="7"/>
  <c r="Q495" i="7"/>
  <c r="R358" i="7"/>
  <c r="S358" i="7"/>
  <c r="R495" i="7"/>
  <c r="S495" i="7"/>
  <c r="T358" i="7"/>
  <c r="U358" i="7"/>
  <c r="T495" i="7"/>
  <c r="V358" i="7"/>
  <c r="U495" i="7"/>
  <c r="V495" i="7"/>
  <c r="W358" i="7"/>
  <c r="W495" i="7"/>
  <c r="X358" i="7"/>
  <c r="X495" i="7"/>
  <c r="Y358" i="7"/>
  <c r="Y495" i="7"/>
  <c r="Z358" i="7"/>
  <c r="AA358" i="7"/>
  <c r="Z495" i="7"/>
  <c r="AB358" i="7"/>
  <c r="AA495" i="7"/>
  <c r="AC358" i="7"/>
  <c r="AB495" i="7"/>
  <c r="AD358" i="7"/>
  <c r="AC495" i="7"/>
  <c r="AE358" i="7"/>
  <c r="AD495" i="7"/>
  <c r="AF358" i="7"/>
  <c r="AE495" i="7"/>
  <c r="AG358" i="7"/>
  <c r="AF495" i="7"/>
  <c r="AG495" i="7"/>
  <c r="AH358" i="7"/>
  <c r="AI358" i="7"/>
  <c r="AH495" i="7"/>
  <c r="AI495" i="7"/>
  <c r="AJ358" i="7"/>
  <c r="AK358" i="7"/>
  <c r="AJ495" i="7"/>
  <c r="AK495" i="7"/>
  <c r="AL358" i="7"/>
  <c r="AM358" i="7"/>
  <c r="AL495" i="7"/>
  <c r="AN358" i="7"/>
  <c r="AM495" i="7"/>
  <c r="AO475" i="7"/>
  <c r="AN472" i="7"/>
  <c r="AN471" i="7"/>
  <c r="AO308" i="7"/>
  <c r="C311" i="7"/>
  <c r="F311" i="7"/>
  <c r="D311" i="7"/>
  <c r="L311" i="7"/>
  <c r="E311" i="7"/>
  <c r="I311" i="7"/>
  <c r="H311" i="7"/>
  <c r="J311" i="7"/>
  <c r="G311" i="7"/>
  <c r="K311" i="7"/>
  <c r="L448" i="7"/>
  <c r="D448" i="7"/>
  <c r="C448" i="7"/>
  <c r="E448" i="7"/>
  <c r="F448" i="7"/>
  <c r="H448" i="7"/>
  <c r="I448" i="7"/>
  <c r="M311" i="7"/>
  <c r="K448" i="7"/>
  <c r="J448" i="7"/>
  <c r="G448" i="7"/>
  <c r="M448" i="7"/>
  <c r="N311" i="7"/>
  <c r="O311" i="7"/>
  <c r="N448" i="7"/>
  <c r="P311" i="7"/>
  <c r="O448" i="7"/>
  <c r="Q311" i="7"/>
  <c r="P448" i="7"/>
  <c r="R311" i="7"/>
  <c r="Q448" i="7"/>
  <c r="R448" i="7"/>
  <c r="S311" i="7"/>
  <c r="S448" i="7"/>
  <c r="T311" i="7"/>
  <c r="T448" i="7"/>
  <c r="U311" i="7"/>
  <c r="U448" i="7"/>
  <c r="V311" i="7"/>
  <c r="V448" i="7"/>
  <c r="W311" i="7"/>
  <c r="W448" i="7"/>
  <c r="X311" i="7"/>
  <c r="Y311" i="7"/>
  <c r="X448" i="7"/>
  <c r="Y448" i="7"/>
  <c r="Z311" i="7"/>
  <c r="AA311" i="7"/>
  <c r="Z448" i="7"/>
  <c r="AB311" i="7"/>
  <c r="AA448" i="7"/>
  <c r="AC311" i="7"/>
  <c r="AB448" i="7"/>
  <c r="AC448" i="7"/>
  <c r="AD311" i="7"/>
  <c r="AD448" i="7"/>
  <c r="AE311" i="7"/>
  <c r="AF311" i="7"/>
  <c r="AE448" i="7"/>
  <c r="AF448" i="7"/>
  <c r="AG311" i="7"/>
  <c r="AG448" i="7"/>
  <c r="AH311" i="7"/>
  <c r="AI311" i="7"/>
  <c r="AH448" i="7"/>
  <c r="AJ311" i="7"/>
  <c r="AI448" i="7"/>
  <c r="AK311" i="7"/>
  <c r="AJ448" i="7"/>
  <c r="AK448" i="7"/>
  <c r="AL311" i="7"/>
  <c r="AM311" i="7"/>
  <c r="AL448" i="7"/>
  <c r="AM448" i="7"/>
  <c r="AN311" i="7"/>
  <c r="C305" i="7"/>
  <c r="D305" i="7"/>
  <c r="C442" i="7"/>
  <c r="E305" i="7"/>
  <c r="F305" i="7"/>
  <c r="G305" i="7"/>
  <c r="D442" i="7"/>
  <c r="G442" i="7"/>
  <c r="H305" i="7"/>
  <c r="F442" i="7"/>
  <c r="E442" i="7"/>
  <c r="H442" i="7"/>
  <c r="I305" i="7"/>
  <c r="J305" i="7"/>
  <c r="I442" i="7"/>
  <c r="J442" i="7"/>
  <c r="K305" i="7"/>
  <c r="K442" i="7"/>
  <c r="L305" i="7"/>
  <c r="L442" i="7"/>
  <c r="M305" i="7"/>
  <c r="N305" i="7"/>
  <c r="M442" i="7"/>
  <c r="N442" i="7"/>
  <c r="O305" i="7"/>
  <c r="P305" i="7"/>
  <c r="O442" i="7"/>
  <c r="Q305" i="7"/>
  <c r="P442" i="7"/>
  <c r="R305" i="7"/>
  <c r="Q442" i="7"/>
  <c r="R442" i="7"/>
  <c r="S305" i="7"/>
  <c r="T305" i="7"/>
  <c r="S442" i="7"/>
  <c r="U305" i="7"/>
  <c r="T442" i="7"/>
  <c r="V305" i="7"/>
  <c r="U442" i="7"/>
  <c r="W305" i="7"/>
  <c r="V442" i="7"/>
  <c r="W442" i="7"/>
  <c r="X305" i="7"/>
  <c r="Y305" i="7"/>
  <c r="X442" i="7"/>
  <c r="Z305" i="7"/>
  <c r="Y442" i="7"/>
  <c r="Z442" i="7"/>
  <c r="AA305" i="7"/>
  <c r="AA442" i="7"/>
  <c r="AB305" i="7"/>
  <c r="AC305" i="7"/>
  <c r="AB442" i="7"/>
  <c r="AD305" i="7"/>
  <c r="AC442" i="7"/>
  <c r="AE305" i="7"/>
  <c r="AD442" i="7"/>
  <c r="AE442" i="7"/>
  <c r="AF305" i="7"/>
  <c r="AG305" i="7"/>
  <c r="AF442" i="7"/>
  <c r="AH305" i="7"/>
  <c r="AG442" i="7"/>
  <c r="AH442" i="7"/>
  <c r="AI305" i="7"/>
  <c r="AI442" i="7"/>
  <c r="AJ305" i="7"/>
  <c r="AK305" i="7"/>
  <c r="AJ442" i="7"/>
  <c r="AK442" i="7"/>
  <c r="AL305" i="7"/>
  <c r="AM305" i="7"/>
  <c r="AL442" i="7"/>
  <c r="AN305" i="7"/>
  <c r="AM442" i="7"/>
  <c r="I336" i="7"/>
  <c r="H336" i="7"/>
  <c r="E336" i="7"/>
  <c r="C336" i="7"/>
  <c r="K336" i="7"/>
  <c r="D336" i="7"/>
  <c r="G336" i="7"/>
  <c r="J336" i="7"/>
  <c r="F336" i="7"/>
  <c r="C473" i="7"/>
  <c r="L336" i="7"/>
  <c r="J473" i="7"/>
  <c r="E473" i="7"/>
  <c r="H473" i="7"/>
  <c r="G473" i="7"/>
  <c r="F473" i="7"/>
  <c r="I473" i="7"/>
  <c r="K473" i="7"/>
  <c r="D473" i="7"/>
  <c r="L473" i="7"/>
  <c r="M336" i="7"/>
  <c r="N336" i="7"/>
  <c r="M473" i="7"/>
  <c r="N473" i="7"/>
  <c r="O336" i="7"/>
  <c r="O473" i="7"/>
  <c r="P336" i="7"/>
  <c r="P473" i="7"/>
  <c r="Q336" i="7"/>
  <c r="R336" i="7"/>
  <c r="Q473" i="7"/>
  <c r="R473" i="7"/>
  <c r="S336" i="7"/>
  <c r="T336" i="7"/>
  <c r="S473" i="7"/>
  <c r="U336" i="7"/>
  <c r="T473" i="7"/>
  <c r="U473" i="7"/>
  <c r="V336" i="7"/>
  <c r="V473" i="7"/>
  <c r="W336" i="7"/>
  <c r="X336" i="7"/>
  <c r="W473" i="7"/>
  <c r="Y336" i="7"/>
  <c r="X473" i="7"/>
  <c r="Z336" i="7"/>
  <c r="Y473" i="7"/>
  <c r="AA336" i="7"/>
  <c r="Z473" i="7"/>
  <c r="AA473" i="7"/>
  <c r="AB336" i="7"/>
  <c r="AC336" i="7"/>
  <c r="AB473" i="7"/>
  <c r="AD336" i="7"/>
  <c r="AC473" i="7"/>
  <c r="AE336" i="7"/>
  <c r="AD473" i="7"/>
  <c r="AE473" i="7"/>
  <c r="AF336" i="7"/>
  <c r="AF473" i="7"/>
  <c r="AG336" i="7"/>
  <c r="AH336" i="7"/>
  <c r="AG473" i="7"/>
  <c r="AH473" i="7"/>
  <c r="AI336" i="7"/>
  <c r="AJ336" i="7"/>
  <c r="AI473" i="7"/>
  <c r="AK336" i="7"/>
  <c r="AJ473" i="7"/>
  <c r="AL336" i="7"/>
  <c r="AK473" i="7"/>
  <c r="AL473" i="7"/>
  <c r="AM336" i="7"/>
  <c r="AM473" i="7"/>
  <c r="AN336" i="7"/>
  <c r="C359" i="7"/>
  <c r="E359" i="7"/>
  <c r="F359" i="7"/>
  <c r="H359" i="7"/>
  <c r="D359" i="7"/>
  <c r="G359" i="7"/>
  <c r="F496" i="7"/>
  <c r="G496" i="7"/>
  <c r="D496" i="7"/>
  <c r="E496" i="7"/>
  <c r="C496" i="7"/>
  <c r="I359" i="7"/>
  <c r="H496" i="7"/>
  <c r="I496" i="7"/>
  <c r="J359" i="7"/>
  <c r="K359" i="7"/>
  <c r="J496" i="7"/>
  <c r="K496" i="7"/>
  <c r="L359" i="7"/>
  <c r="L496" i="7"/>
  <c r="M359" i="7"/>
  <c r="N359" i="7"/>
  <c r="M496" i="7"/>
  <c r="O359" i="7"/>
  <c r="N496" i="7"/>
  <c r="O496" i="7"/>
  <c r="P359" i="7"/>
  <c r="Q359" i="7"/>
  <c r="P496" i="7"/>
  <c r="R359" i="7"/>
  <c r="Q496" i="7"/>
  <c r="R496" i="7"/>
  <c r="S359" i="7"/>
  <c r="T359" i="7"/>
  <c r="S496" i="7"/>
  <c r="U359" i="7"/>
  <c r="T496" i="7"/>
  <c r="V359" i="7"/>
  <c r="U496" i="7"/>
  <c r="V496" i="7"/>
  <c r="W359" i="7"/>
  <c r="X359" i="7"/>
  <c r="W496" i="7"/>
  <c r="Y359" i="7"/>
  <c r="X496" i="7"/>
  <c r="Y496" i="7"/>
  <c r="Z359" i="7"/>
  <c r="AA359" i="7"/>
  <c r="Z496" i="7"/>
  <c r="AA496" i="7"/>
  <c r="AB359" i="7"/>
  <c r="AB496" i="7"/>
  <c r="AC359" i="7"/>
  <c r="AC496" i="7"/>
  <c r="AD359" i="7"/>
  <c r="AE359" i="7"/>
  <c r="AD496" i="7"/>
  <c r="AE496" i="7"/>
  <c r="AF359" i="7"/>
  <c r="AG359" i="7"/>
  <c r="AF496" i="7"/>
  <c r="AG496" i="7"/>
  <c r="AH359" i="7"/>
  <c r="AH496" i="7"/>
  <c r="AI359" i="7"/>
  <c r="AJ359" i="7"/>
  <c r="AI496" i="7"/>
  <c r="AK359" i="7"/>
  <c r="AJ496" i="7"/>
  <c r="AL359" i="7"/>
  <c r="AK496" i="7"/>
  <c r="AM359" i="7"/>
  <c r="AL496" i="7"/>
  <c r="AN359" i="7"/>
  <c r="AM496" i="7"/>
  <c r="AO500" i="7"/>
  <c r="AO471" i="7"/>
  <c r="AN499" i="7"/>
  <c r="AN441" i="7"/>
  <c r="AN501" i="7"/>
  <c r="AO335" i="7"/>
  <c r="AO358" i="7"/>
  <c r="E306" i="7"/>
  <c r="C306" i="7"/>
  <c r="D306" i="7"/>
  <c r="F306" i="7"/>
  <c r="G306" i="7"/>
  <c r="G443" i="7"/>
  <c r="E443" i="7"/>
  <c r="F443" i="7"/>
  <c r="C443" i="7"/>
  <c r="H306" i="7"/>
  <c r="D443" i="7"/>
  <c r="I306" i="7"/>
  <c r="H443" i="7"/>
  <c r="J306" i="7"/>
  <c r="I443" i="7"/>
  <c r="K306" i="7"/>
  <c r="J443" i="7"/>
  <c r="L306" i="7"/>
  <c r="K443" i="7"/>
  <c r="L443" i="7"/>
  <c r="M306" i="7"/>
  <c r="N306" i="7"/>
  <c r="M443" i="7"/>
  <c r="O306" i="7"/>
  <c r="N443" i="7"/>
  <c r="P306" i="7"/>
  <c r="O443" i="7"/>
  <c r="P443" i="7"/>
  <c r="Q306" i="7"/>
  <c r="Q443" i="7"/>
  <c r="R306" i="7"/>
  <c r="S306" i="7"/>
  <c r="R443" i="7"/>
  <c r="T306" i="7"/>
  <c r="S443" i="7"/>
  <c r="U306" i="7"/>
  <c r="T443" i="7"/>
  <c r="V306" i="7"/>
  <c r="U443" i="7"/>
  <c r="V443" i="7"/>
  <c r="W306" i="7"/>
  <c r="W443" i="7"/>
  <c r="X306" i="7"/>
  <c r="X443" i="7"/>
  <c r="Y306" i="7"/>
  <c r="Y443" i="7"/>
  <c r="Z306" i="7"/>
  <c r="AA306" i="7"/>
  <c r="Z443" i="7"/>
  <c r="AA443" i="7"/>
  <c r="AB306" i="7"/>
  <c r="AB443" i="7"/>
  <c r="AC306" i="7"/>
  <c r="AC443" i="7"/>
  <c r="AD306" i="7"/>
  <c r="AE306" i="7"/>
  <c r="AD443" i="7"/>
  <c r="AF306" i="7"/>
  <c r="AE443" i="7"/>
  <c r="AF443" i="7"/>
  <c r="AG306" i="7"/>
  <c r="AG443" i="7"/>
  <c r="AH306" i="7"/>
  <c r="AH443" i="7"/>
  <c r="AI306" i="7"/>
  <c r="AJ306" i="7"/>
  <c r="AI443" i="7"/>
  <c r="AJ443" i="7"/>
  <c r="AK306" i="7"/>
  <c r="AK443" i="7"/>
  <c r="AL306" i="7"/>
  <c r="AL443" i="7"/>
  <c r="AM306" i="7"/>
  <c r="AM443" i="7"/>
  <c r="AN306" i="7"/>
  <c r="K337" i="7"/>
  <c r="L337" i="7"/>
  <c r="E337" i="7"/>
  <c r="F337" i="7"/>
  <c r="J337" i="7"/>
  <c r="C337" i="7"/>
  <c r="D337" i="7"/>
  <c r="G337" i="7"/>
  <c r="I337" i="7"/>
  <c r="H337" i="7"/>
  <c r="K474" i="7"/>
  <c r="I474" i="7"/>
  <c r="H474" i="7"/>
  <c r="E474" i="7"/>
  <c r="G474" i="7"/>
  <c r="L474" i="7"/>
  <c r="J474" i="7"/>
  <c r="D474" i="7"/>
  <c r="C474" i="7"/>
  <c r="M337" i="7"/>
  <c r="F474" i="7"/>
  <c r="M474" i="7"/>
  <c r="N337" i="7"/>
  <c r="O337" i="7"/>
  <c r="N474" i="7"/>
  <c r="P337" i="7"/>
  <c r="O474" i="7"/>
  <c r="P474" i="7"/>
  <c r="Q337" i="7"/>
  <c r="R337" i="7"/>
  <c r="Q474" i="7"/>
  <c r="R474" i="7"/>
  <c r="S337" i="7"/>
  <c r="T337" i="7"/>
  <c r="S474" i="7"/>
  <c r="T474" i="7"/>
  <c r="U337" i="7"/>
  <c r="U474" i="7"/>
  <c r="V337" i="7"/>
  <c r="V474" i="7"/>
  <c r="W337" i="7"/>
  <c r="W474" i="7"/>
  <c r="X337" i="7"/>
  <c r="X474" i="7"/>
  <c r="Y337" i="7"/>
  <c r="Y474" i="7"/>
  <c r="Z337" i="7"/>
  <c r="Z474" i="7"/>
  <c r="AA337" i="7"/>
  <c r="AA474" i="7"/>
  <c r="AB337" i="7"/>
  <c r="AB474" i="7"/>
  <c r="AC337" i="7"/>
  <c r="AD337" i="7"/>
  <c r="AC474" i="7"/>
  <c r="AE337" i="7"/>
  <c r="AD474" i="7"/>
  <c r="AF337" i="7"/>
  <c r="AE474" i="7"/>
  <c r="AG337" i="7"/>
  <c r="AF474" i="7"/>
  <c r="AH337" i="7"/>
  <c r="AG474" i="7"/>
  <c r="AI337" i="7"/>
  <c r="AH474" i="7"/>
  <c r="AI474" i="7"/>
  <c r="AJ337" i="7"/>
  <c r="AJ474" i="7"/>
  <c r="AK337" i="7"/>
  <c r="AK474" i="7"/>
  <c r="AL337" i="7"/>
  <c r="AM337" i="7"/>
  <c r="AL474" i="7"/>
  <c r="AM474" i="7"/>
  <c r="AN337" i="7"/>
  <c r="E360" i="7"/>
  <c r="F360" i="7"/>
  <c r="D360" i="7"/>
  <c r="G360" i="7"/>
  <c r="H360" i="7"/>
  <c r="I360" i="7"/>
  <c r="C360" i="7"/>
  <c r="F497" i="7"/>
  <c r="C497" i="7"/>
  <c r="E497" i="7"/>
  <c r="J360" i="7"/>
  <c r="I497" i="7"/>
  <c r="H497" i="7"/>
  <c r="G497" i="7"/>
  <c r="D497" i="7"/>
  <c r="J497" i="7"/>
  <c r="K360" i="7"/>
  <c r="K497" i="7"/>
  <c r="L360" i="7"/>
  <c r="M360" i="7"/>
  <c r="L497" i="7"/>
  <c r="M497" i="7"/>
  <c r="N360" i="7"/>
  <c r="O360" i="7"/>
  <c r="N497" i="7"/>
  <c r="P360" i="7"/>
  <c r="O497" i="7"/>
  <c r="P497" i="7"/>
  <c r="Q360" i="7"/>
  <c r="R360" i="7"/>
  <c r="Q497" i="7"/>
  <c r="R497" i="7"/>
  <c r="S360" i="7"/>
  <c r="S497" i="7"/>
  <c r="T360" i="7"/>
  <c r="T497" i="7"/>
  <c r="U360" i="7"/>
  <c r="V360" i="7"/>
  <c r="U497" i="7"/>
  <c r="V497" i="7"/>
  <c r="W360" i="7"/>
  <c r="X360" i="7"/>
  <c r="W497" i="7"/>
  <c r="Y360" i="7"/>
  <c r="X497" i="7"/>
  <c r="Z360" i="7"/>
  <c r="Y497" i="7"/>
  <c r="Z497" i="7"/>
  <c r="AA360" i="7"/>
  <c r="AB360" i="7"/>
  <c r="AA497" i="7"/>
  <c r="AC360" i="7"/>
  <c r="AB497" i="7"/>
  <c r="AC497" i="7"/>
  <c r="AD360" i="7"/>
  <c r="AE360" i="7"/>
  <c r="AD497" i="7"/>
  <c r="AE497" i="7"/>
  <c r="AF360" i="7"/>
  <c r="AG360" i="7"/>
  <c r="AF497" i="7"/>
  <c r="AG497" i="7"/>
  <c r="AH360" i="7"/>
  <c r="AI360" i="7"/>
  <c r="AH497" i="7"/>
  <c r="AJ360" i="7"/>
  <c r="AI497" i="7"/>
  <c r="AJ497" i="7"/>
  <c r="AK360" i="7"/>
  <c r="AL360" i="7"/>
  <c r="AK497" i="7"/>
  <c r="AL497" i="7"/>
  <c r="AM360" i="7"/>
  <c r="AM497" i="7"/>
  <c r="AN360" i="7"/>
  <c r="AO496" i="7"/>
  <c r="AO467" i="7"/>
  <c r="AO364" i="7"/>
  <c r="AN496" i="7"/>
  <c r="AO360" i="7"/>
  <c r="AO311" i="7"/>
  <c r="AO334" i="7"/>
  <c r="AO333" i="7"/>
  <c r="AN448" i="7"/>
  <c r="C357" i="7"/>
  <c r="F357" i="7"/>
  <c r="C494" i="7"/>
  <c r="E357" i="7"/>
  <c r="D357" i="7"/>
  <c r="D494" i="7"/>
  <c r="E494" i="7"/>
  <c r="F494" i="7"/>
  <c r="G357" i="7"/>
  <c r="G494" i="7"/>
  <c r="H357" i="7"/>
  <c r="I357" i="7"/>
  <c r="H494" i="7"/>
  <c r="I494" i="7"/>
  <c r="J357" i="7"/>
  <c r="J494" i="7"/>
  <c r="K357" i="7"/>
  <c r="L357" i="7"/>
  <c r="K494" i="7"/>
  <c r="M357" i="7"/>
  <c r="L494" i="7"/>
  <c r="M494" i="7"/>
  <c r="N357" i="7"/>
  <c r="N494" i="7"/>
  <c r="O357" i="7"/>
  <c r="P357" i="7"/>
  <c r="O494" i="7"/>
  <c r="Q357" i="7"/>
  <c r="P494" i="7"/>
  <c r="R357" i="7"/>
  <c r="Q494" i="7"/>
  <c r="S357" i="7"/>
  <c r="R494" i="7"/>
  <c r="S494" i="7"/>
  <c r="T357" i="7"/>
  <c r="T494" i="7"/>
  <c r="U357" i="7"/>
  <c r="U494" i="7"/>
  <c r="V357" i="7"/>
  <c r="V494" i="7"/>
  <c r="W357" i="7"/>
  <c r="X357" i="7"/>
  <c r="W494" i="7"/>
  <c r="X494" i="7"/>
  <c r="Y357" i="7"/>
  <c r="Y494" i="7"/>
  <c r="Z357" i="7"/>
  <c r="AA357" i="7"/>
  <c r="Z494" i="7"/>
  <c r="AA494" i="7"/>
  <c r="AB357" i="7"/>
  <c r="AC357" i="7"/>
  <c r="AB494" i="7"/>
  <c r="AD357" i="7"/>
  <c r="AC494" i="7"/>
  <c r="AE357" i="7"/>
  <c r="AD494" i="7"/>
  <c r="AE494" i="7"/>
  <c r="AF357" i="7"/>
  <c r="AG357" i="7"/>
  <c r="AF494" i="7"/>
  <c r="AH357" i="7"/>
  <c r="AG494" i="7"/>
  <c r="AI357" i="7"/>
  <c r="AH494" i="7"/>
  <c r="AJ357" i="7"/>
  <c r="AI494" i="7"/>
  <c r="AK357" i="7"/>
  <c r="AJ494" i="7"/>
  <c r="AL357" i="7"/>
  <c r="AK494" i="7"/>
  <c r="AM357" i="7"/>
  <c r="AL494" i="7"/>
  <c r="AN357" i="7"/>
  <c r="AM494" i="7"/>
  <c r="C307" i="7"/>
  <c r="F307" i="7"/>
  <c r="E307" i="7"/>
  <c r="G307" i="7"/>
  <c r="H307" i="7"/>
  <c r="D307" i="7"/>
  <c r="I307" i="7"/>
  <c r="F444" i="7"/>
  <c r="D444" i="7"/>
  <c r="C444" i="7"/>
  <c r="G444" i="7"/>
  <c r="H444" i="7"/>
  <c r="E444" i="7"/>
  <c r="I444" i="7"/>
  <c r="J307" i="7"/>
  <c r="J444" i="7"/>
  <c r="K307" i="7"/>
  <c r="L307" i="7"/>
  <c r="K444" i="7"/>
  <c r="L444" i="7"/>
  <c r="M307" i="7"/>
  <c r="M444" i="7"/>
  <c r="N307" i="7"/>
  <c r="N444" i="7"/>
  <c r="O307" i="7"/>
  <c r="O444" i="7"/>
  <c r="P307" i="7"/>
  <c r="P444" i="7"/>
  <c r="Q307" i="7"/>
  <c r="R307" i="7"/>
  <c r="Q444" i="7"/>
  <c r="R444" i="7"/>
  <c r="S307" i="7"/>
  <c r="T307" i="7"/>
  <c r="S444" i="7"/>
  <c r="T444" i="7"/>
  <c r="U307" i="7"/>
  <c r="U444" i="7"/>
  <c r="V307" i="7"/>
  <c r="V444" i="7"/>
  <c r="W307" i="7"/>
  <c r="W444" i="7"/>
  <c r="X307" i="7"/>
  <c r="Y307" i="7"/>
  <c r="X444" i="7"/>
  <c r="Y444" i="7"/>
  <c r="Z307" i="7"/>
  <c r="AA307" i="7"/>
  <c r="Z444" i="7"/>
  <c r="AA444" i="7"/>
  <c r="AB307" i="7"/>
  <c r="AC307" i="7"/>
  <c r="AB444" i="7"/>
  <c r="AD307" i="7"/>
  <c r="AC444" i="7"/>
  <c r="AE307" i="7"/>
  <c r="AD444" i="7"/>
  <c r="AF307" i="7"/>
  <c r="AE444" i="7"/>
  <c r="AF444" i="7"/>
  <c r="AG307" i="7"/>
  <c r="AG444" i="7"/>
  <c r="AH307" i="7"/>
  <c r="AI307" i="7"/>
  <c r="AH444" i="7"/>
  <c r="AJ307" i="7"/>
  <c r="AI444" i="7"/>
  <c r="AJ444" i="7"/>
  <c r="AK307" i="7"/>
  <c r="AK444" i="7"/>
  <c r="AL307" i="7"/>
  <c r="AL444" i="7"/>
  <c r="AM307" i="7"/>
  <c r="AM444" i="7"/>
  <c r="AN307" i="7"/>
  <c r="C330" i="7"/>
  <c r="C467" i="7"/>
  <c r="F330" i="7"/>
  <c r="E330" i="7"/>
  <c r="D330" i="7"/>
  <c r="F467" i="7"/>
  <c r="G330" i="7"/>
  <c r="D467" i="7"/>
  <c r="E467" i="7"/>
  <c r="H330" i="7"/>
  <c r="G467" i="7"/>
  <c r="H467" i="7"/>
  <c r="I330" i="7"/>
  <c r="I467" i="7"/>
  <c r="J330" i="7"/>
  <c r="J467" i="7"/>
  <c r="K330" i="7"/>
  <c r="L330" i="7"/>
  <c r="K467" i="7"/>
  <c r="L467" i="7"/>
  <c r="M330" i="7"/>
  <c r="N330" i="7"/>
  <c r="M467" i="7"/>
  <c r="O330" i="7"/>
  <c r="N467" i="7"/>
  <c r="P330" i="7"/>
  <c r="O467" i="7"/>
  <c r="Q330" i="7"/>
  <c r="P467" i="7"/>
  <c r="Q467" i="7"/>
  <c r="R330" i="7"/>
  <c r="R467" i="7"/>
  <c r="S330" i="7"/>
  <c r="S467" i="7"/>
  <c r="T330" i="7"/>
  <c r="T467" i="7"/>
  <c r="U330" i="7"/>
  <c r="U467" i="7"/>
  <c r="V330" i="7"/>
  <c r="V467" i="7"/>
  <c r="W330" i="7"/>
  <c r="X330" i="7"/>
  <c r="W467" i="7"/>
  <c r="Y330" i="7"/>
  <c r="X467" i="7"/>
  <c r="Y467" i="7"/>
  <c r="Z330" i="7"/>
  <c r="Z467" i="7"/>
  <c r="AA330" i="7"/>
  <c r="AA467" i="7"/>
  <c r="AB330" i="7"/>
  <c r="AB467" i="7"/>
  <c r="AC330" i="7"/>
  <c r="AC467" i="7"/>
  <c r="AD330" i="7"/>
  <c r="AD467" i="7"/>
  <c r="AE330" i="7"/>
  <c r="AF330" i="7"/>
  <c r="AE467" i="7"/>
  <c r="AG330" i="7"/>
  <c r="AF467" i="7"/>
  <c r="AH330" i="7"/>
  <c r="AG467" i="7"/>
  <c r="AI330" i="7"/>
  <c r="AH467" i="7"/>
  <c r="AJ330" i="7"/>
  <c r="AI467" i="7"/>
  <c r="AK330" i="7"/>
  <c r="AJ467" i="7"/>
  <c r="AK467" i="7"/>
  <c r="AL330" i="7"/>
  <c r="AM330" i="7"/>
  <c r="AL467" i="7"/>
  <c r="AM467" i="7"/>
  <c r="AN330" i="7"/>
  <c r="C338" i="7"/>
  <c r="M338" i="7"/>
  <c r="G338" i="7"/>
  <c r="D338" i="7"/>
  <c r="F338" i="7"/>
  <c r="L338" i="7"/>
  <c r="I338" i="7"/>
  <c r="J338" i="7"/>
  <c r="H338" i="7"/>
  <c r="E338" i="7"/>
  <c r="K338" i="7"/>
  <c r="J475" i="7"/>
  <c r="M475" i="7"/>
  <c r="C475" i="7"/>
  <c r="K475" i="7"/>
  <c r="I475" i="7"/>
  <c r="L475" i="7"/>
  <c r="N338" i="7"/>
  <c r="E475" i="7"/>
  <c r="F475" i="7"/>
  <c r="D475" i="7"/>
  <c r="H475" i="7"/>
  <c r="G475" i="7"/>
  <c r="O338" i="7"/>
  <c r="N475" i="7"/>
  <c r="O475" i="7"/>
  <c r="P338" i="7"/>
  <c r="P475" i="7"/>
  <c r="Q338" i="7"/>
  <c r="Q475" i="7"/>
  <c r="R338" i="7"/>
  <c r="S338" i="7"/>
  <c r="R475" i="7"/>
  <c r="T338" i="7"/>
  <c r="S475" i="7"/>
  <c r="T475" i="7"/>
  <c r="U338" i="7"/>
  <c r="U475" i="7"/>
  <c r="V338" i="7"/>
  <c r="W338" i="7"/>
  <c r="V475" i="7"/>
  <c r="W475" i="7"/>
  <c r="X338" i="7"/>
  <c r="Y338" i="7"/>
  <c r="X475" i="7"/>
  <c r="Y475" i="7"/>
  <c r="Z338" i="7"/>
  <c r="Z475" i="7"/>
  <c r="AA338" i="7"/>
  <c r="AA475" i="7"/>
  <c r="AB338" i="7"/>
  <c r="AC338" i="7"/>
  <c r="AB475" i="7"/>
  <c r="AD338" i="7"/>
  <c r="AC475" i="7"/>
  <c r="AD475" i="7"/>
  <c r="AE338" i="7"/>
  <c r="AF338" i="7"/>
  <c r="AE475" i="7"/>
  <c r="AG338" i="7"/>
  <c r="AF475" i="7"/>
  <c r="AG475" i="7"/>
  <c r="AH338" i="7"/>
  <c r="AH475" i="7"/>
  <c r="AI338" i="7"/>
  <c r="AI475" i="7"/>
  <c r="AJ338" i="7"/>
  <c r="AK338" i="7"/>
  <c r="AJ475" i="7"/>
  <c r="AL338" i="7"/>
  <c r="AK475" i="7"/>
  <c r="AM338" i="7"/>
  <c r="AL475" i="7"/>
  <c r="AM475" i="7"/>
  <c r="AN338" i="7"/>
  <c r="J361" i="7"/>
  <c r="F361" i="7"/>
  <c r="H361" i="7"/>
  <c r="D361" i="7"/>
  <c r="G361" i="7"/>
  <c r="C361" i="7"/>
  <c r="E361" i="7"/>
  <c r="I361" i="7"/>
  <c r="J498" i="7"/>
  <c r="C498" i="7"/>
  <c r="G498" i="7"/>
  <c r="F498" i="7"/>
  <c r="D498" i="7"/>
  <c r="I498" i="7"/>
  <c r="K361" i="7"/>
  <c r="E498" i="7"/>
  <c r="H498" i="7"/>
  <c r="L361" i="7"/>
  <c r="K498" i="7"/>
  <c r="L498" i="7"/>
  <c r="M361" i="7"/>
  <c r="M498" i="7"/>
  <c r="N361" i="7"/>
  <c r="O361" i="7"/>
  <c r="N498" i="7"/>
  <c r="P361" i="7"/>
  <c r="O498" i="7"/>
  <c r="P498" i="7"/>
  <c r="Q361" i="7"/>
  <c r="Q498" i="7"/>
  <c r="R361" i="7"/>
  <c r="S361" i="7"/>
  <c r="R498" i="7"/>
  <c r="T361" i="7"/>
  <c r="S498" i="7"/>
  <c r="U361" i="7"/>
  <c r="T498" i="7"/>
  <c r="V361" i="7"/>
  <c r="U498" i="7"/>
  <c r="W361" i="7"/>
  <c r="V498" i="7"/>
  <c r="X361" i="7"/>
  <c r="W498" i="7"/>
  <c r="X498" i="7"/>
  <c r="Y361" i="7"/>
  <c r="Y498" i="7"/>
  <c r="Z361" i="7"/>
  <c r="AA361" i="7"/>
  <c r="Z498" i="7"/>
  <c r="AB361" i="7"/>
  <c r="AA498" i="7"/>
  <c r="AC361" i="7"/>
  <c r="AB498" i="7"/>
  <c r="AC498" i="7"/>
  <c r="AD361" i="7"/>
  <c r="AE361" i="7"/>
  <c r="AD498" i="7"/>
  <c r="AF361" i="7"/>
  <c r="AE498" i="7"/>
  <c r="AG361" i="7"/>
  <c r="AF498" i="7"/>
  <c r="AH361" i="7"/>
  <c r="AG498" i="7"/>
  <c r="AI361" i="7"/>
  <c r="AH498" i="7"/>
  <c r="AJ361" i="7"/>
  <c r="AI498" i="7"/>
  <c r="AJ498" i="7"/>
  <c r="AK361" i="7"/>
  <c r="AL361" i="7"/>
  <c r="AK498" i="7"/>
  <c r="AM361" i="7"/>
  <c r="AL498" i="7"/>
  <c r="AM498" i="7"/>
  <c r="AN361" i="7"/>
  <c r="AO447" i="7"/>
  <c r="AO356" i="7"/>
  <c r="AN445" i="7"/>
  <c r="AN473" i="7"/>
  <c r="AO336" i="7"/>
  <c r="AO306" i="7"/>
  <c r="AO310" i="7"/>
  <c r="AO309" i="7"/>
  <c r="AN493" i="7"/>
  <c r="AN107" i="7"/>
  <c r="AN108" i="7" s="1"/>
  <c r="B267" i="7" a="1"/>
  <c r="B267" i="7" s="1"/>
  <c r="B269" i="7" a="1"/>
  <c r="B269" i="7" s="1"/>
  <c r="B271" i="7" a="1"/>
  <c r="B271" i="7" s="1"/>
  <c r="B404" i="7" a="1"/>
  <c r="B404" i="7" s="1"/>
  <c r="B406" i="7" a="1"/>
  <c r="B406" i="7" s="1"/>
  <c r="B408" i="7" a="1"/>
  <c r="B408" i="7" s="1"/>
  <c r="B268" i="7" a="1"/>
  <c r="B268" i="7" s="1"/>
  <c r="B270" i="7" a="1"/>
  <c r="B270" i="7" s="1"/>
  <c r="B403" i="7" a="1"/>
  <c r="B403" i="7" s="1"/>
  <c r="B405" i="7" a="1"/>
  <c r="B405" i="7" s="1"/>
  <c r="B407" i="7" a="1"/>
  <c r="B407" i="7" s="1"/>
  <c r="AP569" i="7"/>
  <c r="AP571" i="7" s="1"/>
  <c r="R692" i="7"/>
  <c r="S692" i="7"/>
  <c r="T692" i="7"/>
  <c r="U692" i="7"/>
  <c r="V692" i="7"/>
  <c r="AL696" i="7"/>
  <c r="AM696" i="7"/>
  <c r="AN696" i="7"/>
  <c r="AO696" i="7"/>
  <c r="W693" i="7"/>
  <c r="X693" i="7"/>
  <c r="Y693" i="7"/>
  <c r="Z693" i="7"/>
  <c r="AA693" i="7"/>
  <c r="AP696" i="7"/>
  <c r="I690" i="7"/>
  <c r="J690" i="7"/>
  <c r="K690" i="7"/>
  <c r="L690" i="7"/>
  <c r="AB694" i="7"/>
  <c r="AC694" i="7"/>
  <c r="AD694" i="7"/>
  <c r="AE694" i="7"/>
  <c r="AF694" i="7"/>
  <c r="M691" i="7"/>
  <c r="N691" i="7"/>
  <c r="O691" i="7"/>
  <c r="P691" i="7"/>
  <c r="Q691" i="7"/>
  <c r="AG695" i="7"/>
  <c r="AH695" i="7"/>
  <c r="AI695" i="7"/>
  <c r="AJ695" i="7"/>
  <c r="AK695" i="7"/>
  <c r="AP295" i="7"/>
  <c r="AP306" i="7" s="1"/>
  <c r="AP345" i="7"/>
  <c r="AP357" i="7" s="1"/>
  <c r="AP347" i="7"/>
  <c r="AP351" i="7"/>
  <c r="AP300" i="7"/>
  <c r="AP311" i="7" s="1"/>
  <c r="AP349" i="7"/>
  <c r="AP318" i="7"/>
  <c r="AP330" i="7" s="1"/>
  <c r="AP320" i="7"/>
  <c r="AP322" i="7"/>
  <c r="AP334" i="7" s="1"/>
  <c r="AP298" i="7"/>
  <c r="AP296" i="7"/>
  <c r="AP324" i="7"/>
  <c r="AP336" i="7" s="1"/>
  <c r="AP294" i="7"/>
  <c r="AP323" i="7"/>
  <c r="AP301" i="7"/>
  <c r="AP348" i="7"/>
  <c r="AP293" i="7"/>
  <c r="AP304" i="7" s="1"/>
  <c r="AP319" i="7"/>
  <c r="AP344" i="7"/>
  <c r="AP352" i="7"/>
  <c r="AP299" i="7"/>
  <c r="AP297" i="7"/>
  <c r="AP321" i="7"/>
  <c r="AP333" i="7" s="1"/>
  <c r="AP325" i="7"/>
  <c r="AP346" i="7"/>
  <c r="AP350" i="7"/>
  <c r="AP362" i="7" s="1"/>
  <c r="AP193" i="7"/>
  <c r="AP156" i="7"/>
  <c r="AP72" i="7"/>
  <c r="AP690" i="7"/>
  <c r="F690" i="7"/>
  <c r="G690" i="7"/>
  <c r="H690" i="7"/>
  <c r="L692" i="7"/>
  <c r="M692" i="7"/>
  <c r="N692" i="7"/>
  <c r="R694" i="7"/>
  <c r="S694" i="7"/>
  <c r="T694" i="7"/>
  <c r="X696" i="7"/>
  <c r="Y696" i="7"/>
  <c r="Z696" i="7"/>
  <c r="AD698" i="7"/>
  <c r="AE698" i="7"/>
  <c r="AF698" i="7"/>
  <c r="I691" i="7"/>
  <c r="J691" i="7"/>
  <c r="K691" i="7"/>
  <c r="O693" i="7"/>
  <c r="P693" i="7"/>
  <c r="Q693" i="7"/>
  <c r="U695" i="7"/>
  <c r="V695" i="7"/>
  <c r="W695" i="7"/>
  <c r="AA697" i="7"/>
  <c r="AB697" i="7"/>
  <c r="AC697" i="7"/>
  <c r="AP39" i="7"/>
  <c r="AO97" i="7"/>
  <c r="AP86" i="7"/>
  <c r="AP454" i="7"/>
  <c r="AP424" i="7"/>
  <c r="AP463" i="7"/>
  <c r="AP475" i="7" s="1"/>
  <c r="O626" i="7"/>
  <c r="O635" i="7" s="1"/>
  <c r="O607" i="7" s="1"/>
  <c r="P626" i="7"/>
  <c r="P635" i="7" s="1"/>
  <c r="P607" i="7" s="1"/>
  <c r="Q626" i="7"/>
  <c r="Q635" i="7" s="1"/>
  <c r="Q607" i="7" s="1"/>
  <c r="R626" i="7"/>
  <c r="R635" i="7" s="1"/>
  <c r="R607" i="7" s="1"/>
  <c r="S626" i="7"/>
  <c r="S635" i="7" s="1"/>
  <c r="S607" i="7" s="1"/>
  <c r="T626" i="7"/>
  <c r="T635" i="7" s="1"/>
  <c r="T607" i="7" s="1"/>
  <c r="U626" i="7"/>
  <c r="U635" i="7" s="1"/>
  <c r="U607" i="7" s="1"/>
  <c r="V626" i="7"/>
  <c r="V635" i="7" s="1"/>
  <c r="V607" i="7" s="1"/>
  <c r="W626" i="7"/>
  <c r="W635" i="7" s="1"/>
  <c r="W607" i="7" s="1"/>
  <c r="W89" i="7" s="1"/>
  <c r="X626" i="7"/>
  <c r="X635" i="7" s="1"/>
  <c r="X607" i="7" s="1"/>
  <c r="X89" i="7" s="1"/>
  <c r="Y626" i="7"/>
  <c r="Y635" i="7" s="1"/>
  <c r="Y607" i="7" s="1"/>
  <c r="Y89" i="7" s="1"/>
  <c r="Z626" i="7"/>
  <c r="Z635" i="7" s="1"/>
  <c r="Z607" i="7" s="1"/>
  <c r="Z89" i="7" s="1"/>
  <c r="AM628" i="7"/>
  <c r="AM635" i="7" s="1"/>
  <c r="AM607" i="7" s="1"/>
  <c r="AM89" i="7" s="1"/>
  <c r="AN628" i="7"/>
  <c r="AN635" i="7" s="1"/>
  <c r="AN607" i="7" s="1"/>
  <c r="AN89" i="7" s="1"/>
  <c r="AO628" i="7"/>
  <c r="AO635" i="7" s="1"/>
  <c r="AO607" i="7" s="1"/>
  <c r="AO89" i="7" s="1"/>
  <c r="R658" i="7"/>
  <c r="R667" i="7" s="1"/>
  <c r="R639" i="7" s="1"/>
  <c r="R90" i="7" s="1"/>
  <c r="S658" i="7"/>
  <c r="S667" i="7" s="1"/>
  <c r="S639" i="7" s="1"/>
  <c r="S90" i="7" s="1"/>
  <c r="T658" i="7"/>
  <c r="T667" i="7" s="1"/>
  <c r="T639" i="7" s="1"/>
  <c r="T90" i="7" s="1"/>
  <c r="U658" i="7"/>
  <c r="U667" i="7" s="1"/>
  <c r="U639" i="7" s="1"/>
  <c r="U90" i="7" s="1"/>
  <c r="V658" i="7"/>
  <c r="V667" i="7" s="1"/>
  <c r="V639" i="7" s="1"/>
  <c r="V90" i="7" s="1"/>
  <c r="W658" i="7"/>
  <c r="W667" i="7" s="1"/>
  <c r="W639" i="7" s="1"/>
  <c r="W90" i="7" s="1"/>
  <c r="X658" i="7"/>
  <c r="X667" i="7" s="1"/>
  <c r="X639" i="7" s="1"/>
  <c r="X90" i="7" s="1"/>
  <c r="Y658" i="7"/>
  <c r="Y667" i="7" s="1"/>
  <c r="Y639" i="7" s="1"/>
  <c r="Y90" i="7" s="1"/>
  <c r="Z658" i="7"/>
  <c r="Z667" i="7" s="1"/>
  <c r="Z639" i="7" s="1"/>
  <c r="Z90" i="7" s="1"/>
  <c r="AA658" i="7"/>
  <c r="AA667" i="7" s="1"/>
  <c r="AA639" i="7" s="1"/>
  <c r="AA90" i="7" s="1"/>
  <c r="AB658" i="7"/>
  <c r="AB667" i="7" s="1"/>
  <c r="AB639" i="7" s="1"/>
  <c r="AB90" i="7" s="1"/>
  <c r="AC658" i="7"/>
  <c r="AC667" i="7" s="1"/>
  <c r="AC639" i="7" s="1"/>
  <c r="AC90" i="7" s="1"/>
  <c r="AD658" i="7"/>
  <c r="AD667" i="7" s="1"/>
  <c r="AD639" i="7" s="1"/>
  <c r="AD90" i="7" s="1"/>
  <c r="AE658" i="7"/>
  <c r="AE667" i="7" s="1"/>
  <c r="AE639" i="7" s="1"/>
  <c r="AE90" i="7" s="1"/>
  <c r="AF658" i="7"/>
  <c r="AF667" i="7" s="1"/>
  <c r="AF639" i="7" s="1"/>
  <c r="AF90" i="7" s="1"/>
  <c r="W690" i="7"/>
  <c r="X690" i="7"/>
  <c r="Y690" i="7"/>
  <c r="Z690" i="7"/>
  <c r="AA690" i="7"/>
  <c r="AB690" i="7"/>
  <c r="AC690" i="7"/>
  <c r="AD690" i="7"/>
  <c r="AE690" i="7"/>
  <c r="AF690" i="7"/>
  <c r="AG690" i="7"/>
  <c r="AH690" i="7"/>
  <c r="AI690" i="7"/>
  <c r="AJ690" i="7"/>
  <c r="AK690" i="7"/>
  <c r="AL690" i="7"/>
  <c r="AM690" i="7"/>
  <c r="AN690" i="7"/>
  <c r="AO690" i="7"/>
  <c r="AP628" i="7"/>
  <c r="AP635" i="7" s="1"/>
  <c r="AP607" i="7" s="1"/>
  <c r="AP288" i="7"/>
  <c r="AP428" i="7"/>
  <c r="AP480" i="7"/>
  <c r="AP623" i="7"/>
  <c r="AP608" i="7" s="1"/>
  <c r="AP94" i="7" s="1"/>
  <c r="B613" i="7"/>
  <c r="C303" i="7" s="1"/>
  <c r="AA627" i="7"/>
  <c r="AA635" i="7" s="1"/>
  <c r="AA607" i="7" s="1"/>
  <c r="AA89" i="7" s="1"/>
  <c r="AB627" i="7"/>
  <c r="AB635" i="7" s="1"/>
  <c r="AB607" i="7" s="1"/>
  <c r="AB89" i="7" s="1"/>
  <c r="AC627" i="7"/>
  <c r="AC635" i="7" s="1"/>
  <c r="AC607" i="7" s="1"/>
  <c r="AC89" i="7" s="1"/>
  <c r="AD627" i="7"/>
  <c r="AD635" i="7" s="1"/>
  <c r="AD607" i="7" s="1"/>
  <c r="AD89" i="7" s="1"/>
  <c r="AE627" i="7"/>
  <c r="AE635" i="7" s="1"/>
  <c r="AE607" i="7" s="1"/>
  <c r="AE89" i="7" s="1"/>
  <c r="AF627" i="7"/>
  <c r="AF635" i="7" s="1"/>
  <c r="AF607" i="7" s="1"/>
  <c r="AF89" i="7" s="1"/>
  <c r="AG627" i="7"/>
  <c r="AG635" i="7" s="1"/>
  <c r="AG607" i="7" s="1"/>
  <c r="AG89" i="7" s="1"/>
  <c r="AH627" i="7"/>
  <c r="AH635" i="7" s="1"/>
  <c r="AH607" i="7" s="1"/>
  <c r="AH89" i="7" s="1"/>
  <c r="AI627" i="7"/>
  <c r="AI635" i="7" s="1"/>
  <c r="AI607" i="7" s="1"/>
  <c r="AI89" i="7" s="1"/>
  <c r="AJ627" i="7"/>
  <c r="AJ635" i="7" s="1"/>
  <c r="AJ607" i="7" s="1"/>
  <c r="AJ89" i="7" s="1"/>
  <c r="AK627" i="7"/>
  <c r="AK635" i="7" s="1"/>
  <c r="AK607" i="7" s="1"/>
  <c r="AK89" i="7" s="1"/>
  <c r="AL627" i="7"/>
  <c r="AL635" i="7" s="1"/>
  <c r="AL607" i="7" s="1"/>
  <c r="AL89" i="7" s="1"/>
  <c r="AP655" i="7"/>
  <c r="AP640" i="7" s="1"/>
  <c r="AP95" i="7" s="1"/>
  <c r="B645" i="7"/>
  <c r="AP329" i="7" s="1"/>
  <c r="AG659" i="7"/>
  <c r="AG667" i="7" s="1"/>
  <c r="AG639" i="7" s="1"/>
  <c r="AG90" i="7" s="1"/>
  <c r="AH659" i="7"/>
  <c r="AH667" i="7" s="1"/>
  <c r="AH639" i="7" s="1"/>
  <c r="AH90" i="7" s="1"/>
  <c r="AI659" i="7"/>
  <c r="AI667" i="7" s="1"/>
  <c r="AI639" i="7" s="1"/>
  <c r="AI90" i="7" s="1"/>
  <c r="AJ659" i="7"/>
  <c r="AJ667" i="7" s="1"/>
  <c r="AJ639" i="7" s="1"/>
  <c r="AJ90" i="7" s="1"/>
  <c r="AK659" i="7"/>
  <c r="AK667" i="7" s="1"/>
  <c r="AK639" i="7" s="1"/>
  <c r="AK90" i="7" s="1"/>
  <c r="AL659" i="7"/>
  <c r="AL667" i="7" s="1"/>
  <c r="AL639" i="7" s="1"/>
  <c r="AL90" i="7" s="1"/>
  <c r="AM659" i="7"/>
  <c r="AM667" i="7" s="1"/>
  <c r="AM639" i="7" s="1"/>
  <c r="AM90" i="7" s="1"/>
  <c r="AN659" i="7"/>
  <c r="AN667" i="7" s="1"/>
  <c r="AN639" i="7" s="1"/>
  <c r="AN90" i="7" s="1"/>
  <c r="AO659" i="7"/>
  <c r="AO667" i="7" s="1"/>
  <c r="AO639" i="7" s="1"/>
  <c r="AO90" i="7" s="1"/>
  <c r="AP687" i="7"/>
  <c r="AP672" i="7" s="1"/>
  <c r="AP96" i="7" s="1"/>
  <c r="B677" i="7"/>
  <c r="AP659" i="7"/>
  <c r="U89" i="7" l="1"/>
  <c r="V89" i="7"/>
  <c r="AP466" i="7"/>
  <c r="AP440" i="7"/>
  <c r="AP483" i="7"/>
  <c r="AP495" i="7" s="1"/>
  <c r="B495" i="7" s="1"/>
  <c r="AP358" i="7"/>
  <c r="AP462" i="7"/>
  <c r="AP474" i="7" s="1"/>
  <c r="B474" i="7" s="1"/>
  <c r="AP337" i="7"/>
  <c r="B337" i="7" s="1"/>
  <c r="AP485" i="7"/>
  <c r="AP497" i="7" s="1"/>
  <c r="AP360" i="7"/>
  <c r="B360" i="7" s="1"/>
  <c r="AP457" i="7"/>
  <c r="AP469" i="7" s="1"/>
  <c r="B469" i="7" s="1"/>
  <c r="AP332" i="7"/>
  <c r="B332" i="7" s="1"/>
  <c r="C355" i="7"/>
  <c r="D355" i="7"/>
  <c r="D365" i="7" s="1"/>
  <c r="C492" i="7"/>
  <c r="F355" i="7"/>
  <c r="F365" i="7" s="1"/>
  <c r="D492" i="7"/>
  <c r="D502" i="7" s="1"/>
  <c r="E355" i="7"/>
  <c r="E365" i="7" s="1"/>
  <c r="G355" i="7"/>
  <c r="G365" i="7" s="1"/>
  <c r="E492" i="7"/>
  <c r="E502" i="7" s="1"/>
  <c r="F492" i="7"/>
  <c r="F502" i="7" s="1"/>
  <c r="H355" i="7"/>
  <c r="H365" i="7" s="1"/>
  <c r="G492" i="7"/>
  <c r="G502" i="7" s="1"/>
  <c r="H492" i="7"/>
  <c r="H502" i="7" s="1"/>
  <c r="I355" i="7"/>
  <c r="I365" i="7" s="1"/>
  <c r="I492" i="7"/>
  <c r="J355" i="7"/>
  <c r="J365" i="7" s="1"/>
  <c r="J492" i="7"/>
  <c r="J502" i="7" s="1"/>
  <c r="K355" i="7"/>
  <c r="K365" i="7" s="1"/>
  <c r="K492" i="7"/>
  <c r="K502" i="7" s="1"/>
  <c r="L355" i="7"/>
  <c r="L365" i="7" s="1"/>
  <c r="M355" i="7"/>
  <c r="M365" i="7" s="1"/>
  <c r="N355" i="7"/>
  <c r="N365" i="7" s="1"/>
  <c r="L492" i="7"/>
  <c r="L502" i="7" s="1"/>
  <c r="N492" i="7"/>
  <c r="N502" i="7" s="1"/>
  <c r="M492" i="7"/>
  <c r="M502" i="7" s="1"/>
  <c r="O355" i="7"/>
  <c r="O492" i="7"/>
  <c r="O502" i="7" s="1"/>
  <c r="P355" i="7"/>
  <c r="P365" i="7" s="1"/>
  <c r="Q355" i="7"/>
  <c r="Q365" i="7" s="1"/>
  <c r="P492" i="7"/>
  <c r="R355" i="7"/>
  <c r="Q492" i="7"/>
  <c r="Q502" i="7" s="1"/>
  <c r="S355" i="7"/>
  <c r="S365" i="7" s="1"/>
  <c r="R492" i="7"/>
  <c r="R502" i="7" s="1"/>
  <c r="S492" i="7"/>
  <c r="S502" i="7" s="1"/>
  <c r="T355" i="7"/>
  <c r="T365" i="7" s="1"/>
  <c r="T492" i="7"/>
  <c r="T502" i="7" s="1"/>
  <c r="U355" i="7"/>
  <c r="U365" i="7" s="1"/>
  <c r="V355" i="7"/>
  <c r="V365" i="7" s="1"/>
  <c r="U492" i="7"/>
  <c r="U502" i="7" s="1"/>
  <c r="V492" i="7"/>
  <c r="V502" i="7" s="1"/>
  <c r="W355" i="7"/>
  <c r="W365" i="7" s="1"/>
  <c r="X355" i="7"/>
  <c r="X365" i="7" s="1"/>
  <c r="W492" i="7"/>
  <c r="W502" i="7" s="1"/>
  <c r="Y355" i="7"/>
  <c r="Y365" i="7" s="1"/>
  <c r="X492" i="7"/>
  <c r="X502" i="7" s="1"/>
  <c r="Y492" i="7"/>
  <c r="Y502" i="7" s="1"/>
  <c r="Z355" i="7"/>
  <c r="Z365" i="7" s="1"/>
  <c r="AA355" i="7"/>
  <c r="AA365" i="7" s="1"/>
  <c r="Z492" i="7"/>
  <c r="AA492" i="7"/>
  <c r="AA502" i="7" s="1"/>
  <c r="AB355" i="7"/>
  <c r="AB365" i="7" s="1"/>
  <c r="AC355" i="7"/>
  <c r="AC365" i="7" s="1"/>
  <c r="AB492" i="7"/>
  <c r="AB502" i="7" s="1"/>
  <c r="AD355" i="7"/>
  <c r="AD365" i="7" s="1"/>
  <c r="AC492" i="7"/>
  <c r="AC502" i="7" s="1"/>
  <c r="AD492" i="7"/>
  <c r="AD502" i="7" s="1"/>
  <c r="AE355" i="7"/>
  <c r="AE365" i="7" s="1"/>
  <c r="AF355" i="7"/>
  <c r="AF365" i="7" s="1"/>
  <c r="AE492" i="7"/>
  <c r="AE502" i="7" s="1"/>
  <c r="AG355" i="7"/>
  <c r="AG365" i="7" s="1"/>
  <c r="AF492" i="7"/>
  <c r="AF502" i="7" s="1"/>
  <c r="AH355" i="7"/>
  <c r="AH365" i="7" s="1"/>
  <c r="AG492" i="7"/>
  <c r="AG502" i="7" s="1"/>
  <c r="AH492" i="7"/>
  <c r="AH502" i="7" s="1"/>
  <c r="AI355" i="7"/>
  <c r="AI492" i="7"/>
  <c r="AI502" i="7" s="1"/>
  <c r="AJ355" i="7"/>
  <c r="AJ365" i="7" s="1"/>
  <c r="AJ492" i="7"/>
  <c r="AJ502" i="7" s="1"/>
  <c r="AK355" i="7"/>
  <c r="AK365" i="7" s="1"/>
  <c r="AL355" i="7"/>
  <c r="AL365" i="7" s="1"/>
  <c r="AK492" i="7"/>
  <c r="AK502" i="7" s="1"/>
  <c r="AL492" i="7"/>
  <c r="AL502" i="7" s="1"/>
  <c r="AM355" i="7"/>
  <c r="AM365" i="7" s="1"/>
  <c r="AM492" i="7"/>
  <c r="AM502" i="7" s="1"/>
  <c r="AN355" i="7"/>
  <c r="AN365" i="7" s="1"/>
  <c r="AN492" i="7"/>
  <c r="AN502" i="7" s="1"/>
  <c r="AO355" i="7"/>
  <c r="AO365" i="7" s="1"/>
  <c r="AP437" i="7"/>
  <c r="AP449" i="7" s="1"/>
  <c r="B449" i="7" s="1"/>
  <c r="AP312" i="7"/>
  <c r="B312" i="7" s="1"/>
  <c r="D303" i="7"/>
  <c r="C440" i="7"/>
  <c r="F303" i="7"/>
  <c r="F313" i="7" s="1"/>
  <c r="D440" i="7"/>
  <c r="D450" i="7" s="1"/>
  <c r="E303" i="7"/>
  <c r="E313" i="7" s="1"/>
  <c r="F440" i="7"/>
  <c r="F450" i="7" s="1"/>
  <c r="E440" i="7"/>
  <c r="E450" i="7" s="1"/>
  <c r="G303" i="7"/>
  <c r="G313" i="7" s="1"/>
  <c r="G440" i="7"/>
  <c r="G450" i="7" s="1"/>
  <c r="H303" i="7"/>
  <c r="H313" i="7" s="1"/>
  <c r="I303" i="7"/>
  <c r="I313" i="7" s="1"/>
  <c r="H440" i="7"/>
  <c r="H450" i="7" s="1"/>
  <c r="I440" i="7"/>
  <c r="I450" i="7" s="1"/>
  <c r="J303" i="7"/>
  <c r="J313" i="7" s="1"/>
  <c r="J440" i="7"/>
  <c r="J450" i="7" s="1"/>
  <c r="K303" i="7"/>
  <c r="K313" i="7" s="1"/>
  <c r="M303" i="7"/>
  <c r="M313" i="7" s="1"/>
  <c r="L303" i="7"/>
  <c r="L313" i="7" s="1"/>
  <c r="K440" i="7"/>
  <c r="K450" i="7" s="1"/>
  <c r="N303" i="7"/>
  <c r="N313" i="7" s="1"/>
  <c r="L440" i="7"/>
  <c r="L450" i="7" s="1"/>
  <c r="M440" i="7"/>
  <c r="M450" i="7" s="1"/>
  <c r="N440" i="7"/>
  <c r="N450" i="7" s="1"/>
  <c r="O303" i="7"/>
  <c r="O313" i="7" s="1"/>
  <c r="O440" i="7"/>
  <c r="O450" i="7" s="1"/>
  <c r="P303" i="7"/>
  <c r="P313" i="7" s="1"/>
  <c r="Q303" i="7"/>
  <c r="Q313" i="7" s="1"/>
  <c r="P440" i="7"/>
  <c r="P450" i="7" s="1"/>
  <c r="R303" i="7"/>
  <c r="R313" i="7" s="1"/>
  <c r="Q440" i="7"/>
  <c r="Q450" i="7" s="1"/>
  <c r="S303" i="7"/>
  <c r="S313" i="7" s="1"/>
  <c r="R440" i="7"/>
  <c r="R450" i="7" s="1"/>
  <c r="S440" i="7"/>
  <c r="S450" i="7" s="1"/>
  <c r="T303" i="7"/>
  <c r="T313" i="7" s="1"/>
  <c r="U303" i="7"/>
  <c r="U313" i="7" s="1"/>
  <c r="T440" i="7"/>
  <c r="T450" i="7" s="1"/>
  <c r="V303" i="7"/>
  <c r="V313" i="7" s="1"/>
  <c r="U440" i="7"/>
  <c r="U450" i="7" s="1"/>
  <c r="W303" i="7"/>
  <c r="W313" i="7" s="1"/>
  <c r="V440" i="7"/>
  <c r="V450" i="7" s="1"/>
  <c r="X303" i="7"/>
  <c r="X313" i="7" s="1"/>
  <c r="W440" i="7"/>
  <c r="W450" i="7" s="1"/>
  <c r="X440" i="7"/>
  <c r="X450" i="7" s="1"/>
  <c r="Y303" i="7"/>
  <c r="Y313" i="7" s="1"/>
  <c r="Z303" i="7"/>
  <c r="Z313" i="7" s="1"/>
  <c r="Y440" i="7"/>
  <c r="Y450" i="7" s="1"/>
  <c r="AA303" i="7"/>
  <c r="AA313" i="7" s="1"/>
  <c r="AB303" i="7"/>
  <c r="AB313" i="7" s="1"/>
  <c r="Z440" i="7"/>
  <c r="Z450" i="7" s="1"/>
  <c r="AC303" i="7"/>
  <c r="AC313" i="7" s="1"/>
  <c r="AA440" i="7"/>
  <c r="AA450" i="7" s="1"/>
  <c r="AB440" i="7"/>
  <c r="AB450" i="7" s="1"/>
  <c r="AC440" i="7"/>
  <c r="AC450" i="7" s="1"/>
  <c r="AD303" i="7"/>
  <c r="AD313" i="7" s="1"/>
  <c r="AE303" i="7"/>
  <c r="AE313" i="7" s="1"/>
  <c r="AD440" i="7"/>
  <c r="AD450" i="7" s="1"/>
  <c r="AF303" i="7"/>
  <c r="AF313" i="7" s="1"/>
  <c r="AE440" i="7"/>
  <c r="AE450" i="7" s="1"/>
  <c r="AG303" i="7"/>
  <c r="AG313" i="7" s="1"/>
  <c r="AF440" i="7"/>
  <c r="AF450" i="7" s="1"/>
  <c r="AG440" i="7"/>
  <c r="AG450" i="7" s="1"/>
  <c r="AH303" i="7"/>
  <c r="AH313" i="7" s="1"/>
  <c r="AI303" i="7"/>
  <c r="AI313" i="7" s="1"/>
  <c r="AH440" i="7"/>
  <c r="AH450" i="7" s="1"/>
  <c r="AJ303" i="7"/>
  <c r="AJ313" i="7" s="1"/>
  <c r="AI440" i="7"/>
  <c r="AI450" i="7" s="1"/>
  <c r="AJ440" i="7"/>
  <c r="AJ450" i="7" s="1"/>
  <c r="AK303" i="7"/>
  <c r="AK313" i="7" s="1"/>
  <c r="AK440" i="7"/>
  <c r="AK450" i="7" s="1"/>
  <c r="AL303" i="7"/>
  <c r="AL313" i="7" s="1"/>
  <c r="AL440" i="7"/>
  <c r="AL450" i="7" s="1"/>
  <c r="AM303" i="7"/>
  <c r="AM313" i="7" s="1"/>
  <c r="AM440" i="7"/>
  <c r="AM450" i="7" s="1"/>
  <c r="AN303" i="7"/>
  <c r="AN313" i="7" s="1"/>
  <c r="AO303" i="7"/>
  <c r="AO313" i="7" s="1"/>
  <c r="AN440" i="7"/>
  <c r="AN450" i="7" s="1"/>
  <c r="AM699" i="7"/>
  <c r="AM671" i="7" s="1"/>
  <c r="AM91" i="7" s="1"/>
  <c r="AP433" i="7"/>
  <c r="AP445" i="7" s="1"/>
  <c r="B445" i="7" s="1"/>
  <c r="AP308" i="7"/>
  <c r="B308" i="7" s="1"/>
  <c r="AP460" i="7"/>
  <c r="AP472" i="7" s="1"/>
  <c r="B472" i="7" s="1"/>
  <c r="AP335" i="7"/>
  <c r="AP486" i="7"/>
  <c r="AP498" i="7" s="1"/>
  <c r="B498" i="7" s="1"/>
  <c r="AP361" i="7"/>
  <c r="B361" i="7" s="1"/>
  <c r="AO492" i="7"/>
  <c r="AO502" i="7" s="1"/>
  <c r="AP355" i="7"/>
  <c r="AP430" i="7"/>
  <c r="AP442" i="7" s="1"/>
  <c r="B442" i="7" s="1"/>
  <c r="AP305" i="7"/>
  <c r="B305" i="7" s="1"/>
  <c r="C329" i="7"/>
  <c r="D329" i="7"/>
  <c r="D339" i="7" s="1"/>
  <c r="F329" i="7"/>
  <c r="F339" i="7" s="1"/>
  <c r="C466" i="7"/>
  <c r="D466" i="7"/>
  <c r="D476" i="7" s="1"/>
  <c r="E329" i="7"/>
  <c r="E339" i="7" s="1"/>
  <c r="F466" i="7"/>
  <c r="F476" i="7" s="1"/>
  <c r="G329" i="7"/>
  <c r="G339" i="7" s="1"/>
  <c r="H329" i="7"/>
  <c r="H339" i="7" s="1"/>
  <c r="G466" i="7"/>
  <c r="G476" i="7" s="1"/>
  <c r="E466" i="7"/>
  <c r="E476" i="7" s="1"/>
  <c r="I329" i="7"/>
  <c r="I339" i="7" s="1"/>
  <c r="H466" i="7"/>
  <c r="H476" i="7" s="1"/>
  <c r="I466" i="7"/>
  <c r="I476" i="7" s="1"/>
  <c r="J329" i="7"/>
  <c r="K329" i="7"/>
  <c r="K339" i="7" s="1"/>
  <c r="J466" i="7"/>
  <c r="J476" i="7" s="1"/>
  <c r="K466" i="7"/>
  <c r="K476" i="7" s="1"/>
  <c r="L329" i="7"/>
  <c r="L339" i="7" s="1"/>
  <c r="L466" i="7"/>
  <c r="L476" i="7" s="1"/>
  <c r="M329" i="7"/>
  <c r="M339" i="7" s="1"/>
  <c r="M466" i="7"/>
  <c r="M476" i="7" s="1"/>
  <c r="N329" i="7"/>
  <c r="N339" i="7" s="1"/>
  <c r="N466" i="7"/>
  <c r="N476" i="7" s="1"/>
  <c r="O329" i="7"/>
  <c r="O339" i="7" s="1"/>
  <c r="P329" i="7"/>
  <c r="P339" i="7" s="1"/>
  <c r="O466" i="7"/>
  <c r="O476" i="7" s="1"/>
  <c r="P466" i="7"/>
  <c r="P476" i="7" s="1"/>
  <c r="Q329" i="7"/>
  <c r="Q339" i="7" s="1"/>
  <c r="R329" i="7"/>
  <c r="R339" i="7" s="1"/>
  <c r="Q466" i="7"/>
  <c r="Q476" i="7" s="1"/>
  <c r="S329" i="7"/>
  <c r="S339" i="7" s="1"/>
  <c r="R466" i="7"/>
  <c r="R476" i="7" s="1"/>
  <c r="S466" i="7"/>
  <c r="S476" i="7" s="1"/>
  <c r="T329" i="7"/>
  <c r="T339" i="7" s="1"/>
  <c r="T466" i="7"/>
  <c r="T476" i="7" s="1"/>
  <c r="U329" i="7"/>
  <c r="U339" i="7" s="1"/>
  <c r="U466" i="7"/>
  <c r="U476" i="7" s="1"/>
  <c r="V329" i="7"/>
  <c r="V339" i="7" s="1"/>
  <c r="V466" i="7"/>
  <c r="V476" i="7" s="1"/>
  <c r="W329" i="7"/>
  <c r="W339" i="7" s="1"/>
  <c r="W466" i="7"/>
  <c r="W476" i="7" s="1"/>
  <c r="X329" i="7"/>
  <c r="X339" i="7" s="1"/>
  <c r="X466" i="7"/>
  <c r="X476" i="7" s="1"/>
  <c r="Y329" i="7"/>
  <c r="Y339" i="7" s="1"/>
  <c r="Y466" i="7"/>
  <c r="Y476" i="7" s="1"/>
  <c r="Z329" i="7"/>
  <c r="Z339" i="7" s="1"/>
  <c r="Z466" i="7"/>
  <c r="Z476" i="7" s="1"/>
  <c r="AA329" i="7"/>
  <c r="AA339" i="7" s="1"/>
  <c r="AB329" i="7"/>
  <c r="AB339" i="7" s="1"/>
  <c r="AA466" i="7"/>
  <c r="AA476" i="7" s="1"/>
  <c r="AC329" i="7"/>
  <c r="AC339" i="7" s="1"/>
  <c r="AB466" i="7"/>
  <c r="AB476" i="7" s="1"/>
  <c r="AC466" i="7"/>
  <c r="AC476" i="7" s="1"/>
  <c r="AD329" i="7"/>
  <c r="AD339" i="7" s="1"/>
  <c r="AE329" i="7"/>
  <c r="AE339" i="7" s="1"/>
  <c r="AD466" i="7"/>
  <c r="AD476" i="7" s="1"/>
  <c r="AF329" i="7"/>
  <c r="AF339" i="7" s="1"/>
  <c r="AE466" i="7"/>
  <c r="AE476" i="7" s="1"/>
  <c r="AG329" i="7"/>
  <c r="AG339" i="7" s="1"/>
  <c r="AF466" i="7"/>
  <c r="AF476" i="7" s="1"/>
  <c r="AG466" i="7"/>
  <c r="AG476" i="7" s="1"/>
  <c r="AH329" i="7"/>
  <c r="AH339" i="7" s="1"/>
  <c r="AH466" i="7"/>
  <c r="AH476" i="7" s="1"/>
  <c r="AI329" i="7"/>
  <c r="AI339" i="7" s="1"/>
  <c r="AJ329" i="7"/>
  <c r="AJ339" i="7" s="1"/>
  <c r="AI466" i="7"/>
  <c r="AI476" i="7" s="1"/>
  <c r="AK329" i="7"/>
  <c r="AK339" i="7" s="1"/>
  <c r="AJ466" i="7"/>
  <c r="AJ476" i="7" s="1"/>
  <c r="AK466" i="7"/>
  <c r="AK476" i="7" s="1"/>
  <c r="AL329" i="7"/>
  <c r="AL339" i="7" s="1"/>
  <c r="AM329" i="7"/>
  <c r="AM339" i="7" s="1"/>
  <c r="AL466" i="7"/>
  <c r="AL476" i="7" s="1"/>
  <c r="AM466" i="7"/>
  <c r="AM476" i="7" s="1"/>
  <c r="AN329" i="7"/>
  <c r="AN339" i="7" s="1"/>
  <c r="AO329" i="7"/>
  <c r="AO339" i="7" s="1"/>
  <c r="AN466" i="7"/>
  <c r="AN476" i="7" s="1"/>
  <c r="AP492" i="7"/>
  <c r="AP489" i="7"/>
  <c r="AP501" i="7" s="1"/>
  <c r="B501" i="7" s="1"/>
  <c r="AP364" i="7"/>
  <c r="B364" i="7" s="1"/>
  <c r="AP488" i="7"/>
  <c r="AP500" i="7" s="1"/>
  <c r="B500" i="7" s="1"/>
  <c r="AP363" i="7"/>
  <c r="B363" i="7" s="1"/>
  <c r="AP303" i="7"/>
  <c r="AP481" i="7"/>
  <c r="AP493" i="7" s="1"/>
  <c r="B493" i="7" s="1"/>
  <c r="AP356" i="7"/>
  <c r="B356" i="7" s="1"/>
  <c r="AP432" i="7"/>
  <c r="AP444" i="7" s="1"/>
  <c r="B444" i="7" s="1"/>
  <c r="AP307" i="7"/>
  <c r="B307" i="7" s="1"/>
  <c r="AP484" i="7"/>
  <c r="AP496" i="7" s="1"/>
  <c r="B496" i="7" s="1"/>
  <c r="AP359" i="7"/>
  <c r="B359" i="7" s="1"/>
  <c r="AO466" i="7"/>
  <c r="AO476" i="7" s="1"/>
  <c r="AP435" i="7"/>
  <c r="AP447" i="7" s="1"/>
  <c r="B447" i="7" s="1"/>
  <c r="AP310" i="7"/>
  <c r="B310" i="7" s="1"/>
  <c r="AP456" i="7"/>
  <c r="AP468" i="7" s="1"/>
  <c r="B468" i="7" s="1"/>
  <c r="AP331" i="7"/>
  <c r="B331" i="7" s="1"/>
  <c r="AP434" i="7"/>
  <c r="AP446" i="7" s="1"/>
  <c r="B446" i="7" s="1"/>
  <c r="AP309" i="7"/>
  <c r="AO440" i="7"/>
  <c r="AO450" i="7" s="1"/>
  <c r="AO699" i="7"/>
  <c r="AO671" i="7" s="1"/>
  <c r="AO91" i="7" s="1"/>
  <c r="AO107" i="7"/>
  <c r="AO108" i="7" s="1"/>
  <c r="Q89" i="7"/>
  <c r="T89" i="7"/>
  <c r="P89" i="7"/>
  <c r="S89" i="7"/>
  <c r="R89" i="7"/>
  <c r="AP461" i="7"/>
  <c r="AP473" i="7" s="1"/>
  <c r="B473" i="7" s="1"/>
  <c r="AP436" i="7"/>
  <c r="AP448" i="7" s="1"/>
  <c r="B448" i="7" s="1"/>
  <c r="AP431" i="7"/>
  <c r="AP699" i="7"/>
  <c r="AP671" i="7" s="1"/>
  <c r="AP91" i="7" s="1"/>
  <c r="AJ699" i="7"/>
  <c r="AJ671" i="7" s="1"/>
  <c r="AJ91" i="7" s="1"/>
  <c r="AH699" i="7"/>
  <c r="AH671" i="7" s="1"/>
  <c r="AH91" i="7" s="1"/>
  <c r="AK699" i="7"/>
  <c r="AK671" i="7" s="1"/>
  <c r="AK91" i="7" s="1"/>
  <c r="AL699" i="7"/>
  <c r="AL671" i="7" s="1"/>
  <c r="AL91" i="7" s="1"/>
  <c r="AG699" i="7"/>
  <c r="AG671" i="7" s="1"/>
  <c r="AG91" i="7" s="1"/>
  <c r="AA699" i="7"/>
  <c r="AA671" i="7" s="1"/>
  <c r="AA91" i="7" s="1"/>
  <c r="AN699" i="7"/>
  <c r="AN671" i="7" s="1"/>
  <c r="AN91" i="7" s="1"/>
  <c r="AI699" i="7"/>
  <c r="AI671" i="7" s="1"/>
  <c r="AI91" i="7" s="1"/>
  <c r="AP482" i="7"/>
  <c r="AF699" i="7"/>
  <c r="AF671" i="7" s="1"/>
  <c r="AF91" i="7" s="1"/>
  <c r="AC699" i="7"/>
  <c r="AC671" i="7" s="1"/>
  <c r="AC91" i="7" s="1"/>
  <c r="Z699" i="7"/>
  <c r="Z671" i="7" s="1"/>
  <c r="Z91" i="7" s="1"/>
  <c r="W699" i="7"/>
  <c r="W671" i="7" s="1"/>
  <c r="W91" i="7" s="1"/>
  <c r="AP459" i="7"/>
  <c r="AP455" i="7"/>
  <c r="AP487" i="7"/>
  <c r="X699" i="7"/>
  <c r="X671" i="7" s="1"/>
  <c r="X91" i="7" s="1"/>
  <c r="AD699" i="7"/>
  <c r="AD671" i="7" s="1"/>
  <c r="AD91" i="7" s="1"/>
  <c r="AP429" i="7"/>
  <c r="AB699" i="7"/>
  <c r="AB671" i="7" s="1"/>
  <c r="AB91" i="7" s="1"/>
  <c r="B358" i="7"/>
  <c r="AP458" i="7"/>
  <c r="AE699" i="7"/>
  <c r="AE671" i="7" s="1"/>
  <c r="AE91" i="7" s="1"/>
  <c r="Y699" i="7"/>
  <c r="Y671" i="7" s="1"/>
  <c r="Y91" i="7" s="1"/>
  <c r="O89" i="7"/>
  <c r="B694" i="7"/>
  <c r="B626" i="7"/>
  <c r="B693" i="7"/>
  <c r="B698" i="7"/>
  <c r="B697" i="7"/>
  <c r="B691" i="7"/>
  <c r="B696" i="7"/>
  <c r="B692" i="7"/>
  <c r="B695" i="7"/>
  <c r="B690" i="7"/>
  <c r="B627" i="7"/>
  <c r="B658" i="7"/>
  <c r="B659" i="7"/>
  <c r="AP89" i="7"/>
  <c r="B628" i="7"/>
  <c r="D689" i="7"/>
  <c r="D699" i="7" s="1"/>
  <c r="D671" i="7" s="1"/>
  <c r="D91" i="7" s="1"/>
  <c r="C689" i="7"/>
  <c r="E689" i="7"/>
  <c r="E699" i="7" s="1"/>
  <c r="E671" i="7" s="1"/>
  <c r="E91" i="7" s="1"/>
  <c r="F689" i="7"/>
  <c r="F699" i="7" s="1"/>
  <c r="F671" i="7" s="1"/>
  <c r="F91" i="7" s="1"/>
  <c r="G689" i="7"/>
  <c r="G699" i="7" s="1"/>
  <c r="G671" i="7" s="1"/>
  <c r="G91" i="7" s="1"/>
  <c r="H689" i="7"/>
  <c r="H699" i="7" s="1"/>
  <c r="H671" i="7" s="1"/>
  <c r="H91" i="7" s="1"/>
  <c r="I689" i="7"/>
  <c r="I699" i="7" s="1"/>
  <c r="I671" i="7" s="1"/>
  <c r="I91" i="7" s="1"/>
  <c r="J689" i="7"/>
  <c r="J699" i="7" s="1"/>
  <c r="J671" i="7" s="1"/>
  <c r="J91" i="7" s="1"/>
  <c r="K689" i="7"/>
  <c r="K699" i="7" s="1"/>
  <c r="K671" i="7" s="1"/>
  <c r="K91" i="7" s="1"/>
  <c r="L689" i="7"/>
  <c r="L699" i="7" s="1"/>
  <c r="L671" i="7" s="1"/>
  <c r="L91" i="7" s="1"/>
  <c r="M689" i="7"/>
  <c r="M699" i="7" s="1"/>
  <c r="M671" i="7" s="1"/>
  <c r="M91" i="7" s="1"/>
  <c r="N689" i="7"/>
  <c r="N699" i="7" s="1"/>
  <c r="N671" i="7" s="1"/>
  <c r="N91" i="7" s="1"/>
  <c r="O689" i="7"/>
  <c r="O699" i="7" s="1"/>
  <c r="O671" i="7" s="1"/>
  <c r="O91" i="7" s="1"/>
  <c r="P689" i="7"/>
  <c r="P699" i="7" s="1"/>
  <c r="P671" i="7" s="1"/>
  <c r="P91" i="7" s="1"/>
  <c r="Q689" i="7"/>
  <c r="Q699" i="7" s="1"/>
  <c r="Q671" i="7" s="1"/>
  <c r="Q91" i="7" s="1"/>
  <c r="R689" i="7"/>
  <c r="R699" i="7" s="1"/>
  <c r="R671" i="7" s="1"/>
  <c r="R91" i="7" s="1"/>
  <c r="S689" i="7"/>
  <c r="S699" i="7" s="1"/>
  <c r="S671" i="7" s="1"/>
  <c r="S91" i="7" s="1"/>
  <c r="T689" i="7"/>
  <c r="T699" i="7" s="1"/>
  <c r="T671" i="7" s="1"/>
  <c r="T91" i="7" s="1"/>
  <c r="U689" i="7"/>
  <c r="U699" i="7" s="1"/>
  <c r="U671" i="7" s="1"/>
  <c r="U91" i="7" s="1"/>
  <c r="V689" i="7"/>
  <c r="V699" i="7" s="1"/>
  <c r="V671" i="7" s="1"/>
  <c r="V91" i="7" s="1"/>
  <c r="I502" i="7"/>
  <c r="O365" i="7"/>
  <c r="P502" i="7"/>
  <c r="R365" i="7"/>
  <c r="Z502" i="7"/>
  <c r="AI365" i="7"/>
  <c r="AP667" i="7"/>
  <c r="AP639" i="7" s="1"/>
  <c r="AP90" i="7" s="1"/>
  <c r="B357" i="7"/>
  <c r="B311" i="7"/>
  <c r="AP97" i="7"/>
  <c r="B338" i="7"/>
  <c r="B475" i="7"/>
  <c r="B336" i="7"/>
  <c r="B330" i="7"/>
  <c r="D657" i="7"/>
  <c r="D667" i="7" s="1"/>
  <c r="D639" i="7" s="1"/>
  <c r="D90" i="7" s="1"/>
  <c r="C657" i="7"/>
  <c r="E657" i="7"/>
  <c r="E667" i="7" s="1"/>
  <c r="E639" i="7" s="1"/>
  <c r="E90" i="7" s="1"/>
  <c r="F657" i="7"/>
  <c r="F667" i="7" s="1"/>
  <c r="F639" i="7" s="1"/>
  <c r="F90" i="7" s="1"/>
  <c r="G657" i="7"/>
  <c r="G667" i="7" s="1"/>
  <c r="G639" i="7" s="1"/>
  <c r="G90" i="7" s="1"/>
  <c r="H657" i="7"/>
  <c r="H667" i="7" s="1"/>
  <c r="H639" i="7" s="1"/>
  <c r="H90" i="7" s="1"/>
  <c r="I657" i="7"/>
  <c r="I667" i="7" s="1"/>
  <c r="I639" i="7" s="1"/>
  <c r="I90" i="7" s="1"/>
  <c r="J657" i="7"/>
  <c r="J667" i="7" s="1"/>
  <c r="J639" i="7" s="1"/>
  <c r="J90" i="7" s="1"/>
  <c r="K657" i="7"/>
  <c r="K667" i="7" s="1"/>
  <c r="K639" i="7" s="1"/>
  <c r="K90" i="7" s="1"/>
  <c r="L657" i="7"/>
  <c r="L667" i="7" s="1"/>
  <c r="L639" i="7" s="1"/>
  <c r="L90" i="7" s="1"/>
  <c r="M657" i="7"/>
  <c r="M667" i="7" s="1"/>
  <c r="M639" i="7" s="1"/>
  <c r="N657" i="7"/>
  <c r="N667" i="7" s="1"/>
  <c r="N639" i="7" s="1"/>
  <c r="O657" i="7"/>
  <c r="O667" i="7" s="1"/>
  <c r="O639" i="7" s="1"/>
  <c r="P657" i="7"/>
  <c r="P667" i="7" s="1"/>
  <c r="P639" i="7" s="1"/>
  <c r="Q657" i="7"/>
  <c r="Q667" i="7" s="1"/>
  <c r="Q639" i="7" s="1"/>
  <c r="J339" i="7"/>
  <c r="D625" i="7"/>
  <c r="D635" i="7" s="1"/>
  <c r="D607" i="7" s="1"/>
  <c r="C625" i="7"/>
  <c r="E625" i="7"/>
  <c r="E635" i="7" s="1"/>
  <c r="E607" i="7" s="1"/>
  <c r="F625" i="7"/>
  <c r="F635" i="7" s="1"/>
  <c r="F607" i="7" s="1"/>
  <c r="G625" i="7"/>
  <c r="G635" i="7" s="1"/>
  <c r="G607" i="7" s="1"/>
  <c r="H625" i="7"/>
  <c r="H635" i="7" s="1"/>
  <c r="H607" i="7" s="1"/>
  <c r="I625" i="7"/>
  <c r="I635" i="7" s="1"/>
  <c r="I607" i="7" s="1"/>
  <c r="J625" i="7"/>
  <c r="J635" i="7" s="1"/>
  <c r="J607" i="7" s="1"/>
  <c r="K625" i="7"/>
  <c r="K635" i="7" s="1"/>
  <c r="K607" i="7" s="1"/>
  <c r="L625" i="7"/>
  <c r="L635" i="7" s="1"/>
  <c r="L607" i="7" s="1"/>
  <c r="M625" i="7"/>
  <c r="M635" i="7" s="1"/>
  <c r="M607" i="7" s="1"/>
  <c r="N625" i="7"/>
  <c r="N635" i="7" s="1"/>
  <c r="N607" i="7" s="1"/>
  <c r="B333" i="7"/>
  <c r="B362" i="7"/>
  <c r="B497" i="7"/>
  <c r="B334" i="7"/>
  <c r="B306" i="7"/>
  <c r="B304" i="7"/>
  <c r="D313" i="7" l="1"/>
  <c r="B303" i="7"/>
  <c r="AP470" i="7"/>
  <c r="B470" i="7" s="1"/>
  <c r="AP471" i="7"/>
  <c r="B471" i="7" s="1"/>
  <c r="AP443" i="7"/>
  <c r="B443" i="7" s="1"/>
  <c r="AP499" i="7"/>
  <c r="B499" i="7" s="1"/>
  <c r="AP494" i="7"/>
  <c r="B494" i="7" s="1"/>
  <c r="AP467" i="7"/>
  <c r="B467" i="7" s="1"/>
  <c r="AP441" i="7"/>
  <c r="B441" i="7" s="1"/>
  <c r="AP107" i="7"/>
  <c r="AP108" i="7" s="1"/>
  <c r="AP339" i="7"/>
  <c r="AP365" i="7"/>
  <c r="B335" i="7"/>
  <c r="AP313" i="7"/>
  <c r="B309" i="7"/>
  <c r="N89" i="7"/>
  <c r="M89" i="7"/>
  <c r="P90" i="7"/>
  <c r="N90" i="7"/>
  <c r="Q90" i="7"/>
  <c r="O90" i="7"/>
  <c r="M90" i="7"/>
  <c r="K89" i="7"/>
  <c r="I89" i="7"/>
  <c r="G89" i="7"/>
  <c r="E89" i="7"/>
  <c r="D89" i="7"/>
  <c r="L89" i="7"/>
  <c r="J89" i="7"/>
  <c r="H89" i="7"/>
  <c r="F89" i="7"/>
  <c r="B625" i="7"/>
  <c r="C635" i="7"/>
  <c r="C607" i="7" s="1"/>
  <c r="B466" i="7"/>
  <c r="C476" i="7"/>
  <c r="B657" i="7"/>
  <c r="C667" i="7"/>
  <c r="C639" i="7" s="1"/>
  <c r="C699" i="7"/>
  <c r="C671" i="7" s="1"/>
  <c r="B689" i="7"/>
  <c r="C313" i="7"/>
  <c r="C450" i="7"/>
  <c r="B440" i="7"/>
  <c r="C339" i="7"/>
  <c r="B329" i="7"/>
  <c r="C365" i="7"/>
  <c r="B355" i="7"/>
  <c r="B492" i="7"/>
  <c r="C502" i="7"/>
  <c r="AP476" i="7" l="1"/>
  <c r="AP450" i="7"/>
  <c r="AP502" i="7"/>
  <c r="C91" i="7"/>
  <c r="C673" i="7"/>
  <c r="D670" i="7" s="1"/>
  <c r="D673" i="7" s="1"/>
  <c r="E670" i="7" s="1"/>
  <c r="E673" i="7" s="1"/>
  <c r="F670" i="7" s="1"/>
  <c r="F673" i="7" s="1"/>
  <c r="G670" i="7" s="1"/>
  <c r="G673" i="7" s="1"/>
  <c r="H670" i="7" s="1"/>
  <c r="H673" i="7" s="1"/>
  <c r="I670" i="7" s="1"/>
  <c r="I673" i="7" s="1"/>
  <c r="J670" i="7" s="1"/>
  <c r="J673" i="7" s="1"/>
  <c r="K670" i="7" s="1"/>
  <c r="K673" i="7" s="1"/>
  <c r="L670" i="7" s="1"/>
  <c r="L673" i="7" s="1"/>
  <c r="M670" i="7" s="1"/>
  <c r="M673" i="7" s="1"/>
  <c r="N670" i="7" s="1"/>
  <c r="N673" i="7" s="1"/>
  <c r="O670" i="7" s="1"/>
  <c r="O673" i="7" s="1"/>
  <c r="P670" i="7" s="1"/>
  <c r="P673" i="7" s="1"/>
  <c r="Q670" i="7" s="1"/>
  <c r="Q673" i="7" s="1"/>
  <c r="R670" i="7" s="1"/>
  <c r="R673" i="7" s="1"/>
  <c r="S670" i="7" s="1"/>
  <c r="S673" i="7" s="1"/>
  <c r="T670" i="7" s="1"/>
  <c r="T673" i="7" s="1"/>
  <c r="U670" i="7" s="1"/>
  <c r="U673" i="7" s="1"/>
  <c r="V670" i="7" s="1"/>
  <c r="V673" i="7" s="1"/>
  <c r="W670" i="7" s="1"/>
  <c r="W673" i="7" s="1"/>
  <c r="X670" i="7" s="1"/>
  <c r="X673" i="7" s="1"/>
  <c r="Y670" i="7" s="1"/>
  <c r="Y673" i="7" s="1"/>
  <c r="Z670" i="7" s="1"/>
  <c r="Z673" i="7" s="1"/>
  <c r="AA670" i="7" s="1"/>
  <c r="AA673" i="7" s="1"/>
  <c r="AB670" i="7" s="1"/>
  <c r="AB673" i="7" s="1"/>
  <c r="AC670" i="7" s="1"/>
  <c r="AC673" i="7" s="1"/>
  <c r="AD670" i="7" s="1"/>
  <c r="AD673" i="7" s="1"/>
  <c r="AE670" i="7" s="1"/>
  <c r="AE673" i="7" s="1"/>
  <c r="AF670" i="7" s="1"/>
  <c r="AF673" i="7" s="1"/>
  <c r="AG670" i="7" s="1"/>
  <c r="AG673" i="7" s="1"/>
  <c r="AH670" i="7" s="1"/>
  <c r="AH673" i="7" s="1"/>
  <c r="AI670" i="7" s="1"/>
  <c r="AI673" i="7" s="1"/>
  <c r="AJ670" i="7" s="1"/>
  <c r="AJ673" i="7" s="1"/>
  <c r="AK670" i="7" s="1"/>
  <c r="AK673" i="7" s="1"/>
  <c r="AL670" i="7" s="1"/>
  <c r="AL673" i="7" s="1"/>
  <c r="AM670" i="7" s="1"/>
  <c r="AM673" i="7" s="1"/>
  <c r="AN670" i="7" s="1"/>
  <c r="AN673" i="7" s="1"/>
  <c r="AO670" i="7" s="1"/>
  <c r="AO673" i="7" s="1"/>
  <c r="AP670" i="7" s="1"/>
  <c r="AP673" i="7" s="1"/>
  <c r="C90" i="7"/>
  <c r="C641" i="7"/>
  <c r="D638" i="7" s="1"/>
  <c r="D641" i="7" s="1"/>
  <c r="E638" i="7" s="1"/>
  <c r="E641" i="7" s="1"/>
  <c r="F638" i="7" s="1"/>
  <c r="F641" i="7" s="1"/>
  <c r="G638" i="7" s="1"/>
  <c r="G641" i="7" s="1"/>
  <c r="H638" i="7" s="1"/>
  <c r="H641" i="7" s="1"/>
  <c r="I638" i="7" s="1"/>
  <c r="I641" i="7" s="1"/>
  <c r="J638" i="7" s="1"/>
  <c r="J641" i="7" s="1"/>
  <c r="K638" i="7" s="1"/>
  <c r="K641" i="7" s="1"/>
  <c r="L638" i="7" s="1"/>
  <c r="L641" i="7" s="1"/>
  <c r="M638" i="7" s="1"/>
  <c r="M641" i="7" s="1"/>
  <c r="N638" i="7" s="1"/>
  <c r="N641" i="7" s="1"/>
  <c r="O638" i="7" s="1"/>
  <c r="O641" i="7" s="1"/>
  <c r="P638" i="7" s="1"/>
  <c r="P641" i="7" s="1"/>
  <c r="Q638" i="7" s="1"/>
  <c r="Q641" i="7" s="1"/>
  <c r="R638" i="7" s="1"/>
  <c r="R641" i="7" s="1"/>
  <c r="S638" i="7" s="1"/>
  <c r="S641" i="7" s="1"/>
  <c r="T638" i="7" s="1"/>
  <c r="T641" i="7" s="1"/>
  <c r="U638" i="7" s="1"/>
  <c r="U641" i="7" s="1"/>
  <c r="V638" i="7" s="1"/>
  <c r="V641" i="7" s="1"/>
  <c r="W638" i="7" s="1"/>
  <c r="W641" i="7" s="1"/>
  <c r="X638" i="7" s="1"/>
  <c r="X641" i="7" s="1"/>
  <c r="Y638" i="7" s="1"/>
  <c r="Y641" i="7" s="1"/>
  <c r="Z638" i="7" s="1"/>
  <c r="Z641" i="7" s="1"/>
  <c r="AA638" i="7" s="1"/>
  <c r="AA641" i="7" s="1"/>
  <c r="AB638" i="7" s="1"/>
  <c r="AB641" i="7" s="1"/>
  <c r="AC638" i="7" s="1"/>
  <c r="AC641" i="7" s="1"/>
  <c r="AD638" i="7" s="1"/>
  <c r="AD641" i="7" s="1"/>
  <c r="AE638" i="7" s="1"/>
  <c r="AE641" i="7" s="1"/>
  <c r="AF638" i="7" s="1"/>
  <c r="AF641" i="7" s="1"/>
  <c r="AG638" i="7" s="1"/>
  <c r="AG641" i="7" s="1"/>
  <c r="AH638" i="7" s="1"/>
  <c r="AH641" i="7" s="1"/>
  <c r="AI638" i="7" s="1"/>
  <c r="AI641" i="7" s="1"/>
  <c r="AJ638" i="7" s="1"/>
  <c r="AJ641" i="7" s="1"/>
  <c r="AK638" i="7" s="1"/>
  <c r="AK641" i="7" s="1"/>
  <c r="AL638" i="7" s="1"/>
  <c r="AL641" i="7" s="1"/>
  <c r="AM638" i="7" s="1"/>
  <c r="AM641" i="7" s="1"/>
  <c r="AN638" i="7" s="1"/>
  <c r="AN641" i="7" s="1"/>
  <c r="AO638" i="7" s="1"/>
  <c r="AO641" i="7" s="1"/>
  <c r="AP638" i="7" s="1"/>
  <c r="AP641" i="7" s="1"/>
  <c r="C89" i="7"/>
  <c r="C609" i="7"/>
  <c r="D606" i="7" s="1"/>
  <c r="D609" i="7" s="1"/>
  <c r="E606" i="7" s="1"/>
  <c r="E609" i="7" s="1"/>
  <c r="F606" i="7" s="1"/>
  <c r="F609" i="7" s="1"/>
  <c r="G606" i="7" s="1"/>
  <c r="G609" i="7" s="1"/>
  <c r="H606" i="7" s="1"/>
  <c r="H609" i="7" s="1"/>
  <c r="I606" i="7" s="1"/>
  <c r="I609" i="7" s="1"/>
  <c r="J606" i="7" s="1"/>
  <c r="J609" i="7" s="1"/>
  <c r="K606" i="7" s="1"/>
  <c r="K609" i="7" s="1"/>
  <c r="L606" i="7" s="1"/>
  <c r="L609" i="7" s="1"/>
  <c r="M606" i="7" l="1"/>
  <c r="M609" i="7" s="1"/>
  <c r="N606" i="7" l="1"/>
  <c r="N609" i="7" s="1"/>
  <c r="AO554" i="7" l="1"/>
  <c r="AO555" i="7" s="1"/>
  <c r="AO26" i="7" s="1"/>
  <c r="AO550" i="7"/>
  <c r="AO551" i="7" s="1"/>
  <c r="AO515" i="7"/>
  <c r="AO516" i="7" s="1"/>
  <c r="AO123" i="7" s="1"/>
  <c r="AO546" i="7"/>
  <c r="AO547" i="7" s="1"/>
  <c r="AO542" i="7"/>
  <c r="AO543" i="7" s="1"/>
  <c r="AO509" i="7"/>
  <c r="AO510" i="7" s="1"/>
  <c r="AO122" i="7" s="1"/>
  <c r="AO41" i="7"/>
  <c r="AO43" i="7" s="1"/>
  <c r="AO58" i="7" s="1"/>
  <c r="AN550" i="7"/>
  <c r="AN551" i="7" s="1"/>
  <c r="AN515" i="7"/>
  <c r="AN516" i="7" s="1"/>
  <c r="AN123" i="7" s="1"/>
  <c r="AN554" i="7"/>
  <c r="AN555" i="7" s="1"/>
  <c r="AN26" i="7" s="1"/>
  <c r="AN542" i="7"/>
  <c r="AN543" i="7" s="1"/>
  <c r="AN509" i="7"/>
  <c r="AN510" i="7" s="1"/>
  <c r="AN122" i="7" s="1"/>
  <c r="AN546" i="7"/>
  <c r="AN547" i="7" s="1"/>
  <c r="AN41" i="7"/>
  <c r="AN43" i="7" s="1"/>
  <c r="AN58" i="7" s="1"/>
  <c r="AM546" i="7"/>
  <c r="AM547" i="7" s="1"/>
  <c r="AM542" i="7"/>
  <c r="AM543" i="7" s="1"/>
  <c r="AM509" i="7"/>
  <c r="AM510" i="7" s="1"/>
  <c r="AM122" i="7" s="1"/>
  <c r="AM41" i="7"/>
  <c r="AM43" i="7" s="1"/>
  <c r="AM58" i="7" s="1"/>
  <c r="AM554" i="7"/>
  <c r="AM555" i="7" s="1"/>
  <c r="AM26" i="7" s="1"/>
  <c r="AM550" i="7"/>
  <c r="AM551" i="7" s="1"/>
  <c r="AM515" i="7"/>
  <c r="AM516" i="7" s="1"/>
  <c r="AM123" i="7" s="1"/>
  <c r="AL550" i="7"/>
  <c r="AL551" i="7" s="1"/>
  <c r="AL515" i="7"/>
  <c r="AL516" i="7" s="1"/>
  <c r="AL123" i="7" s="1"/>
  <c r="AL554" i="7"/>
  <c r="AL555" i="7" s="1"/>
  <c r="AL26" i="7" s="1"/>
  <c r="AL542" i="7"/>
  <c r="AL543" i="7" s="1"/>
  <c r="AL509" i="7"/>
  <c r="AL510" i="7" s="1"/>
  <c r="AL122" i="7" s="1"/>
  <c r="AL546" i="7"/>
  <c r="AL547" i="7" s="1"/>
  <c r="AL41" i="7"/>
  <c r="AL43" i="7" s="1"/>
  <c r="AL58" i="7" s="1"/>
  <c r="AK554" i="7"/>
  <c r="AK555" i="7" s="1"/>
  <c r="AK26" i="7" s="1"/>
  <c r="AK550" i="7"/>
  <c r="AK551" i="7" s="1"/>
  <c r="AK546" i="7"/>
  <c r="AK547" i="7" s="1"/>
  <c r="AK542" i="7"/>
  <c r="AK543" i="7" s="1"/>
  <c r="AK509" i="7"/>
  <c r="AK510" i="7" s="1"/>
  <c r="AK122" i="7" s="1"/>
  <c r="AK41" i="7"/>
  <c r="AK43" i="7" s="1"/>
  <c r="AK58" i="7" s="1"/>
  <c r="AK515" i="7"/>
  <c r="AK516" i="7" s="1"/>
  <c r="AK123" i="7" s="1"/>
  <c r="AJ542" i="7"/>
  <c r="AJ543" i="7" s="1"/>
  <c r="AJ509" i="7"/>
  <c r="AJ510" i="7" s="1"/>
  <c r="AJ122" i="7" s="1"/>
  <c r="AJ546" i="7"/>
  <c r="AJ547" i="7" s="1"/>
  <c r="AJ41" i="7"/>
  <c r="AJ43" i="7" s="1"/>
  <c r="AJ58" i="7" s="1"/>
  <c r="AJ550" i="7"/>
  <c r="AJ551" i="7" s="1"/>
  <c r="AJ515" i="7"/>
  <c r="AJ516" i="7" s="1"/>
  <c r="AJ123" i="7" s="1"/>
  <c r="AJ554" i="7"/>
  <c r="AJ555" i="7" s="1"/>
  <c r="AJ26" i="7" s="1"/>
  <c r="AH542" i="7"/>
  <c r="AH543" i="7" s="1"/>
  <c r="AH509" i="7"/>
  <c r="AH510" i="7" s="1"/>
  <c r="AH122" i="7" s="1"/>
  <c r="AH546" i="7"/>
  <c r="AH547" i="7" s="1"/>
  <c r="AH41" i="7"/>
  <c r="AH43" i="7" s="1"/>
  <c r="AH58" i="7" s="1"/>
  <c r="AH550" i="7"/>
  <c r="AH551" i="7" s="1"/>
  <c r="AH515" i="7"/>
  <c r="AH516" i="7" s="1"/>
  <c r="AH123" i="7" s="1"/>
  <c r="AH554" i="7"/>
  <c r="AH555" i="7" s="1"/>
  <c r="AH26" i="7" s="1"/>
  <c r="AG546" i="7"/>
  <c r="AG547" i="7" s="1"/>
  <c r="AG542" i="7"/>
  <c r="AG543" i="7" s="1"/>
  <c r="AG509" i="7"/>
  <c r="AG510" i="7" s="1"/>
  <c r="AG122" i="7" s="1"/>
  <c r="AG41" i="7"/>
  <c r="AG43" i="7" s="1"/>
  <c r="AG58" i="7" s="1"/>
  <c r="AG554" i="7"/>
  <c r="AG555" i="7" s="1"/>
  <c r="AG26" i="7" s="1"/>
  <c r="AG550" i="7"/>
  <c r="AG551" i="7" s="1"/>
  <c r="AG515" i="7"/>
  <c r="AG516" i="7" s="1"/>
  <c r="AG123" i="7" s="1"/>
  <c r="AP550" i="7"/>
  <c r="AP551" i="7" s="1"/>
  <c r="AP515" i="7"/>
  <c r="AP516" i="7" s="1"/>
  <c r="AP123" i="7" s="1"/>
  <c r="AP554" i="7"/>
  <c r="AP555" i="7" s="1"/>
  <c r="AP26" i="7" s="1"/>
  <c r="AP542" i="7"/>
  <c r="AP543" i="7" s="1"/>
  <c r="AP509" i="7"/>
  <c r="AP510" i="7" s="1"/>
  <c r="AP122" i="7" s="1"/>
  <c r="AP546" i="7"/>
  <c r="AP547" i="7" s="1"/>
  <c r="AP41" i="7"/>
  <c r="AP43" i="7" s="1"/>
  <c r="AP58" i="7" s="1"/>
  <c r="AI546" i="7"/>
  <c r="AI547" i="7" s="1"/>
  <c r="AI509" i="7"/>
  <c r="AI510" i="7" s="1"/>
  <c r="AI122" i="7" s="1"/>
  <c r="AI554" i="7"/>
  <c r="AI555" i="7" s="1"/>
  <c r="AI26" i="7" s="1"/>
  <c r="AI550" i="7"/>
  <c r="AI551" i="7" s="1"/>
  <c r="AI515" i="7"/>
  <c r="AI516" i="7" s="1"/>
  <c r="AI123" i="7" s="1"/>
  <c r="AI542" i="7"/>
  <c r="AI543" i="7" s="1"/>
  <c r="AI41" i="7"/>
  <c r="AI43" i="7" s="1"/>
  <c r="AI58" i="7" s="1"/>
  <c r="C542" i="7"/>
  <c r="C543" i="7" s="1"/>
  <c r="C41" i="7"/>
  <c r="C43" i="7" s="1"/>
  <c r="C58" i="7" s="1"/>
  <c r="C550" i="7"/>
  <c r="C551" i="7" s="1"/>
  <c r="C546" i="7"/>
  <c r="C547" i="7" s="1"/>
  <c r="C509" i="7"/>
  <c r="C510" i="7" s="1"/>
  <c r="C122" i="7" s="1"/>
  <c r="C554" i="7"/>
  <c r="C555" i="7" s="1"/>
  <c r="C26" i="7" s="1"/>
  <c r="C27" i="7" s="1"/>
  <c r="C515" i="7"/>
  <c r="C516" i="7" s="1"/>
  <c r="C123" i="7" s="1"/>
  <c r="G554" i="7"/>
  <c r="G555" i="7" s="1"/>
  <c r="G26" i="7" s="1"/>
  <c r="G515" i="7"/>
  <c r="G516" i="7" s="1"/>
  <c r="G123" i="7" s="1"/>
  <c r="G542" i="7"/>
  <c r="G543" i="7" s="1"/>
  <c r="G41" i="7"/>
  <c r="G43" i="7" s="1"/>
  <c r="G58" i="7" s="1"/>
  <c r="G550" i="7"/>
  <c r="G551" i="7" s="1"/>
  <c r="G546" i="7"/>
  <c r="G547" i="7" s="1"/>
  <c r="G509" i="7"/>
  <c r="G510" i="7" s="1"/>
  <c r="G122" i="7" s="1"/>
  <c r="K554" i="7"/>
  <c r="K555" i="7" s="1"/>
  <c r="K26" i="7" s="1"/>
  <c r="K515" i="7"/>
  <c r="K516" i="7" s="1"/>
  <c r="K123" i="7" s="1"/>
  <c r="K509" i="7"/>
  <c r="K510" i="7" s="1"/>
  <c r="K122" i="7" s="1"/>
  <c r="K542" i="7"/>
  <c r="K543" i="7" s="1"/>
  <c r="K550" i="7"/>
  <c r="K551" i="7" s="1"/>
  <c r="K546" i="7"/>
  <c r="K547" i="7" s="1"/>
  <c r="K41" i="7"/>
  <c r="K43" i="7" s="1"/>
  <c r="K58" i="7" s="1"/>
  <c r="O554" i="7"/>
  <c r="O555" i="7" s="1"/>
  <c r="O26" i="7" s="1"/>
  <c r="O542" i="7"/>
  <c r="O543" i="7" s="1"/>
  <c r="O41" i="7"/>
  <c r="O43" i="7" s="1"/>
  <c r="O58" i="7" s="1"/>
  <c r="O550" i="7"/>
  <c r="O551" i="7" s="1"/>
  <c r="O546" i="7"/>
  <c r="O547" i="7" s="1"/>
  <c r="O509" i="7"/>
  <c r="O510" i="7" s="1"/>
  <c r="O122" i="7" s="1"/>
  <c r="O515" i="7"/>
  <c r="O516" i="7" s="1"/>
  <c r="O123" i="7" s="1"/>
  <c r="S546" i="7"/>
  <c r="S547" i="7" s="1"/>
  <c r="S509" i="7"/>
  <c r="S510" i="7" s="1"/>
  <c r="S122" i="7" s="1"/>
  <c r="S554" i="7"/>
  <c r="S555" i="7" s="1"/>
  <c r="S26" i="7" s="1"/>
  <c r="S515" i="7"/>
  <c r="S516" i="7" s="1"/>
  <c r="S123" i="7" s="1"/>
  <c r="S542" i="7"/>
  <c r="S543" i="7" s="1"/>
  <c r="S41" i="7"/>
  <c r="S43" i="7" s="1"/>
  <c r="S58" i="7" s="1"/>
  <c r="S550" i="7"/>
  <c r="S551" i="7" s="1"/>
  <c r="W546" i="7"/>
  <c r="W547" i="7" s="1"/>
  <c r="W509" i="7"/>
  <c r="W510" i="7" s="1"/>
  <c r="W122" i="7" s="1"/>
  <c r="W554" i="7"/>
  <c r="W555" i="7" s="1"/>
  <c r="W26" i="7" s="1"/>
  <c r="W515" i="7"/>
  <c r="W516" i="7" s="1"/>
  <c r="W123" i="7" s="1"/>
  <c r="W542" i="7"/>
  <c r="W543" i="7" s="1"/>
  <c r="W41" i="7"/>
  <c r="W43" i="7" s="1"/>
  <c r="W58" i="7" s="1"/>
  <c r="W550" i="7"/>
  <c r="W551" i="7" s="1"/>
  <c r="AA546" i="7"/>
  <c r="AA547" i="7" s="1"/>
  <c r="AA509" i="7"/>
  <c r="AA510" i="7" s="1"/>
  <c r="AA122" i="7" s="1"/>
  <c r="AA554" i="7"/>
  <c r="AA555" i="7" s="1"/>
  <c r="AA26" i="7" s="1"/>
  <c r="AA515" i="7"/>
  <c r="AA516" i="7" s="1"/>
  <c r="AA123" i="7" s="1"/>
  <c r="AA542" i="7"/>
  <c r="AA543" i="7" s="1"/>
  <c r="AA41" i="7"/>
  <c r="AA43" i="7" s="1"/>
  <c r="AA58" i="7" s="1"/>
  <c r="AA550" i="7"/>
  <c r="AA551" i="7" s="1"/>
  <c r="AE554" i="7"/>
  <c r="AE555" i="7" s="1"/>
  <c r="AE26" i="7" s="1"/>
  <c r="AE515" i="7"/>
  <c r="AE516" i="7" s="1"/>
  <c r="AE123" i="7" s="1"/>
  <c r="AE542" i="7"/>
  <c r="AE543" i="7" s="1"/>
  <c r="AE41" i="7"/>
  <c r="AE43" i="7" s="1"/>
  <c r="AE58" i="7" s="1"/>
  <c r="AE550" i="7"/>
  <c r="AE551" i="7" s="1"/>
  <c r="AE546" i="7"/>
  <c r="AE547" i="7" s="1"/>
  <c r="AE509" i="7"/>
  <c r="AE510" i="7" s="1"/>
  <c r="AE122" i="7" s="1"/>
  <c r="F550" i="7"/>
  <c r="F551" i="7" s="1"/>
  <c r="F554" i="7"/>
  <c r="F555" i="7" s="1"/>
  <c r="F26" i="7" s="1"/>
  <c r="F509" i="7"/>
  <c r="F510" i="7" s="1"/>
  <c r="F122" i="7" s="1"/>
  <c r="F41" i="7"/>
  <c r="F43" i="7" s="1"/>
  <c r="F58" i="7" s="1"/>
  <c r="F515" i="7"/>
  <c r="F516" i="7" s="1"/>
  <c r="F123" i="7" s="1"/>
  <c r="F542" i="7"/>
  <c r="F543" i="7" s="1"/>
  <c r="F546" i="7"/>
  <c r="F547" i="7" s="1"/>
  <c r="J509" i="7"/>
  <c r="J510" i="7" s="1"/>
  <c r="J122" i="7" s="1"/>
  <c r="J41" i="7"/>
  <c r="J43" i="7" s="1"/>
  <c r="J58" i="7" s="1"/>
  <c r="J515" i="7"/>
  <c r="J516" i="7" s="1"/>
  <c r="J123" i="7" s="1"/>
  <c r="J542" i="7"/>
  <c r="J543" i="7" s="1"/>
  <c r="J546" i="7"/>
  <c r="J547" i="7" s="1"/>
  <c r="J550" i="7"/>
  <c r="J551" i="7" s="1"/>
  <c r="J554" i="7"/>
  <c r="J555" i="7" s="1"/>
  <c r="J26" i="7" s="1"/>
  <c r="N509" i="7"/>
  <c r="N510" i="7" s="1"/>
  <c r="N122" i="7" s="1"/>
  <c r="N41" i="7"/>
  <c r="N43" i="7" s="1"/>
  <c r="N58" i="7" s="1"/>
  <c r="N515" i="7"/>
  <c r="N516" i="7" s="1"/>
  <c r="N123" i="7" s="1"/>
  <c r="N542" i="7"/>
  <c r="N543" i="7" s="1"/>
  <c r="N546" i="7"/>
  <c r="N547" i="7" s="1"/>
  <c r="N550" i="7"/>
  <c r="N551" i="7" s="1"/>
  <c r="N554" i="7"/>
  <c r="N555" i="7" s="1"/>
  <c r="N26" i="7" s="1"/>
  <c r="R542" i="7"/>
  <c r="R543" i="7" s="1"/>
  <c r="R546" i="7"/>
  <c r="R547" i="7" s="1"/>
  <c r="R550" i="7"/>
  <c r="R551" i="7" s="1"/>
  <c r="R554" i="7"/>
  <c r="R555" i="7" s="1"/>
  <c r="R26" i="7" s="1"/>
  <c r="R509" i="7"/>
  <c r="R510" i="7" s="1"/>
  <c r="R122" i="7" s="1"/>
  <c r="R41" i="7"/>
  <c r="R43" i="7" s="1"/>
  <c r="R58" i="7" s="1"/>
  <c r="R515" i="7"/>
  <c r="R516" i="7" s="1"/>
  <c r="R123" i="7" s="1"/>
  <c r="V515" i="7"/>
  <c r="V516" i="7" s="1"/>
  <c r="V123" i="7" s="1"/>
  <c r="V509" i="7"/>
  <c r="V510" i="7" s="1"/>
  <c r="V122" i="7" s="1"/>
  <c r="V41" i="7"/>
  <c r="V43" i="7" s="1"/>
  <c r="V58" i="7" s="1"/>
  <c r="V550" i="7"/>
  <c r="V551" i="7" s="1"/>
  <c r="V554" i="7"/>
  <c r="V555" i="7" s="1"/>
  <c r="V26" i="7" s="1"/>
  <c r="V542" i="7"/>
  <c r="V543" i="7" s="1"/>
  <c r="V546" i="7"/>
  <c r="V547" i="7" s="1"/>
  <c r="Z515" i="7"/>
  <c r="Z516" i="7" s="1"/>
  <c r="Z123" i="7" s="1"/>
  <c r="Z542" i="7"/>
  <c r="Z543" i="7" s="1"/>
  <c r="Z546" i="7"/>
  <c r="Z547" i="7" s="1"/>
  <c r="Z554" i="7"/>
  <c r="Z555" i="7" s="1"/>
  <c r="Z26" i="7" s="1"/>
  <c r="Z550" i="7"/>
  <c r="Z551" i="7" s="1"/>
  <c r="Z509" i="7"/>
  <c r="Z510" i="7" s="1"/>
  <c r="Z122" i="7" s="1"/>
  <c r="Z41" i="7"/>
  <c r="Z43" i="7" s="1"/>
  <c r="Z58" i="7" s="1"/>
  <c r="AD509" i="7"/>
  <c r="AD510" i="7" s="1"/>
  <c r="AD122" i="7" s="1"/>
  <c r="AD41" i="7"/>
  <c r="AD43" i="7" s="1"/>
  <c r="AD58" i="7" s="1"/>
  <c r="AD515" i="7"/>
  <c r="AD516" i="7" s="1"/>
  <c r="AD123" i="7" s="1"/>
  <c r="AD542" i="7"/>
  <c r="AD543" i="7" s="1"/>
  <c r="AD546" i="7"/>
  <c r="AD547" i="7" s="1"/>
  <c r="AD550" i="7"/>
  <c r="AD551" i="7" s="1"/>
  <c r="AD554" i="7"/>
  <c r="AD555" i="7" s="1"/>
  <c r="AD26" i="7" s="1"/>
  <c r="E554" i="7"/>
  <c r="E555" i="7" s="1"/>
  <c r="E26" i="7" s="1"/>
  <c r="E515" i="7"/>
  <c r="E516" i="7" s="1"/>
  <c r="E123" i="7" s="1"/>
  <c r="E542" i="7"/>
  <c r="E543" i="7" s="1"/>
  <c r="E41" i="7"/>
  <c r="E43" i="7" s="1"/>
  <c r="E58" i="7" s="1"/>
  <c r="E550" i="7"/>
  <c r="E551" i="7" s="1"/>
  <c r="E546" i="7"/>
  <c r="E547" i="7" s="1"/>
  <c r="E509" i="7"/>
  <c r="E510" i="7" s="1"/>
  <c r="E122" i="7" s="1"/>
  <c r="I546" i="7"/>
  <c r="I547" i="7" s="1"/>
  <c r="I509" i="7"/>
  <c r="I510" i="7" s="1"/>
  <c r="I122" i="7" s="1"/>
  <c r="I554" i="7"/>
  <c r="I555" i="7" s="1"/>
  <c r="I26" i="7" s="1"/>
  <c r="I515" i="7"/>
  <c r="I516" i="7" s="1"/>
  <c r="I123" i="7" s="1"/>
  <c r="I542" i="7"/>
  <c r="I543" i="7" s="1"/>
  <c r="I41" i="7"/>
  <c r="I43" i="7" s="1"/>
  <c r="I58" i="7" s="1"/>
  <c r="I550" i="7"/>
  <c r="I551" i="7" s="1"/>
  <c r="M554" i="7"/>
  <c r="M555" i="7" s="1"/>
  <c r="M26" i="7" s="1"/>
  <c r="M546" i="7"/>
  <c r="M547" i="7" s="1"/>
  <c r="M509" i="7"/>
  <c r="M510" i="7" s="1"/>
  <c r="M122" i="7" s="1"/>
  <c r="M550" i="7"/>
  <c r="M551" i="7" s="1"/>
  <c r="M515" i="7"/>
  <c r="M516" i="7" s="1"/>
  <c r="M123" i="7" s="1"/>
  <c r="M542" i="7"/>
  <c r="M543" i="7" s="1"/>
  <c r="M41" i="7"/>
  <c r="M43" i="7" s="1"/>
  <c r="M58" i="7" s="1"/>
  <c r="Q554" i="7"/>
  <c r="Q555" i="7" s="1"/>
  <c r="Q26" i="7" s="1"/>
  <c r="Q515" i="7"/>
  <c r="Q516" i="7" s="1"/>
  <c r="Q123" i="7" s="1"/>
  <c r="Q542" i="7"/>
  <c r="Q543" i="7" s="1"/>
  <c r="Q41" i="7"/>
  <c r="Q43" i="7" s="1"/>
  <c r="Q58" i="7" s="1"/>
  <c r="Q550" i="7"/>
  <c r="Q551" i="7" s="1"/>
  <c r="Q546" i="7"/>
  <c r="Q547" i="7" s="1"/>
  <c r="Q509" i="7"/>
  <c r="Q510" i="7" s="1"/>
  <c r="Q122" i="7" s="1"/>
  <c r="U554" i="7"/>
  <c r="U555" i="7" s="1"/>
  <c r="U26" i="7" s="1"/>
  <c r="U515" i="7"/>
  <c r="U516" i="7" s="1"/>
  <c r="U123" i="7" s="1"/>
  <c r="U546" i="7"/>
  <c r="U547" i="7" s="1"/>
  <c r="U41" i="7"/>
  <c r="U43" i="7" s="1"/>
  <c r="U58" i="7" s="1"/>
  <c r="U550" i="7"/>
  <c r="U551" i="7" s="1"/>
  <c r="U509" i="7"/>
  <c r="U510" i="7" s="1"/>
  <c r="U122" i="7" s="1"/>
  <c r="U542" i="7"/>
  <c r="U543" i="7" s="1"/>
  <c r="Y554" i="7"/>
  <c r="Y555" i="7" s="1"/>
  <c r="Y26" i="7" s="1"/>
  <c r="Y515" i="7"/>
  <c r="Y516" i="7" s="1"/>
  <c r="Y123" i="7" s="1"/>
  <c r="Y542" i="7"/>
  <c r="Y543" i="7" s="1"/>
  <c r="Y41" i="7"/>
  <c r="Y43" i="7" s="1"/>
  <c r="Y58" i="7" s="1"/>
  <c r="Y550" i="7"/>
  <c r="Y551" i="7" s="1"/>
  <c r="Y546" i="7"/>
  <c r="Y547" i="7" s="1"/>
  <c r="Y509" i="7"/>
  <c r="Y510" i="7" s="1"/>
  <c r="Y122" i="7" s="1"/>
  <c r="AC554" i="7"/>
  <c r="AC555" i="7" s="1"/>
  <c r="AC26" i="7" s="1"/>
  <c r="AC515" i="7"/>
  <c r="AC516" i="7" s="1"/>
  <c r="AC123" i="7" s="1"/>
  <c r="AC542" i="7"/>
  <c r="AC543" i="7" s="1"/>
  <c r="AC41" i="7"/>
  <c r="AC43" i="7" s="1"/>
  <c r="AC58" i="7" s="1"/>
  <c r="AC550" i="7"/>
  <c r="AC551" i="7" s="1"/>
  <c r="AC546" i="7"/>
  <c r="AC547" i="7" s="1"/>
  <c r="AC509" i="7"/>
  <c r="AC510" i="7" s="1"/>
  <c r="AC122" i="7" s="1"/>
  <c r="D550" i="7"/>
  <c r="D551" i="7" s="1"/>
  <c r="D554" i="7"/>
  <c r="D555" i="7" s="1"/>
  <c r="D26" i="7" s="1"/>
  <c r="D509" i="7"/>
  <c r="D510" i="7" s="1"/>
  <c r="D122" i="7" s="1"/>
  <c r="D41" i="7"/>
  <c r="D43" i="7" s="1"/>
  <c r="D58" i="7" s="1"/>
  <c r="D515" i="7"/>
  <c r="D516" i="7" s="1"/>
  <c r="D123" i="7" s="1"/>
  <c r="D542" i="7"/>
  <c r="D543" i="7" s="1"/>
  <c r="D546" i="7"/>
  <c r="D547" i="7" s="1"/>
  <c r="H509" i="7"/>
  <c r="H510" i="7" s="1"/>
  <c r="H122" i="7" s="1"/>
  <c r="H41" i="7"/>
  <c r="H43" i="7" s="1"/>
  <c r="H58" i="7" s="1"/>
  <c r="H542" i="7"/>
  <c r="H543" i="7" s="1"/>
  <c r="H546" i="7"/>
  <c r="H547" i="7" s="1"/>
  <c r="H550" i="7"/>
  <c r="H551" i="7" s="1"/>
  <c r="H554" i="7"/>
  <c r="H555" i="7" s="1"/>
  <c r="H26" i="7" s="1"/>
  <c r="H515" i="7"/>
  <c r="H516" i="7" s="1"/>
  <c r="H123" i="7" s="1"/>
  <c r="L509" i="7"/>
  <c r="L510" i="7" s="1"/>
  <c r="L122" i="7" s="1"/>
  <c r="L41" i="7"/>
  <c r="L43" i="7" s="1"/>
  <c r="L58" i="7" s="1"/>
  <c r="L515" i="7"/>
  <c r="L516" i="7" s="1"/>
  <c r="L123" i="7" s="1"/>
  <c r="L542" i="7"/>
  <c r="L543" i="7" s="1"/>
  <c r="L546" i="7"/>
  <c r="L547" i="7" s="1"/>
  <c r="L550" i="7"/>
  <c r="L551" i="7" s="1"/>
  <c r="L554" i="7"/>
  <c r="L555" i="7" s="1"/>
  <c r="L26" i="7" s="1"/>
  <c r="P509" i="7"/>
  <c r="P510" i="7" s="1"/>
  <c r="P122" i="7" s="1"/>
  <c r="P41" i="7"/>
  <c r="P43" i="7" s="1"/>
  <c r="P58" i="7" s="1"/>
  <c r="P515" i="7"/>
  <c r="P516" i="7" s="1"/>
  <c r="P123" i="7" s="1"/>
  <c r="P542" i="7"/>
  <c r="P543" i="7" s="1"/>
  <c r="P546" i="7"/>
  <c r="P547" i="7" s="1"/>
  <c r="P550" i="7"/>
  <c r="P551" i="7" s="1"/>
  <c r="P554" i="7"/>
  <c r="P555" i="7" s="1"/>
  <c r="P26" i="7" s="1"/>
  <c r="T550" i="7"/>
  <c r="T551" i="7" s="1"/>
  <c r="T554" i="7"/>
  <c r="T555" i="7" s="1"/>
  <c r="T26" i="7" s="1"/>
  <c r="T546" i="7"/>
  <c r="T547" i="7" s="1"/>
  <c r="T509" i="7"/>
  <c r="T510" i="7" s="1"/>
  <c r="T122" i="7" s="1"/>
  <c r="T515" i="7"/>
  <c r="T516" i="7" s="1"/>
  <c r="T123" i="7" s="1"/>
  <c r="T542" i="7"/>
  <c r="T543" i="7" s="1"/>
  <c r="T41" i="7"/>
  <c r="T43" i="7" s="1"/>
  <c r="T58" i="7" s="1"/>
  <c r="X509" i="7"/>
  <c r="X510" i="7" s="1"/>
  <c r="X122" i="7" s="1"/>
  <c r="X41" i="7"/>
  <c r="X43" i="7" s="1"/>
  <c r="X58" i="7" s="1"/>
  <c r="X515" i="7"/>
  <c r="X516" i="7" s="1"/>
  <c r="X123" i="7" s="1"/>
  <c r="X542" i="7"/>
  <c r="X543" i="7" s="1"/>
  <c r="X546" i="7"/>
  <c r="X547" i="7" s="1"/>
  <c r="X550" i="7"/>
  <c r="X551" i="7" s="1"/>
  <c r="X554" i="7"/>
  <c r="X555" i="7" s="1"/>
  <c r="X26" i="7" s="1"/>
  <c r="AB550" i="7"/>
  <c r="AB551" i="7" s="1"/>
  <c r="AB554" i="7"/>
  <c r="AB555" i="7" s="1"/>
  <c r="AB26" i="7" s="1"/>
  <c r="AB546" i="7"/>
  <c r="AB547" i="7" s="1"/>
  <c r="AB542" i="7"/>
  <c r="AB543" i="7" s="1"/>
  <c r="AB515" i="7"/>
  <c r="AB516" i="7" s="1"/>
  <c r="AB123" i="7" s="1"/>
  <c r="AB509" i="7"/>
  <c r="AB510" i="7" s="1"/>
  <c r="AB122" i="7" s="1"/>
  <c r="AB41" i="7"/>
  <c r="AB43" i="7" s="1"/>
  <c r="AB58" i="7" s="1"/>
  <c r="AF509" i="7"/>
  <c r="AF510" i="7" s="1"/>
  <c r="AF122" i="7" s="1"/>
  <c r="AF41" i="7"/>
  <c r="AF43" i="7" s="1"/>
  <c r="AF58" i="7" s="1"/>
  <c r="AF515" i="7"/>
  <c r="AF516" i="7" s="1"/>
  <c r="AF123" i="7" s="1"/>
  <c r="AF542" i="7"/>
  <c r="AF543" i="7" s="1"/>
  <c r="AF546" i="7"/>
  <c r="AF547" i="7" s="1"/>
  <c r="AF550" i="7"/>
  <c r="AF551" i="7" s="1"/>
  <c r="AF554" i="7"/>
  <c r="AF555" i="7" s="1"/>
  <c r="AF26" i="7" s="1"/>
  <c r="O606" i="7"/>
  <c r="O609" i="7" s="1"/>
  <c r="AC600" i="7" l="1"/>
  <c r="Y600" i="7"/>
  <c r="U600" i="7"/>
  <c r="Q600" i="7"/>
  <c r="E600" i="7"/>
  <c r="Z600" i="7"/>
  <c r="V600" i="7"/>
  <c r="R600" i="7"/>
  <c r="AA600" i="7"/>
  <c r="W600" i="7"/>
  <c r="S600" i="7"/>
  <c r="AL600" i="7"/>
  <c r="X600" i="7"/>
  <c r="AF600" i="7"/>
  <c r="T600" i="7"/>
  <c r="D600" i="7"/>
  <c r="M600" i="7"/>
  <c r="AD600" i="7"/>
  <c r="N600" i="7"/>
  <c r="J600" i="7"/>
  <c r="AP600" i="7"/>
  <c r="AJ600" i="7"/>
  <c r="AO600" i="7"/>
  <c r="AB600" i="7"/>
  <c r="I600" i="7"/>
  <c r="AE600" i="7"/>
  <c r="O600" i="7"/>
  <c r="K600" i="7"/>
  <c r="G600" i="7"/>
  <c r="AI600" i="7"/>
  <c r="AH600" i="7"/>
  <c r="AK600" i="7"/>
  <c r="AM600" i="7"/>
  <c r="AN600" i="7"/>
  <c r="P600" i="7"/>
  <c r="L600" i="7"/>
  <c r="H600" i="7"/>
  <c r="F600" i="7"/>
  <c r="AG600" i="7"/>
  <c r="C600" i="7"/>
  <c r="C60" i="7"/>
  <c r="C557" i="7"/>
  <c r="B145" i="7"/>
  <c r="AB222" i="7"/>
  <c r="AB182" i="7"/>
  <c r="AB69" i="7"/>
  <c r="X221" i="7"/>
  <c r="X181" i="7"/>
  <c r="X68" i="7"/>
  <c r="T219" i="7"/>
  <c r="T66" i="7"/>
  <c r="T179" i="7"/>
  <c r="T220" i="7"/>
  <c r="T180" i="7"/>
  <c r="T67" i="7"/>
  <c r="P219" i="7"/>
  <c r="P179" i="7"/>
  <c r="P66" i="7"/>
  <c r="L220" i="7"/>
  <c r="L180" i="7"/>
  <c r="L67" i="7"/>
  <c r="H219" i="7"/>
  <c r="H179" i="7"/>
  <c r="H66" i="7"/>
  <c r="D219" i="7"/>
  <c r="D66" i="7"/>
  <c r="D179" i="7"/>
  <c r="AC222" i="7"/>
  <c r="AC182" i="7"/>
  <c r="AC69" i="7"/>
  <c r="Y221" i="7"/>
  <c r="Y181" i="7"/>
  <c r="Y68" i="7"/>
  <c r="Q220" i="7"/>
  <c r="Q67" i="7"/>
  <c r="Q180" i="7"/>
  <c r="Q219" i="7"/>
  <c r="Q179" i="7"/>
  <c r="Q66" i="7"/>
  <c r="M222" i="7"/>
  <c r="M182" i="7"/>
  <c r="M69" i="7"/>
  <c r="I219" i="7"/>
  <c r="I179" i="7"/>
  <c r="I66" i="7"/>
  <c r="AD222" i="7"/>
  <c r="AD182" i="7"/>
  <c r="AD69" i="7"/>
  <c r="Z221" i="7"/>
  <c r="Z181" i="7"/>
  <c r="Z68" i="7"/>
  <c r="V222" i="7"/>
  <c r="V182" i="7"/>
  <c r="V69" i="7"/>
  <c r="R221" i="7"/>
  <c r="R68" i="7"/>
  <c r="R181" i="7"/>
  <c r="N222" i="7"/>
  <c r="N182" i="7"/>
  <c r="N69" i="7"/>
  <c r="J219" i="7"/>
  <c r="J66" i="7"/>
  <c r="J179" i="7"/>
  <c r="F222" i="7"/>
  <c r="F182" i="7"/>
  <c r="F69" i="7"/>
  <c r="AA221" i="7"/>
  <c r="AA181" i="7"/>
  <c r="AA68" i="7"/>
  <c r="W220" i="7"/>
  <c r="W180" i="7"/>
  <c r="W67" i="7"/>
  <c r="S219" i="7"/>
  <c r="S179" i="7"/>
  <c r="S66" i="7"/>
  <c r="O220" i="7"/>
  <c r="O180" i="7"/>
  <c r="O67" i="7"/>
  <c r="O219" i="7"/>
  <c r="O66" i="7"/>
  <c r="O179" i="7"/>
  <c r="K220" i="7"/>
  <c r="K67" i="7"/>
  <c r="K180" i="7"/>
  <c r="G222" i="7"/>
  <c r="G182" i="7"/>
  <c r="G69" i="7"/>
  <c r="AI222" i="7"/>
  <c r="AI182" i="7"/>
  <c r="AI69" i="7"/>
  <c r="AP220" i="7"/>
  <c r="AP180" i="7"/>
  <c r="AP67" i="7"/>
  <c r="AG222" i="7"/>
  <c r="AG182" i="7"/>
  <c r="AG69" i="7"/>
  <c r="AG220" i="7"/>
  <c r="AG180" i="7"/>
  <c r="AG67" i="7"/>
  <c r="AJ222" i="7"/>
  <c r="AJ182" i="7"/>
  <c r="AJ69" i="7"/>
  <c r="AJ220" i="7"/>
  <c r="AJ180" i="7"/>
  <c r="AJ67" i="7"/>
  <c r="AK220" i="7"/>
  <c r="AK67" i="7"/>
  <c r="AK180" i="7"/>
  <c r="AL221" i="7"/>
  <c r="AL181" i="7"/>
  <c r="AL68" i="7"/>
  <c r="AM221" i="7"/>
  <c r="AM181" i="7"/>
  <c r="AM68" i="7"/>
  <c r="AM219" i="7"/>
  <c r="AM179" i="7"/>
  <c r="AM66" i="7"/>
  <c r="AN222" i="7"/>
  <c r="AN182" i="7"/>
  <c r="AN69" i="7"/>
  <c r="AB219" i="7"/>
  <c r="AB179" i="7"/>
  <c r="AB66" i="7"/>
  <c r="P222" i="7"/>
  <c r="P182" i="7"/>
  <c r="P69" i="7"/>
  <c r="L219" i="7"/>
  <c r="L66" i="7"/>
  <c r="L179" i="7"/>
  <c r="H222" i="7"/>
  <c r="H182" i="7"/>
  <c r="H69" i="7"/>
  <c r="AC220" i="7"/>
  <c r="AC67" i="7"/>
  <c r="AC180" i="7"/>
  <c r="AC219" i="7"/>
  <c r="AC179" i="7"/>
  <c r="AC66" i="7"/>
  <c r="Y222" i="7"/>
  <c r="Y182" i="7"/>
  <c r="Y69" i="7"/>
  <c r="U221" i="7"/>
  <c r="U181" i="7"/>
  <c r="U68" i="7"/>
  <c r="M221" i="7"/>
  <c r="M181" i="7"/>
  <c r="M68" i="7"/>
  <c r="I220" i="7"/>
  <c r="I67" i="7"/>
  <c r="I180" i="7"/>
  <c r="E221" i="7"/>
  <c r="E181" i="7"/>
  <c r="E68" i="7"/>
  <c r="AD221" i="7"/>
  <c r="AD181" i="7"/>
  <c r="AD68" i="7"/>
  <c r="Z222" i="7"/>
  <c r="Z182" i="7"/>
  <c r="Z69" i="7"/>
  <c r="V221" i="7"/>
  <c r="V181" i="7"/>
  <c r="V68" i="7"/>
  <c r="R220" i="7"/>
  <c r="R180" i="7"/>
  <c r="R67" i="7"/>
  <c r="N221" i="7"/>
  <c r="N68" i="7"/>
  <c r="N181" i="7"/>
  <c r="J222" i="7"/>
  <c r="J182" i="7"/>
  <c r="J69" i="7"/>
  <c r="F220" i="7"/>
  <c r="F180" i="7"/>
  <c r="F67" i="7"/>
  <c r="F221" i="7"/>
  <c r="F68" i="7"/>
  <c r="F181" i="7"/>
  <c r="AE221" i="7"/>
  <c r="AE181" i="7"/>
  <c r="AE68" i="7"/>
  <c r="AA222" i="7"/>
  <c r="AA182" i="7"/>
  <c r="AA69" i="7"/>
  <c r="W221" i="7"/>
  <c r="W181" i="7"/>
  <c r="W68" i="7"/>
  <c r="S220" i="7"/>
  <c r="S180" i="7"/>
  <c r="S67" i="7"/>
  <c r="O221" i="7"/>
  <c r="O181" i="7"/>
  <c r="O68" i="7"/>
  <c r="G220" i="7"/>
  <c r="G180" i="7"/>
  <c r="G67" i="7"/>
  <c r="G219" i="7"/>
  <c r="G66" i="7"/>
  <c r="G179" i="7"/>
  <c r="C220" i="7"/>
  <c r="C180" i="7"/>
  <c r="C67" i="7"/>
  <c r="C219" i="7"/>
  <c r="C179" i="7"/>
  <c r="C66" i="7"/>
  <c r="AP222" i="7"/>
  <c r="AP182" i="7"/>
  <c r="AP69" i="7"/>
  <c r="AH221" i="7"/>
  <c r="AH181" i="7"/>
  <c r="AH68" i="7"/>
  <c r="AH219" i="7"/>
  <c r="AH66" i="7"/>
  <c r="AH179" i="7"/>
  <c r="AL220" i="7"/>
  <c r="AL180" i="7"/>
  <c r="AL67" i="7"/>
  <c r="AM222" i="7"/>
  <c r="AM182" i="7"/>
  <c r="AM69" i="7"/>
  <c r="AM220" i="7"/>
  <c r="AM180" i="7"/>
  <c r="AM67" i="7"/>
  <c r="AN219" i="7"/>
  <c r="AN179" i="7"/>
  <c r="AN66" i="7"/>
  <c r="AO219" i="7"/>
  <c r="AO179" i="7"/>
  <c r="AO66" i="7"/>
  <c r="X220" i="7"/>
  <c r="X180" i="7"/>
  <c r="X67" i="7"/>
  <c r="D222" i="7"/>
  <c r="D182" i="7"/>
  <c r="D69" i="7"/>
  <c r="Y220" i="7"/>
  <c r="Y67" i="7"/>
  <c r="Y180" i="7"/>
  <c r="Y219" i="7"/>
  <c r="Y179" i="7"/>
  <c r="Y66" i="7"/>
  <c r="U219" i="7"/>
  <c r="U179" i="7"/>
  <c r="U66" i="7"/>
  <c r="U222" i="7"/>
  <c r="U182" i="7"/>
  <c r="U69" i="7"/>
  <c r="Q221" i="7"/>
  <c r="Q181" i="7"/>
  <c r="Q68" i="7"/>
  <c r="M219" i="7"/>
  <c r="M179" i="7"/>
  <c r="M66" i="7"/>
  <c r="I221" i="7"/>
  <c r="I181" i="7"/>
  <c r="I68" i="7"/>
  <c r="E222" i="7"/>
  <c r="E182" i="7"/>
  <c r="E69" i="7"/>
  <c r="AD220" i="7"/>
  <c r="AD180" i="7"/>
  <c r="AD67" i="7"/>
  <c r="Z220" i="7"/>
  <c r="Z180" i="7"/>
  <c r="Z67" i="7"/>
  <c r="V220" i="7"/>
  <c r="V180" i="7"/>
  <c r="V67" i="7"/>
  <c r="R222" i="7"/>
  <c r="R182" i="7"/>
  <c r="R69" i="7"/>
  <c r="R219" i="7"/>
  <c r="R66" i="7"/>
  <c r="R179" i="7"/>
  <c r="N220" i="7"/>
  <c r="N180" i="7"/>
  <c r="N67" i="7"/>
  <c r="J221" i="7"/>
  <c r="J181" i="7"/>
  <c r="J68" i="7"/>
  <c r="F219" i="7"/>
  <c r="F66" i="7"/>
  <c r="F179" i="7"/>
  <c r="AE222" i="7"/>
  <c r="AE182" i="7"/>
  <c r="AE69" i="7"/>
  <c r="AA219" i="7"/>
  <c r="AA179" i="7"/>
  <c r="AA66" i="7"/>
  <c r="W222" i="7"/>
  <c r="W182" i="7"/>
  <c r="W69" i="7"/>
  <c r="S221" i="7"/>
  <c r="S181" i="7"/>
  <c r="S68" i="7"/>
  <c r="O222" i="7"/>
  <c r="O182" i="7"/>
  <c r="O69" i="7"/>
  <c r="K221" i="7"/>
  <c r="K181" i="7"/>
  <c r="K68" i="7"/>
  <c r="AI220" i="7"/>
  <c r="AI180" i="7"/>
  <c r="AI67" i="7"/>
  <c r="AP219" i="7"/>
  <c r="AP179" i="7"/>
  <c r="AP66" i="7"/>
  <c r="AJ221" i="7"/>
  <c r="AJ181" i="7"/>
  <c r="AJ68" i="7"/>
  <c r="AJ219" i="7"/>
  <c r="AJ66" i="7"/>
  <c r="AJ179" i="7"/>
  <c r="AK221" i="7"/>
  <c r="AK181" i="7"/>
  <c r="AK68" i="7"/>
  <c r="AL222" i="7"/>
  <c r="AL182" i="7"/>
  <c r="AL69" i="7"/>
  <c r="AN221" i="7"/>
  <c r="AN181" i="7"/>
  <c r="AN68" i="7"/>
  <c r="AO220" i="7"/>
  <c r="AO180" i="7"/>
  <c r="AO67" i="7"/>
  <c r="AO221" i="7"/>
  <c r="AO181" i="7"/>
  <c r="AO68" i="7"/>
  <c r="AF219" i="7"/>
  <c r="AF179" i="7"/>
  <c r="AF66" i="7"/>
  <c r="AF222" i="7"/>
  <c r="AF182" i="7"/>
  <c r="AF69" i="7"/>
  <c r="AB221" i="7"/>
  <c r="AB181" i="7"/>
  <c r="AB68" i="7"/>
  <c r="AF221" i="7"/>
  <c r="AF181" i="7"/>
  <c r="AF68" i="7"/>
  <c r="AB220" i="7"/>
  <c r="AB180" i="7"/>
  <c r="AB67" i="7"/>
  <c r="X219" i="7"/>
  <c r="X179" i="7"/>
  <c r="X66" i="7"/>
  <c r="T222" i="7"/>
  <c r="T182" i="7"/>
  <c r="T69" i="7"/>
  <c r="P221" i="7"/>
  <c r="P181" i="7"/>
  <c r="P68" i="7"/>
  <c r="L222" i="7"/>
  <c r="L182" i="7"/>
  <c r="L69" i="7"/>
  <c r="H221" i="7"/>
  <c r="H181" i="7"/>
  <c r="H68" i="7"/>
  <c r="AF220" i="7"/>
  <c r="AF180" i="7"/>
  <c r="AF67" i="7"/>
  <c r="X222" i="7"/>
  <c r="X182" i="7"/>
  <c r="X69" i="7"/>
  <c r="T221" i="7"/>
  <c r="T181" i="7"/>
  <c r="T68" i="7"/>
  <c r="P220" i="7"/>
  <c r="P180" i="7"/>
  <c r="P67" i="7"/>
  <c r="L221" i="7"/>
  <c r="L181" i="7"/>
  <c r="L68" i="7"/>
  <c r="H220" i="7"/>
  <c r="H180" i="7"/>
  <c r="H67" i="7"/>
  <c r="D220" i="7"/>
  <c r="D180" i="7"/>
  <c r="D67" i="7"/>
  <c r="D221" i="7"/>
  <c r="D181" i="7"/>
  <c r="D68" i="7"/>
  <c r="AC221" i="7"/>
  <c r="AC181" i="7"/>
  <c r="AC68" i="7"/>
  <c r="U220" i="7"/>
  <c r="U180" i="7"/>
  <c r="U67" i="7"/>
  <c r="Q222" i="7"/>
  <c r="Q182" i="7"/>
  <c r="Q69" i="7"/>
  <c r="M220" i="7"/>
  <c r="M180" i="7"/>
  <c r="M67" i="7"/>
  <c r="I222" i="7"/>
  <c r="I182" i="7"/>
  <c r="I69" i="7"/>
  <c r="E220" i="7"/>
  <c r="E180" i="7"/>
  <c r="E67" i="7"/>
  <c r="E219" i="7"/>
  <c r="E179" i="7"/>
  <c r="E66" i="7"/>
  <c r="AD219" i="7"/>
  <c r="AD179" i="7"/>
  <c r="AD66" i="7"/>
  <c r="Z219" i="7"/>
  <c r="Z179" i="7"/>
  <c r="Z66" i="7"/>
  <c r="V219" i="7"/>
  <c r="V179" i="7"/>
  <c r="V66" i="7"/>
  <c r="N219" i="7"/>
  <c r="N66" i="7"/>
  <c r="N179" i="7"/>
  <c r="J220" i="7"/>
  <c r="J180" i="7"/>
  <c r="J67" i="7"/>
  <c r="AE220" i="7"/>
  <c r="AE180" i="7"/>
  <c r="AE67" i="7"/>
  <c r="AE219" i="7"/>
  <c r="AE179" i="7"/>
  <c r="AE66" i="7"/>
  <c r="AA220" i="7"/>
  <c r="AA67" i="7"/>
  <c r="AA180" i="7"/>
  <c r="W219" i="7"/>
  <c r="W179" i="7"/>
  <c r="W66" i="7"/>
  <c r="S222" i="7"/>
  <c r="S182" i="7"/>
  <c r="S69" i="7"/>
  <c r="K219" i="7"/>
  <c r="K66" i="7"/>
  <c r="K179" i="7"/>
  <c r="K222" i="7"/>
  <c r="K182" i="7"/>
  <c r="K69" i="7"/>
  <c r="G221" i="7"/>
  <c r="G181" i="7"/>
  <c r="G68" i="7"/>
  <c r="C222" i="7"/>
  <c r="C69" i="7"/>
  <c r="C182" i="7"/>
  <c r="C221" i="7"/>
  <c r="C68" i="7"/>
  <c r="C181" i="7"/>
  <c r="AI219" i="7"/>
  <c r="AI179" i="7"/>
  <c r="AI66" i="7"/>
  <c r="AI221" i="7"/>
  <c r="AI181" i="7"/>
  <c r="AI68" i="7"/>
  <c r="AP221" i="7"/>
  <c r="AP181" i="7"/>
  <c r="AP68" i="7"/>
  <c r="AG221" i="7"/>
  <c r="AG181" i="7"/>
  <c r="AG68" i="7"/>
  <c r="AG219" i="7"/>
  <c r="AG179" i="7"/>
  <c r="AG66" i="7"/>
  <c r="AH222" i="7"/>
  <c r="AH182" i="7"/>
  <c r="AH69" i="7"/>
  <c r="AH220" i="7"/>
  <c r="AH180" i="7"/>
  <c r="AH67" i="7"/>
  <c r="AK219" i="7"/>
  <c r="AK179" i="7"/>
  <c r="AK66" i="7"/>
  <c r="AK222" i="7"/>
  <c r="AK182" i="7"/>
  <c r="AK69" i="7"/>
  <c r="AL219" i="7"/>
  <c r="AL179" i="7"/>
  <c r="AL66" i="7"/>
  <c r="AN220" i="7"/>
  <c r="AN180" i="7"/>
  <c r="AN67" i="7"/>
  <c r="AO222" i="7"/>
  <c r="AO182" i="7"/>
  <c r="AO69" i="7"/>
  <c r="AI27" i="7"/>
  <c r="AI557" i="7"/>
  <c r="AI197" i="7"/>
  <c r="AI124" i="7"/>
  <c r="AP197" i="7"/>
  <c r="AP124" i="7"/>
  <c r="AG27" i="7"/>
  <c r="AG557" i="7"/>
  <c r="AH27" i="7"/>
  <c r="AH557" i="7"/>
  <c r="AJ27" i="7"/>
  <c r="AJ557" i="7"/>
  <c r="AK197" i="7"/>
  <c r="AK124" i="7"/>
  <c r="AL197" i="7"/>
  <c r="AL124" i="7"/>
  <c r="AM27" i="7"/>
  <c r="AM557" i="7"/>
  <c r="AN197" i="7"/>
  <c r="AN124" i="7"/>
  <c r="AO197" i="7"/>
  <c r="AO124" i="7"/>
  <c r="AP27" i="7"/>
  <c r="AP557" i="7"/>
  <c r="AG197" i="7"/>
  <c r="AG124" i="7"/>
  <c r="AH197" i="7"/>
  <c r="AH124" i="7"/>
  <c r="AJ197" i="7"/>
  <c r="AJ124" i="7"/>
  <c r="AK27" i="7"/>
  <c r="AK557" i="7"/>
  <c r="AL27" i="7"/>
  <c r="AL557" i="7"/>
  <c r="AM197" i="7"/>
  <c r="AM124" i="7"/>
  <c r="AN27" i="7"/>
  <c r="AN557" i="7"/>
  <c r="AO27" i="7"/>
  <c r="AO557" i="7"/>
  <c r="AB27" i="7"/>
  <c r="AB557" i="7"/>
  <c r="T197" i="7"/>
  <c r="T124" i="7"/>
  <c r="L27" i="7"/>
  <c r="L557" i="7"/>
  <c r="L197" i="7"/>
  <c r="L124" i="7"/>
  <c r="AC27" i="7"/>
  <c r="AC557" i="7"/>
  <c r="Y197" i="7"/>
  <c r="Y124" i="7"/>
  <c r="U197" i="7"/>
  <c r="U124" i="7"/>
  <c r="Q197" i="7"/>
  <c r="Q124" i="7"/>
  <c r="E27" i="7"/>
  <c r="E557" i="7"/>
  <c r="Z197" i="7"/>
  <c r="Z124" i="7"/>
  <c r="R27" i="7"/>
  <c r="R557" i="7"/>
  <c r="J27" i="7"/>
  <c r="J557" i="7"/>
  <c r="J197" i="7"/>
  <c r="J124" i="7"/>
  <c r="F27" i="7"/>
  <c r="F557" i="7"/>
  <c r="F197" i="7"/>
  <c r="F124" i="7"/>
  <c r="AE27" i="7"/>
  <c r="AE557" i="7"/>
  <c r="W27" i="7"/>
  <c r="W557" i="7"/>
  <c r="W197" i="7"/>
  <c r="W124" i="7"/>
  <c r="O197" i="7"/>
  <c r="O124" i="7"/>
  <c r="K27" i="7"/>
  <c r="K557" i="7"/>
  <c r="G27" i="7"/>
  <c r="G557" i="7"/>
  <c r="AF27" i="7"/>
  <c r="AF557" i="7"/>
  <c r="AF197" i="7"/>
  <c r="AF124" i="7"/>
  <c r="AB197" i="7"/>
  <c r="AB124" i="7"/>
  <c r="X27" i="7"/>
  <c r="X557" i="7"/>
  <c r="X197" i="7"/>
  <c r="X124" i="7"/>
  <c r="T27" i="7"/>
  <c r="T557" i="7"/>
  <c r="P27" i="7"/>
  <c r="P557" i="7"/>
  <c r="P197" i="7"/>
  <c r="P124" i="7"/>
  <c r="H27" i="7"/>
  <c r="H557" i="7"/>
  <c r="H197" i="7"/>
  <c r="H124" i="7"/>
  <c r="D27" i="7"/>
  <c r="D557" i="7"/>
  <c r="D197" i="7"/>
  <c r="D124" i="7"/>
  <c r="AC197" i="7"/>
  <c r="AC124" i="7"/>
  <c r="Y27" i="7"/>
  <c r="Y557" i="7"/>
  <c r="U27" i="7"/>
  <c r="U557" i="7"/>
  <c r="Q27" i="7"/>
  <c r="Q557" i="7"/>
  <c r="M27" i="7"/>
  <c r="M557" i="7"/>
  <c r="M197" i="7"/>
  <c r="M124" i="7"/>
  <c r="I27" i="7"/>
  <c r="I557" i="7"/>
  <c r="I197" i="7"/>
  <c r="I124" i="7"/>
  <c r="E197" i="7"/>
  <c r="E124" i="7"/>
  <c r="AD27" i="7"/>
  <c r="AD557" i="7"/>
  <c r="AD197" i="7"/>
  <c r="AD124" i="7"/>
  <c r="Z27" i="7"/>
  <c r="Z557" i="7"/>
  <c r="V27" i="7"/>
  <c r="V557" i="7"/>
  <c r="V197" i="7"/>
  <c r="V124" i="7"/>
  <c r="R197" i="7"/>
  <c r="R124" i="7"/>
  <c r="N27" i="7"/>
  <c r="N557" i="7"/>
  <c r="N197" i="7"/>
  <c r="N124" i="7"/>
  <c r="AE197" i="7"/>
  <c r="AE124" i="7"/>
  <c r="AA27" i="7"/>
  <c r="AA557" i="7"/>
  <c r="AA197" i="7"/>
  <c r="AA124" i="7"/>
  <c r="S27" i="7"/>
  <c r="S557" i="7"/>
  <c r="S197" i="7"/>
  <c r="S124" i="7"/>
  <c r="O27" i="7"/>
  <c r="O557" i="7"/>
  <c r="K197" i="7"/>
  <c r="K124" i="7"/>
  <c r="G197" i="7"/>
  <c r="G124" i="7"/>
  <c r="C197" i="7"/>
  <c r="C124" i="7"/>
  <c r="P606" i="7"/>
  <c r="P609" i="7" s="1"/>
  <c r="B149" i="7" l="1"/>
  <c r="B148" i="7"/>
  <c r="V223" i="7"/>
  <c r="V224" i="7" s="1"/>
  <c r="Z223" i="7"/>
  <c r="Z224" i="7" s="1"/>
  <c r="C183" i="7"/>
  <c r="F223" i="7"/>
  <c r="F224" i="7" s="1"/>
  <c r="AJ223" i="7"/>
  <c r="AJ224" i="7" s="1"/>
  <c r="Y223" i="7"/>
  <c r="Y224" i="7" s="1"/>
  <c r="AA223" i="7"/>
  <c r="AA224" i="7" s="1"/>
  <c r="AK223" i="7"/>
  <c r="AK224" i="7" s="1"/>
  <c r="K223" i="7"/>
  <c r="K224" i="7" s="1"/>
  <c r="N223" i="7"/>
  <c r="N224" i="7" s="1"/>
  <c r="AL223" i="7"/>
  <c r="AL224" i="7" s="1"/>
  <c r="W223" i="7"/>
  <c r="W224" i="7" s="1"/>
  <c r="AD223" i="7"/>
  <c r="AD224" i="7" s="1"/>
  <c r="X223" i="7"/>
  <c r="X224" i="7" s="1"/>
  <c r="R223" i="7"/>
  <c r="R224" i="7" s="1"/>
  <c r="AN223" i="7"/>
  <c r="AN224" i="7" s="1"/>
  <c r="AH223" i="7"/>
  <c r="AH224" i="7" s="1"/>
  <c r="L223" i="7"/>
  <c r="L224" i="7" s="1"/>
  <c r="AM223" i="7"/>
  <c r="AM224" i="7" s="1"/>
  <c r="O223" i="7"/>
  <c r="O224" i="7" s="1"/>
  <c r="I223" i="7"/>
  <c r="I224" i="7" s="1"/>
  <c r="M223" i="7"/>
  <c r="M224" i="7" s="1"/>
  <c r="AO223" i="7"/>
  <c r="AO224" i="7" s="1"/>
  <c r="H223" i="7"/>
  <c r="H224" i="7" s="1"/>
  <c r="T223" i="7"/>
  <c r="T224" i="7" s="1"/>
  <c r="AE223" i="7"/>
  <c r="AE224" i="7" s="1"/>
  <c r="U223" i="7"/>
  <c r="U224" i="7" s="1"/>
  <c r="AB223" i="7"/>
  <c r="AB224" i="7" s="1"/>
  <c r="S223" i="7"/>
  <c r="S224" i="7" s="1"/>
  <c r="J223" i="7"/>
  <c r="J224" i="7" s="1"/>
  <c r="Q223" i="7"/>
  <c r="Q224" i="7" s="1"/>
  <c r="D223" i="7"/>
  <c r="D224" i="7" s="1"/>
  <c r="AG223" i="7"/>
  <c r="AG224" i="7" s="1"/>
  <c r="AI223" i="7"/>
  <c r="AI224" i="7" s="1"/>
  <c r="E223" i="7"/>
  <c r="E224" i="7" s="1"/>
  <c r="AF223" i="7"/>
  <c r="AF224" i="7" s="1"/>
  <c r="AP223" i="7"/>
  <c r="AP224" i="7" s="1"/>
  <c r="G223" i="7"/>
  <c r="G224" i="7" s="1"/>
  <c r="AC223" i="7"/>
  <c r="AC224" i="7" s="1"/>
  <c r="P223" i="7"/>
  <c r="P224" i="7" s="1"/>
  <c r="S70" i="7"/>
  <c r="AF70" i="7"/>
  <c r="AP70" i="7"/>
  <c r="AK183" i="7"/>
  <c r="AK184" i="7" s="1"/>
  <c r="AL70" i="7"/>
  <c r="S183" i="7"/>
  <c r="S184" i="7" s="1"/>
  <c r="AJ70" i="7"/>
  <c r="AJ183" i="7"/>
  <c r="AJ184" i="7" s="1"/>
  <c r="AK70" i="7"/>
  <c r="AP183" i="7"/>
  <c r="AP184" i="7" s="1"/>
  <c r="AH70" i="7"/>
  <c r="AH183" i="7"/>
  <c r="AH184" i="7" s="1"/>
  <c r="AO183" i="7"/>
  <c r="AO184" i="7" s="1"/>
  <c r="AN183" i="7"/>
  <c r="AN184" i="7" s="1"/>
  <c r="AN70" i="7"/>
  <c r="AL183" i="7"/>
  <c r="AL184" i="7" s="1"/>
  <c r="AM70" i="7"/>
  <c r="AM183" i="7"/>
  <c r="AM184" i="7" s="1"/>
  <c r="AG183" i="7"/>
  <c r="AG184" i="7" s="1"/>
  <c r="AG70" i="7"/>
  <c r="AI70" i="7"/>
  <c r="AI183" i="7"/>
  <c r="AI184" i="7" s="1"/>
  <c r="AO70" i="7"/>
  <c r="I70" i="7"/>
  <c r="P70" i="7"/>
  <c r="X183" i="7"/>
  <c r="X184" i="7" s="1"/>
  <c r="Z70" i="7"/>
  <c r="I183" i="7"/>
  <c r="I184" i="7" s="1"/>
  <c r="H70" i="7"/>
  <c r="N70" i="7"/>
  <c r="O70" i="7"/>
  <c r="V70" i="7"/>
  <c r="Q70" i="7"/>
  <c r="Y183" i="7"/>
  <c r="Y184" i="7" s="1"/>
  <c r="H183" i="7"/>
  <c r="H184" i="7" s="1"/>
  <c r="AA70" i="7"/>
  <c r="N183" i="7"/>
  <c r="N184" i="7" s="1"/>
  <c r="AD183" i="7"/>
  <c r="AD184" i="7" s="1"/>
  <c r="P183" i="7"/>
  <c r="P184" i="7" s="1"/>
  <c r="M183" i="7"/>
  <c r="M184" i="7" s="1"/>
  <c r="U70" i="7"/>
  <c r="D183" i="7"/>
  <c r="D184" i="7" s="1"/>
  <c r="T70" i="7"/>
  <c r="G70" i="7"/>
  <c r="K183" i="7"/>
  <c r="K184" i="7" s="1"/>
  <c r="W183" i="7"/>
  <c r="W184" i="7" s="1"/>
  <c r="AE183" i="7"/>
  <c r="AE184" i="7" s="1"/>
  <c r="F70" i="7"/>
  <c r="J183" i="7"/>
  <c r="J184" i="7" s="1"/>
  <c r="R70" i="7"/>
  <c r="E183" i="7"/>
  <c r="E184" i="7" s="1"/>
  <c r="AC183" i="7"/>
  <c r="AC184" i="7" s="1"/>
  <c r="L70" i="7"/>
  <c r="AB183" i="7"/>
  <c r="AB184" i="7" s="1"/>
  <c r="O183" i="7"/>
  <c r="O184" i="7" s="1"/>
  <c r="AA183" i="7"/>
  <c r="AA184" i="7" s="1"/>
  <c r="V183" i="7"/>
  <c r="V184" i="7" s="1"/>
  <c r="Z183" i="7"/>
  <c r="Z184" i="7" s="1"/>
  <c r="AD70" i="7"/>
  <c r="M70" i="7"/>
  <c r="Q183" i="7"/>
  <c r="Q184" i="7" s="1"/>
  <c r="U183" i="7"/>
  <c r="U184" i="7" s="1"/>
  <c r="Y70" i="7"/>
  <c r="D70" i="7"/>
  <c r="T183" i="7"/>
  <c r="T184" i="7" s="1"/>
  <c r="X70" i="7"/>
  <c r="AF183" i="7"/>
  <c r="AF184" i="7" s="1"/>
  <c r="C70" i="7"/>
  <c r="C223" i="7"/>
  <c r="G183" i="7"/>
  <c r="G184" i="7" s="1"/>
  <c r="K70" i="7"/>
  <c r="W70" i="7"/>
  <c r="AE70" i="7"/>
  <c r="F183" i="7"/>
  <c r="F184" i="7" s="1"/>
  <c r="J70" i="7"/>
  <c r="R183" i="7"/>
  <c r="R184" i="7" s="1"/>
  <c r="E70" i="7"/>
  <c r="AC70" i="7"/>
  <c r="L183" i="7"/>
  <c r="L184" i="7" s="1"/>
  <c r="AB70" i="7"/>
  <c r="Q606" i="7"/>
  <c r="Q609" i="7" s="1"/>
  <c r="B150" i="7" l="1"/>
  <c r="R606" i="7"/>
  <c r="R609" i="7" s="1"/>
  <c r="AO597" i="7" l="1"/>
  <c r="AM597" i="7"/>
  <c r="AL597" i="7"/>
  <c r="AK597" i="7"/>
  <c r="AJ597" i="7"/>
  <c r="AI597" i="7"/>
  <c r="AF597" i="7"/>
  <c r="AN597" i="7"/>
  <c r="AH597" i="7"/>
  <c r="AG597" i="7"/>
  <c r="AE597" i="7"/>
  <c r="AC597" i="7"/>
  <c r="AA597" i="7"/>
  <c r="Y597" i="7"/>
  <c r="W597" i="7"/>
  <c r="U597" i="7"/>
  <c r="S597" i="7"/>
  <c r="Q597" i="7"/>
  <c r="O597" i="7"/>
  <c r="M597" i="7"/>
  <c r="K597" i="7"/>
  <c r="I597" i="7"/>
  <c r="G597" i="7"/>
  <c r="E597" i="7"/>
  <c r="C597" i="7"/>
  <c r="AD597" i="7"/>
  <c r="AB597" i="7"/>
  <c r="Z597" i="7"/>
  <c r="X597" i="7"/>
  <c r="V597" i="7"/>
  <c r="T597" i="7"/>
  <c r="U594" i="7" s="1"/>
  <c r="R597" i="7"/>
  <c r="S594" i="7" s="1"/>
  <c r="P597" i="7"/>
  <c r="Q594" i="7" s="1"/>
  <c r="N597" i="7"/>
  <c r="O594" i="7" s="1"/>
  <c r="L597" i="7"/>
  <c r="M594" i="7" s="1"/>
  <c r="J597" i="7"/>
  <c r="K594" i="7" s="1"/>
  <c r="H597" i="7"/>
  <c r="I594" i="7" s="1"/>
  <c r="F597" i="7"/>
  <c r="G594" i="7" s="1"/>
  <c r="D597" i="7"/>
  <c r="E594" i="7" s="1"/>
  <c r="S606" i="7"/>
  <c r="S609" i="7" s="1"/>
  <c r="AA594" i="7" l="1"/>
  <c r="AA596" i="7" s="1"/>
  <c r="AA87" i="7" s="1"/>
  <c r="AA92" i="7" s="1"/>
  <c r="AA98" i="7" s="1"/>
  <c r="AC594" i="7"/>
  <c r="AG594" i="7"/>
  <c r="W594" i="7"/>
  <c r="AE594" i="7"/>
  <c r="AJ594" i="7"/>
  <c r="Y594" i="7"/>
  <c r="B597" i="7"/>
  <c r="AG87" i="7"/>
  <c r="AG92" i="7" s="1"/>
  <c r="AG98" i="7" s="1"/>
  <c r="AH594" i="7"/>
  <c r="AH87" i="7" s="1"/>
  <c r="AH92" i="7" s="1"/>
  <c r="AH98" i="7" s="1"/>
  <c r="AI594" i="7"/>
  <c r="AI87" i="7" s="1"/>
  <c r="AI92" i="7" s="1"/>
  <c r="AI98" i="7" s="1"/>
  <c r="AO594" i="7"/>
  <c r="AO87" i="7" s="1"/>
  <c r="AO92" i="7" s="1"/>
  <c r="AO98" i="7" s="1"/>
  <c r="AK594" i="7"/>
  <c r="AK87" i="7" s="1"/>
  <c r="AK92" i="7" s="1"/>
  <c r="AK98" i="7" s="1"/>
  <c r="AJ87" i="7"/>
  <c r="AJ92" i="7" s="1"/>
  <c r="AJ98" i="7" s="1"/>
  <c r="AL594" i="7"/>
  <c r="AL87" i="7" s="1"/>
  <c r="AL92" i="7" s="1"/>
  <c r="AL98" i="7" s="1"/>
  <c r="AP594" i="7"/>
  <c r="AP596" i="7" s="1"/>
  <c r="AP87" i="7" s="1"/>
  <c r="AP92" i="7" s="1"/>
  <c r="AP98" i="7" s="1"/>
  <c r="AM594" i="7"/>
  <c r="AM87" i="7" s="1"/>
  <c r="AM92" i="7" s="1"/>
  <c r="AM98" i="7" s="1"/>
  <c r="AN594" i="7"/>
  <c r="AN87" i="7" s="1"/>
  <c r="AN92" i="7" s="1"/>
  <c r="AN98" i="7" s="1"/>
  <c r="D594" i="7"/>
  <c r="D87" i="7" s="1"/>
  <c r="F594" i="7"/>
  <c r="F87" i="7" s="1"/>
  <c r="E87" i="7"/>
  <c r="H594" i="7"/>
  <c r="H87" i="7" s="1"/>
  <c r="G87" i="7"/>
  <c r="J594" i="7"/>
  <c r="J87" i="7" s="1"/>
  <c r="I87" i="7"/>
  <c r="L594" i="7"/>
  <c r="L87" i="7" s="1"/>
  <c r="K87" i="7"/>
  <c r="N594" i="7"/>
  <c r="N87" i="7" s="1"/>
  <c r="M87" i="7"/>
  <c r="P594" i="7"/>
  <c r="P87" i="7" s="1"/>
  <c r="O87" i="7"/>
  <c r="R594" i="7"/>
  <c r="R87" i="7" s="1"/>
  <c r="Q87" i="7"/>
  <c r="T594" i="7"/>
  <c r="T87" i="7" s="1"/>
  <c r="S87" i="7"/>
  <c r="V594" i="7"/>
  <c r="V87" i="7" s="1"/>
  <c r="U87" i="7"/>
  <c r="X594" i="7"/>
  <c r="X87" i="7" s="1"/>
  <c r="X92" i="7" s="1"/>
  <c r="X98" i="7" s="1"/>
  <c r="W87" i="7"/>
  <c r="W92" i="7" s="1"/>
  <c r="W98" i="7" s="1"/>
  <c r="Z594" i="7"/>
  <c r="Z87" i="7" s="1"/>
  <c r="Z92" i="7" s="1"/>
  <c r="Z98" i="7" s="1"/>
  <c r="Y87" i="7"/>
  <c r="Y92" i="7" s="1"/>
  <c r="Y98" i="7" s="1"/>
  <c r="AB594" i="7"/>
  <c r="AB87" i="7" s="1"/>
  <c r="AB92" i="7" s="1"/>
  <c r="AB98" i="7" s="1"/>
  <c r="AD594" i="7"/>
  <c r="AD87" i="7" s="1"/>
  <c r="AD92" i="7" s="1"/>
  <c r="AD98" i="7" s="1"/>
  <c r="AC87" i="7"/>
  <c r="AC92" i="7" s="1"/>
  <c r="AC98" i="7" s="1"/>
  <c r="AF594" i="7"/>
  <c r="AE87" i="7"/>
  <c r="AE92" i="7" s="1"/>
  <c r="AE98" i="7" s="1"/>
  <c r="C211" i="7"/>
  <c r="C224" i="7" s="1"/>
  <c r="C171" i="7"/>
  <c r="C184" i="7" s="1"/>
  <c r="T606" i="7"/>
  <c r="T609" i="7" s="1"/>
  <c r="C594" i="7" l="1"/>
  <c r="C87" i="7" s="1"/>
  <c r="B87" i="7"/>
  <c r="AF596" i="7"/>
  <c r="U606" i="7"/>
  <c r="U609" i="7" s="1"/>
  <c r="AF87" i="7" l="1"/>
  <c r="AF92" i="7" s="1"/>
  <c r="AF98" i="7" s="1"/>
  <c r="V606" i="7"/>
  <c r="V609" i="7" s="1"/>
  <c r="V702" i="7" s="1"/>
  <c r="W606" i="7" l="1"/>
  <c r="W609" i="7" s="1"/>
  <c r="W702" i="7" s="1"/>
  <c r="W703" i="7"/>
  <c r="W192" i="7" l="1"/>
  <c r="W155" i="7"/>
  <c r="W71" i="7"/>
  <c r="X606" i="7"/>
  <c r="X609" i="7" s="1"/>
  <c r="X702" i="7" s="1"/>
  <c r="X703" i="7"/>
  <c r="X192" i="7" l="1"/>
  <c r="X155" i="7"/>
  <c r="X71" i="7"/>
  <c r="Y606" i="7"/>
  <c r="Y609" i="7" s="1"/>
  <c r="Y702" i="7" s="1"/>
  <c r="Y703" i="7"/>
  <c r="Y192" i="7" l="1"/>
  <c r="Y155" i="7"/>
  <c r="Y71" i="7"/>
  <c r="Z606" i="7"/>
  <c r="Z609" i="7" s="1"/>
  <c r="Z702" i="7" s="1"/>
  <c r="Z703" i="7"/>
  <c r="AA606" i="7" l="1"/>
  <c r="AA609" i="7" s="1"/>
  <c r="AA702" i="7" s="1"/>
  <c r="AA703" i="7"/>
  <c r="Z192" i="7"/>
  <c r="Z155" i="7"/>
  <c r="Z71" i="7"/>
  <c r="AB606" i="7" l="1"/>
  <c r="AB609" i="7" s="1"/>
  <c r="AB702" i="7" s="1"/>
  <c r="AB703" i="7"/>
  <c r="AA192" i="7"/>
  <c r="AA155" i="7"/>
  <c r="AA71" i="7"/>
  <c r="AC606" i="7" l="1"/>
  <c r="AC609" i="7" s="1"/>
  <c r="AC702" i="7" s="1"/>
  <c r="AC703" i="7"/>
  <c r="AB192" i="7"/>
  <c r="AB155" i="7"/>
  <c r="AB71" i="7"/>
  <c r="AC192" i="7" l="1"/>
  <c r="AC155" i="7"/>
  <c r="AC71" i="7"/>
  <c r="AD606" i="7"/>
  <c r="AD609" i="7" s="1"/>
  <c r="AD702" i="7" s="1"/>
  <c r="AD703" i="7"/>
  <c r="AE606" i="7" l="1"/>
  <c r="AE609" i="7" s="1"/>
  <c r="AE702" i="7" s="1"/>
  <c r="AE703" i="7"/>
  <c r="AD192" i="7"/>
  <c r="AD155" i="7"/>
  <c r="AD71" i="7"/>
  <c r="AF606" i="7" l="1"/>
  <c r="AF609" i="7" s="1"/>
  <c r="AF702" i="7" s="1"/>
  <c r="AF703" i="7"/>
  <c r="AE192" i="7"/>
  <c r="AE155" i="7"/>
  <c r="AE71" i="7"/>
  <c r="AG606" i="7" l="1"/>
  <c r="AG609" i="7" s="1"/>
  <c r="AG702" i="7" s="1"/>
  <c r="AF192" i="7"/>
  <c r="AF155" i="7"/>
  <c r="AF71" i="7"/>
  <c r="AG155" i="7" l="1"/>
  <c r="AG192" i="7"/>
  <c r="AG71" i="7"/>
  <c r="M372" i="7"/>
  <c r="M374" i="7"/>
  <c r="AH606" i="7"/>
  <c r="AH609" i="7" s="1"/>
  <c r="AH702" i="7" s="1"/>
  <c r="M234" i="7" l="1"/>
  <c r="AH192" i="7"/>
  <c r="AH71" i="7"/>
  <c r="AH155" i="7"/>
  <c r="M237" i="7"/>
  <c r="M371" i="7"/>
  <c r="AI606" i="7"/>
  <c r="AI609" i="7" s="1"/>
  <c r="AI702" i="7" s="1"/>
  <c r="AI155" i="7" l="1"/>
  <c r="AI192" i="7"/>
  <c r="AI71" i="7"/>
  <c r="AJ606" i="7"/>
  <c r="AJ609" i="7" s="1"/>
  <c r="AJ702" i="7" s="1"/>
  <c r="AJ192" i="7" l="1"/>
  <c r="AJ155" i="7"/>
  <c r="AJ71" i="7"/>
  <c r="AK606" i="7"/>
  <c r="AK609" i="7" s="1"/>
  <c r="AK702" i="7" s="1"/>
  <c r="AK192" i="7" l="1"/>
  <c r="AK155" i="7"/>
  <c r="AK71" i="7"/>
  <c r="AL606" i="7"/>
  <c r="AL609" i="7" s="1"/>
  <c r="AL702" i="7" s="1"/>
  <c r="AL155" i="7" l="1"/>
  <c r="AL192" i="7"/>
  <c r="AL71" i="7"/>
  <c r="AM606" i="7"/>
  <c r="AM609" i="7" s="1"/>
  <c r="AM702" i="7" s="1"/>
  <c r="AM192" i="7" l="1"/>
  <c r="AM71" i="7"/>
  <c r="AM155" i="7"/>
  <c r="AN606" i="7"/>
  <c r="AN609" i="7" s="1"/>
  <c r="AN702" i="7" s="1"/>
  <c r="AN192" i="7" l="1"/>
  <c r="AN71" i="7"/>
  <c r="AN155" i="7"/>
  <c r="AO606" i="7"/>
  <c r="AO609" i="7" s="1"/>
  <c r="AO702" i="7" s="1"/>
  <c r="AO192" i="7" l="1"/>
  <c r="AO71" i="7"/>
  <c r="AO155" i="7"/>
  <c r="AP606" i="7"/>
  <c r="AP609" i="7" s="1"/>
  <c r="AP702" i="7" s="1"/>
  <c r="AP155" i="7" l="1"/>
  <c r="AP192" i="7"/>
  <c r="AP71" i="7"/>
  <c r="H60" i="7" l="1"/>
  <c r="AF60" i="7"/>
  <c r="AF64" i="7" s="1"/>
  <c r="AF73" i="7" s="1"/>
  <c r="AF113" i="7" s="1"/>
  <c r="AN60" i="7"/>
  <c r="AC60" i="7"/>
  <c r="AC64" i="7" s="1"/>
  <c r="AC73" i="7" s="1"/>
  <c r="AC113" i="7" s="1"/>
  <c r="AP60" i="7"/>
  <c r="AH60" i="7"/>
  <c r="H567" i="7" l="1"/>
  <c r="H569" i="7" s="1"/>
  <c r="H571" i="7" s="1"/>
  <c r="AC154" i="7"/>
  <c r="Q60" i="7"/>
  <c r="H154" i="7"/>
  <c r="H64" i="7"/>
  <c r="H191" i="7"/>
  <c r="AC191" i="7"/>
  <c r="G60" i="7"/>
  <c r="AF191" i="7"/>
  <c r="AF154" i="7"/>
  <c r="L60" i="7"/>
  <c r="AO60" i="7"/>
  <c r="AM60" i="7"/>
  <c r="AI60" i="7"/>
  <c r="C567" i="7"/>
  <c r="C569" i="7" s="1"/>
  <c r="C571" i="7" s="1"/>
  <c r="AC114" i="7"/>
  <c r="AF114" i="7"/>
  <c r="AN154" i="7"/>
  <c r="AN191" i="7"/>
  <c r="AN64" i="7"/>
  <c r="AN73" i="7" s="1"/>
  <c r="AN113" i="7" s="1"/>
  <c r="AP191" i="7"/>
  <c r="AP64" i="7"/>
  <c r="AP73" i="7" s="1"/>
  <c r="AP113" i="7" s="1"/>
  <c r="AP154" i="7"/>
  <c r="AB60" i="7"/>
  <c r="AD60" i="7"/>
  <c r="E60" i="7"/>
  <c r="AK60" i="7"/>
  <c r="U60" i="7"/>
  <c r="U567" i="7" s="1"/>
  <c r="U569" i="7" s="1"/>
  <c r="U571" i="7" s="1"/>
  <c r="AJ60" i="7"/>
  <c r="J60" i="7"/>
  <c r="AG60" i="7"/>
  <c r="R60" i="7"/>
  <c r="AE60" i="7"/>
  <c r="AH191" i="7"/>
  <c r="AH154" i="7"/>
  <c r="AH64" i="7"/>
  <c r="AH73" i="7" s="1"/>
  <c r="AH113" i="7" s="1"/>
  <c r="N60" i="7"/>
  <c r="T60" i="7"/>
  <c r="AL60" i="7"/>
  <c r="T702" i="7" l="1"/>
  <c r="T567" i="7"/>
  <c r="T569" i="7" s="1"/>
  <c r="T571" i="7" s="1"/>
  <c r="Q567" i="7"/>
  <c r="Q569" i="7" s="1"/>
  <c r="Q571" i="7" s="1"/>
  <c r="R567" i="7"/>
  <c r="R569" i="7" s="1"/>
  <c r="R571" i="7" s="1"/>
  <c r="AA60" i="7"/>
  <c r="AA191" i="7" s="1"/>
  <c r="M60" i="7"/>
  <c r="M154" i="7" s="1"/>
  <c r="F60" i="7"/>
  <c r="D60" i="7"/>
  <c r="K60" i="7"/>
  <c r="T64" i="7"/>
  <c r="T191" i="7"/>
  <c r="T154" i="7"/>
  <c r="AH114" i="7"/>
  <c r="R154" i="7"/>
  <c r="R64" i="7"/>
  <c r="R191" i="7"/>
  <c r="P60" i="7"/>
  <c r="J567" i="7"/>
  <c r="J569" i="7" s="1"/>
  <c r="J571" i="7" s="1"/>
  <c r="J64" i="7"/>
  <c r="J191" i="7"/>
  <c r="J154" i="7"/>
  <c r="O60" i="7"/>
  <c r="S60" i="7"/>
  <c r="AJ64" i="7"/>
  <c r="AJ73" i="7" s="1"/>
  <c r="AJ113" i="7" s="1"/>
  <c r="AJ154" i="7"/>
  <c r="AJ191" i="7"/>
  <c r="AK154" i="7"/>
  <c r="AK64" i="7"/>
  <c r="AK73" i="7" s="1"/>
  <c r="AK113" i="7" s="1"/>
  <c r="AK191" i="7"/>
  <c r="E154" i="7"/>
  <c r="E64" i="7"/>
  <c r="E191" i="7"/>
  <c r="E567" i="7"/>
  <c r="E569" i="7" s="1"/>
  <c r="E571" i="7" s="1"/>
  <c r="AP114" i="7"/>
  <c r="G64" i="7"/>
  <c r="G191" i="7"/>
  <c r="G154" i="7"/>
  <c r="G567" i="7"/>
  <c r="G569" i="7" s="1"/>
  <c r="G571" i="7" s="1"/>
  <c r="AN114" i="7"/>
  <c r="C64" i="7"/>
  <c r="C154" i="7"/>
  <c r="C191" i="7"/>
  <c r="Z60" i="7"/>
  <c r="AI64" i="7"/>
  <c r="AI73" i="7" s="1"/>
  <c r="AI113" i="7" s="1"/>
  <c r="AI191" i="7"/>
  <c r="AI154" i="7"/>
  <c r="X60" i="7"/>
  <c r="Y60" i="7"/>
  <c r="AM64" i="7"/>
  <c r="AM73" i="7" s="1"/>
  <c r="AM113" i="7" s="1"/>
  <c r="AM154" i="7"/>
  <c r="AM191" i="7"/>
  <c r="AO64" i="7"/>
  <c r="AO73" i="7" s="1"/>
  <c r="AO113" i="7" s="1"/>
  <c r="AO154" i="7"/>
  <c r="AO191" i="7"/>
  <c r="L567" i="7"/>
  <c r="L569" i="7" s="1"/>
  <c r="L571" i="7" s="1"/>
  <c r="L154" i="7"/>
  <c r="L191" i="7"/>
  <c r="L64" i="7"/>
  <c r="Q64" i="7"/>
  <c r="Q154" i="7"/>
  <c r="Q191" i="7"/>
  <c r="V60" i="7"/>
  <c r="V567" i="7" s="1"/>
  <c r="V569" i="7" s="1"/>
  <c r="V571" i="7" s="1"/>
  <c r="AL191" i="7"/>
  <c r="AL154" i="7"/>
  <c r="AL64" i="7"/>
  <c r="AL73" i="7" s="1"/>
  <c r="AL113" i="7" s="1"/>
  <c r="N154" i="7"/>
  <c r="N191" i="7"/>
  <c r="N64" i="7"/>
  <c r="N567" i="7"/>
  <c r="N569" i="7" s="1"/>
  <c r="N571" i="7" s="1"/>
  <c r="AE154" i="7"/>
  <c r="AE64" i="7"/>
  <c r="AE73" i="7" s="1"/>
  <c r="AE113" i="7" s="1"/>
  <c r="AE191" i="7"/>
  <c r="W60" i="7"/>
  <c r="AG191" i="7"/>
  <c r="AG64" i="7"/>
  <c r="AG73" i="7" s="1"/>
  <c r="AG113" i="7" s="1"/>
  <c r="AG154" i="7"/>
  <c r="U154" i="7"/>
  <c r="U64" i="7"/>
  <c r="U191" i="7"/>
  <c r="AD64" i="7"/>
  <c r="AD73" i="7" s="1"/>
  <c r="AD113" i="7" s="1"/>
  <c r="AD191" i="7"/>
  <c r="AD154" i="7"/>
  <c r="AB154" i="7"/>
  <c r="AB64" i="7"/>
  <c r="AB73" i="7" s="1"/>
  <c r="AB113" i="7" s="1"/>
  <c r="AB191" i="7"/>
  <c r="I60" i="7"/>
  <c r="U703" i="7" l="1"/>
  <c r="U588" i="7"/>
  <c r="U702" i="7"/>
  <c r="P567" i="7"/>
  <c r="P569" i="7" s="1"/>
  <c r="P571" i="7" s="1"/>
  <c r="S567" i="7"/>
  <c r="S569" i="7" s="1"/>
  <c r="S571" i="7" s="1"/>
  <c r="AA154" i="7"/>
  <c r="AA64" i="7"/>
  <c r="AA73" i="7" s="1"/>
  <c r="M191" i="7"/>
  <c r="M64" i="7"/>
  <c r="D154" i="7"/>
  <c r="M567" i="7"/>
  <c r="M569" i="7" s="1"/>
  <c r="M571" i="7" s="1"/>
  <c r="D64" i="7"/>
  <c r="F567" i="7"/>
  <c r="F569" i="7" s="1"/>
  <c r="F571" i="7" s="1"/>
  <c r="F191" i="7"/>
  <c r="F154" i="7"/>
  <c r="F64" i="7"/>
  <c r="D567" i="7"/>
  <c r="D569" i="7" s="1"/>
  <c r="D571" i="7" s="1"/>
  <c r="D191" i="7"/>
  <c r="K191" i="7"/>
  <c r="K154" i="7"/>
  <c r="K567" i="7"/>
  <c r="K569" i="7" s="1"/>
  <c r="K571" i="7" s="1"/>
  <c r="K64" i="7"/>
  <c r="AG114" i="7"/>
  <c r="W191" i="7"/>
  <c r="W154" i="7"/>
  <c r="W64" i="7"/>
  <c r="W73" i="7" s="1"/>
  <c r="W113" i="7" s="1"/>
  <c r="AL114" i="7"/>
  <c r="AM114" i="7"/>
  <c r="Y154" i="7"/>
  <c r="Y64" i="7"/>
  <c r="Y73" i="7" s="1"/>
  <c r="Y113" i="7" s="1"/>
  <c r="Y191" i="7"/>
  <c r="Z191" i="7"/>
  <c r="Z154" i="7"/>
  <c r="Z64" i="7"/>
  <c r="Z73" i="7" s="1"/>
  <c r="Z113" i="7" s="1"/>
  <c r="S154" i="7"/>
  <c r="S191" i="7"/>
  <c r="S64" i="7"/>
  <c r="O154" i="7"/>
  <c r="O567" i="7"/>
  <c r="O569" i="7" s="1"/>
  <c r="O571" i="7" s="1"/>
  <c r="O191" i="7"/>
  <c r="O64" i="7"/>
  <c r="I64" i="7"/>
  <c r="I191" i="7"/>
  <c r="I154" i="7"/>
  <c r="I567" i="7"/>
  <c r="I569" i="7" s="1"/>
  <c r="I571" i="7" s="1"/>
  <c r="AB114" i="7"/>
  <c r="AD114" i="7"/>
  <c r="AE114" i="7"/>
  <c r="V64" i="7"/>
  <c r="V191" i="7"/>
  <c r="V154" i="7"/>
  <c r="AO114" i="7"/>
  <c r="X154" i="7"/>
  <c r="X64" i="7"/>
  <c r="X73" i="7" s="1"/>
  <c r="X113" i="7" s="1"/>
  <c r="X191" i="7"/>
  <c r="AI114" i="7"/>
  <c r="AK114" i="7"/>
  <c r="AJ114" i="7"/>
  <c r="P64" i="7"/>
  <c r="P191" i="7"/>
  <c r="P154" i="7"/>
  <c r="AA113" i="7" l="1"/>
  <c r="AA114" i="7" s="1"/>
  <c r="V703" i="7"/>
  <c r="V588" i="7"/>
  <c r="V86" i="7" s="1"/>
  <c r="V92" i="7" s="1"/>
  <c r="V98" i="7" s="1"/>
  <c r="U86" i="7"/>
  <c r="U92" i="7" s="1"/>
  <c r="U98" i="7" s="1"/>
  <c r="U71" i="7"/>
  <c r="U155" i="7"/>
  <c r="U192" i="7"/>
  <c r="X114" i="7"/>
  <c r="Z114" i="7"/>
  <c r="Y114" i="7"/>
  <c r="W114" i="7"/>
  <c r="V192" i="7" l="1"/>
  <c r="V155" i="7"/>
  <c r="V71" i="7"/>
  <c r="U193" i="7" l="1"/>
  <c r="U72" i="7"/>
  <c r="U73" i="7" s="1"/>
  <c r="U156" i="7"/>
  <c r="U107" i="7" l="1"/>
  <c r="U108" i="7" s="1"/>
  <c r="U113" i="7" s="1"/>
  <c r="AN157" i="7"/>
  <c r="AN158" i="7" s="1"/>
  <c r="AN186" i="7" s="1"/>
  <c r="AN188" i="7" s="1"/>
  <c r="AP157" i="7"/>
  <c r="AP158" i="7" s="1"/>
  <c r="AP186" i="7" s="1"/>
  <c r="AP188" i="7" s="1"/>
  <c r="AL157" i="7"/>
  <c r="AL158" i="7" s="1"/>
  <c r="AL186" i="7" s="1"/>
  <c r="AL188" i="7" s="1"/>
  <c r="AH157" i="7"/>
  <c r="AH158" i="7" s="1"/>
  <c r="AH186" i="7" s="1"/>
  <c r="AH188" i="7" s="1"/>
  <c r="AO157" i="7"/>
  <c r="AO158" i="7" s="1"/>
  <c r="AO186" i="7" s="1"/>
  <c r="AO188" i="7" s="1"/>
  <c r="AK157" i="7"/>
  <c r="AK158" i="7" s="1"/>
  <c r="AK186" i="7" s="1"/>
  <c r="AK188" i="7" s="1"/>
  <c r="AG157" i="7"/>
  <c r="AG158" i="7" s="1"/>
  <c r="AG186" i="7" s="1"/>
  <c r="AG188" i="7" s="1"/>
  <c r="AJ157" i="7"/>
  <c r="AJ158" i="7" s="1"/>
  <c r="AJ186" i="7" s="1"/>
  <c r="AJ188" i="7" s="1"/>
  <c r="AM157" i="7"/>
  <c r="AM158" i="7" s="1"/>
  <c r="AM186" i="7" s="1"/>
  <c r="AM188" i="7" s="1"/>
  <c r="AI157" i="7"/>
  <c r="AI158" i="7" s="1"/>
  <c r="AI186" i="7" s="1"/>
  <c r="AI188" i="7" s="1"/>
  <c r="U114" i="7" l="1"/>
  <c r="AG195" i="7"/>
  <c r="AG126" i="7"/>
  <c r="AH195" i="7"/>
  <c r="AH126" i="7"/>
  <c r="AK195" i="7"/>
  <c r="AK126" i="7"/>
  <c r="AL126" i="7"/>
  <c r="AL195" i="7"/>
  <c r="AI195" i="7"/>
  <c r="AI126" i="7"/>
  <c r="AJ195" i="7"/>
  <c r="AJ126" i="7"/>
  <c r="AO195" i="7"/>
  <c r="AO126" i="7"/>
  <c r="AP195" i="7"/>
  <c r="AP126" i="7"/>
  <c r="AM195" i="7"/>
  <c r="AM126" i="7"/>
  <c r="AN195" i="7"/>
  <c r="AN126" i="7"/>
  <c r="AK194" i="7"/>
  <c r="AJ194" i="7"/>
  <c r="AG194" i="7"/>
  <c r="AI194" i="7"/>
  <c r="AL194" i="7"/>
  <c r="AO194" i="7"/>
  <c r="AH194" i="7"/>
  <c r="AN194" i="7"/>
  <c r="AP194" i="7"/>
  <c r="AM194" i="7"/>
  <c r="V72" i="7" l="1"/>
  <c r="V73" i="7" s="1"/>
  <c r="V193" i="7"/>
  <c r="V156" i="7"/>
  <c r="AG198" i="7"/>
  <c r="AG226" i="7" s="1"/>
  <c r="AN198" i="7"/>
  <c r="AN226" i="7" s="1"/>
  <c r="AL198" i="7"/>
  <c r="AL226" i="7" s="1"/>
  <c r="AM198" i="7"/>
  <c r="AM226" i="7" s="1"/>
  <c r="AP198" i="7"/>
  <c r="AP226" i="7" s="1"/>
  <c r="AJ198" i="7"/>
  <c r="AJ226" i="7" s="1"/>
  <c r="AO198" i="7"/>
  <c r="AO226" i="7" s="1"/>
  <c r="AI198" i="7"/>
  <c r="AI226" i="7" s="1"/>
  <c r="AK198" i="7"/>
  <c r="AK226" i="7" s="1"/>
  <c r="AH198" i="7"/>
  <c r="AH226" i="7" s="1"/>
  <c r="AK228" i="7" l="1"/>
  <c r="AK140" i="7" s="1"/>
  <c r="AP228" i="7"/>
  <c r="AP140" i="7" s="1"/>
  <c r="AG228" i="7"/>
  <c r="AG140" i="7" s="1"/>
  <c r="AI228" i="7"/>
  <c r="AI140" i="7" s="1"/>
  <c r="AM228" i="7"/>
  <c r="AM140" i="7" s="1"/>
  <c r="AO228" i="7"/>
  <c r="AO140" i="7" s="1"/>
  <c r="AL228" i="7"/>
  <c r="AL140" i="7" s="1"/>
  <c r="AH228" i="7"/>
  <c r="AH140" i="7" s="1"/>
  <c r="AJ228" i="7"/>
  <c r="AJ140" i="7" s="1"/>
  <c r="AN228" i="7"/>
  <c r="AN140" i="7" s="1"/>
  <c r="V107" i="7"/>
  <c r="V108" i="7" s="1"/>
  <c r="V113" i="7" s="1"/>
  <c r="AI127" i="7" l="1"/>
  <c r="AI128" i="7" s="1"/>
  <c r="AI129" i="7" s="1"/>
  <c r="AP127" i="7"/>
  <c r="AP128" i="7" s="1"/>
  <c r="AP129" i="7" s="1"/>
  <c r="AO127" i="7"/>
  <c r="AO128" i="7" s="1"/>
  <c r="AO129" i="7" s="1"/>
  <c r="AJ127" i="7"/>
  <c r="AJ128" i="7" s="1"/>
  <c r="AJ129" i="7" s="1"/>
  <c r="AK127" i="7"/>
  <c r="AK128" i="7" s="1"/>
  <c r="AK129" i="7" s="1"/>
  <c r="AM127" i="7"/>
  <c r="AM128" i="7" s="1"/>
  <c r="AM129" i="7" s="1"/>
  <c r="AH127" i="7"/>
  <c r="AH128" i="7" s="1"/>
  <c r="AH129" i="7" s="1"/>
  <c r="AG127" i="7"/>
  <c r="AG128" i="7" s="1"/>
  <c r="AG129" i="7" s="1"/>
  <c r="AL127" i="7"/>
  <c r="AL128" i="7" s="1"/>
  <c r="AL129" i="7" s="1"/>
  <c r="AN127" i="7"/>
  <c r="AN128" i="7" s="1"/>
  <c r="AN129" i="7" s="1"/>
  <c r="V114" i="7"/>
  <c r="M373" i="7" l="1"/>
  <c r="M377" i="7" s="1"/>
  <c r="C282" i="7"/>
  <c r="B282" i="7" s="1"/>
  <c r="M235" i="7"/>
  <c r="M238" i="7"/>
  <c r="M236" i="7"/>
  <c r="M241" i="7" l="1"/>
  <c r="AD157" i="7"/>
  <c r="AD158" i="7" s="1"/>
  <c r="AD186" i="7" s="1"/>
  <c r="AD188" i="7" s="1"/>
  <c r="AD194" i="7"/>
  <c r="AB157" i="7"/>
  <c r="AB158" i="7" s="1"/>
  <c r="AB186" i="7" s="1"/>
  <c r="AB188" i="7" s="1"/>
  <c r="AB194" i="7"/>
  <c r="AF157" i="7"/>
  <c r="AF158" i="7" s="1"/>
  <c r="AF186" i="7" s="1"/>
  <c r="AF188" i="7" s="1"/>
  <c r="AF194" i="7"/>
  <c r="AC157" i="7"/>
  <c r="AC158" i="7" s="1"/>
  <c r="AC186" i="7" s="1"/>
  <c r="AC188" i="7" s="1"/>
  <c r="AC194" i="7"/>
  <c r="AE157" i="7"/>
  <c r="AE158" i="7" s="1"/>
  <c r="AE186" i="7" s="1"/>
  <c r="AE188" i="7" s="1"/>
  <c r="AE194" i="7"/>
  <c r="AD126" i="7" l="1"/>
  <c r="AD195" i="7"/>
  <c r="AD198" i="7" s="1"/>
  <c r="AD226" i="7" s="1"/>
  <c r="AB195" i="7"/>
  <c r="AB198" i="7" s="1"/>
  <c r="AB226" i="7" s="1"/>
  <c r="AB126" i="7"/>
  <c r="AE126" i="7"/>
  <c r="AE195" i="7"/>
  <c r="AE198" i="7" s="1"/>
  <c r="AE226" i="7" s="1"/>
  <c r="AF195" i="7"/>
  <c r="AF198" i="7" s="1"/>
  <c r="AF226" i="7" s="1"/>
  <c r="AF126" i="7"/>
  <c r="AC126" i="7"/>
  <c r="AC195" i="7"/>
  <c r="AC198" i="7" s="1"/>
  <c r="AC226" i="7" s="1"/>
  <c r="AB228" i="7" l="1"/>
  <c r="AB140" i="7" s="1"/>
  <c r="AC228" i="7"/>
  <c r="AC140" i="7" s="1"/>
  <c r="AD228" i="7"/>
  <c r="AD140" i="7" s="1"/>
  <c r="AF228" i="7"/>
  <c r="AF140" i="7" s="1"/>
  <c r="AE228" i="7"/>
  <c r="AE140" i="7" s="1"/>
  <c r="AD127" i="7" l="1"/>
  <c r="AD128" i="7" s="1"/>
  <c r="AD129" i="7" s="1"/>
  <c r="AC127" i="7"/>
  <c r="AC128" i="7" s="1"/>
  <c r="AC129" i="7" s="1"/>
  <c r="AE127" i="7"/>
  <c r="AE128" i="7" s="1"/>
  <c r="AE129" i="7" s="1"/>
  <c r="AB127" i="7"/>
  <c r="AB128" i="7" s="1"/>
  <c r="AB129" i="7" s="1"/>
  <c r="AF127" i="7"/>
  <c r="AF128" i="7" s="1"/>
  <c r="AF129" i="7" s="1"/>
  <c r="B583" i="7" l="1"/>
  <c r="B574" i="7" l="1"/>
  <c r="B575" i="7" s="1"/>
  <c r="B584" i="7"/>
  <c r="B576" i="7" a="1"/>
  <c r="B576" i="7" s="1"/>
  <c r="B564" i="7" s="1"/>
  <c r="C564" i="7" s="1"/>
  <c r="D564" i="7" s="1"/>
  <c r="E564" i="7" s="1"/>
  <c r="F564" i="7" s="1"/>
  <c r="G564" i="7" s="1"/>
  <c r="H564" i="7" s="1"/>
  <c r="I564" i="7" s="1"/>
  <c r="J564" i="7" s="1"/>
  <c r="K564" i="7" s="1"/>
  <c r="L564" i="7" s="1"/>
  <c r="M564" i="7" s="1"/>
  <c r="N564" i="7" s="1"/>
  <c r="O564" i="7" s="1"/>
  <c r="P564" i="7" s="1"/>
  <c r="Q564" i="7" s="1"/>
  <c r="R564" i="7" s="1"/>
  <c r="S564" i="7" s="1"/>
  <c r="T564" i="7" s="1"/>
  <c r="U564" i="7" s="1"/>
  <c r="V564" i="7" s="1"/>
  <c r="W564" i="7" s="1"/>
  <c r="X564" i="7" s="1"/>
  <c r="Y564" i="7" s="1"/>
  <c r="Z564" i="7" s="1"/>
  <c r="AA564" i="7" s="1"/>
  <c r="AB564" i="7" s="1"/>
  <c r="AC564" i="7" s="1"/>
  <c r="AD564" i="7" s="1"/>
  <c r="AE564" i="7" s="1"/>
  <c r="AF564" i="7" s="1"/>
  <c r="AG564" i="7" s="1"/>
  <c r="AH564" i="7" s="1"/>
  <c r="AI564" i="7" s="1"/>
  <c r="AJ564" i="7" s="1"/>
  <c r="AK564" i="7" s="1"/>
  <c r="AL564" i="7" s="1"/>
  <c r="AM564" i="7" s="1"/>
  <c r="AN564" i="7" s="1"/>
  <c r="AO564" i="7" s="1"/>
  <c r="AP564" i="7" s="1"/>
  <c r="N702" i="7"/>
  <c r="S86" i="7"/>
  <c r="S92" i="7" s="1"/>
  <c r="S98" i="7" s="1"/>
  <c r="O702" i="7"/>
  <c r="J703" i="7"/>
  <c r="G702" i="7"/>
  <c r="B702" i="7"/>
  <c r="L702" i="7"/>
  <c r="J702" i="7"/>
  <c r="C702" i="7"/>
  <c r="H702" i="7"/>
  <c r="K702" i="7"/>
  <c r="Q702" i="7"/>
  <c r="M702" i="7"/>
  <c r="F703" i="7" l="1"/>
  <c r="F155" i="7" s="1"/>
  <c r="E702" i="7"/>
  <c r="S588" i="7"/>
  <c r="R702" i="7"/>
  <c r="E703" i="7"/>
  <c r="E155" i="7" s="1"/>
  <c r="D702" i="7"/>
  <c r="G588" i="7"/>
  <c r="F702" i="7"/>
  <c r="Q703" i="7"/>
  <c r="Q192" i="7" s="1"/>
  <c r="P702" i="7"/>
  <c r="T588" i="7"/>
  <c r="T86" i="7" s="1"/>
  <c r="T92" i="7" s="1"/>
  <c r="T98" i="7" s="1"/>
  <c r="S702" i="7"/>
  <c r="J588" i="7"/>
  <c r="I702" i="7"/>
  <c r="T703" i="7"/>
  <c r="T192" i="7" s="1"/>
  <c r="E588" i="7"/>
  <c r="E86" i="7" s="1"/>
  <c r="E92" i="7" s="1"/>
  <c r="E98" i="7" s="1"/>
  <c r="S703" i="7"/>
  <c r="S155" i="7" s="1"/>
  <c r="G703" i="7"/>
  <c r="G192" i="7" s="1"/>
  <c r="F588" i="7"/>
  <c r="F86" i="7" s="1"/>
  <c r="F92" i="7" s="1"/>
  <c r="F98" i="7" s="1"/>
  <c r="Q588" i="7"/>
  <c r="B104" i="7"/>
  <c r="B105" i="7" s="1"/>
  <c r="L588" i="7"/>
  <c r="L86" i="7" s="1"/>
  <c r="L92" i="7" s="1"/>
  <c r="L98" i="7" s="1"/>
  <c r="L703" i="7"/>
  <c r="C86" i="7"/>
  <c r="C92" i="7" s="1"/>
  <c r="C98" i="7" s="1"/>
  <c r="C703" i="7"/>
  <c r="J155" i="7"/>
  <c r="J192" i="7"/>
  <c r="J71" i="7"/>
  <c r="N588" i="7"/>
  <c r="N703" i="7"/>
  <c r="I588" i="7"/>
  <c r="I86" i="7" s="1"/>
  <c r="I92" i="7" s="1"/>
  <c r="I98" i="7" s="1"/>
  <c r="I703" i="7"/>
  <c r="K588" i="7"/>
  <c r="K86" i="7" s="1"/>
  <c r="K92" i="7" s="1"/>
  <c r="K98" i="7" s="1"/>
  <c r="J86" i="7"/>
  <c r="J92" i="7" s="1"/>
  <c r="J98" i="7" s="1"/>
  <c r="K703" i="7"/>
  <c r="H588" i="7"/>
  <c r="H86" i="7" s="1"/>
  <c r="H92" i="7" s="1"/>
  <c r="H98" i="7" s="1"/>
  <c r="G86" i="7"/>
  <c r="G92" i="7" s="1"/>
  <c r="G98" i="7" s="1"/>
  <c r="H703" i="7"/>
  <c r="O588" i="7"/>
  <c r="N86" i="7"/>
  <c r="N92" i="7" s="1"/>
  <c r="N98" i="7" s="1"/>
  <c r="O703" i="7"/>
  <c r="R588" i="7"/>
  <c r="R86" i="7" s="1"/>
  <c r="R92" i="7" s="1"/>
  <c r="R98" i="7" s="1"/>
  <c r="Q86" i="7"/>
  <c r="Q92" i="7" s="1"/>
  <c r="Q98" i="7" s="1"/>
  <c r="R703" i="7"/>
  <c r="D588" i="7"/>
  <c r="D86" i="7" s="1"/>
  <c r="D92" i="7" s="1"/>
  <c r="D98" i="7" s="1"/>
  <c r="D703" i="7"/>
  <c r="M588" i="7"/>
  <c r="M86" i="7" s="1"/>
  <c r="M92" i="7" s="1"/>
  <c r="M98" i="7" s="1"/>
  <c r="M703" i="7"/>
  <c r="P588" i="7"/>
  <c r="P86" i="7" s="1"/>
  <c r="P92" i="7" s="1"/>
  <c r="P98" i="7" s="1"/>
  <c r="O86" i="7"/>
  <c r="O92" i="7" s="1"/>
  <c r="O98" i="7" s="1"/>
  <c r="P703" i="7"/>
  <c r="F71" i="7" l="1"/>
  <c r="Q155" i="7"/>
  <c r="E192" i="7"/>
  <c r="F192" i="7"/>
  <c r="Q71" i="7"/>
  <c r="E71" i="7"/>
  <c r="B86" i="7"/>
  <c r="B92" i="7" s="1"/>
  <c r="T155" i="7"/>
  <c r="T71" i="7"/>
  <c r="G71" i="7"/>
  <c r="S71" i="7"/>
  <c r="G155" i="7"/>
  <c r="S192" i="7"/>
  <c r="F16" i="1"/>
  <c r="M155" i="7"/>
  <c r="M192" i="7"/>
  <c r="M71" i="7"/>
  <c r="I192" i="7"/>
  <c r="I155" i="7"/>
  <c r="I71" i="7"/>
  <c r="L155" i="7"/>
  <c r="L71" i="7"/>
  <c r="L192" i="7"/>
  <c r="H192" i="7"/>
  <c r="H155" i="7"/>
  <c r="H71" i="7"/>
  <c r="K192" i="7"/>
  <c r="K155" i="7"/>
  <c r="K71" i="7"/>
  <c r="R155" i="7"/>
  <c r="R192" i="7"/>
  <c r="R71" i="7"/>
  <c r="O71" i="7"/>
  <c r="O192" i="7"/>
  <c r="O155" i="7"/>
  <c r="C192" i="7"/>
  <c r="C155" i="7"/>
  <c r="C71" i="7"/>
  <c r="P155" i="7"/>
  <c r="P71" i="7"/>
  <c r="P192" i="7"/>
  <c r="D155" i="7"/>
  <c r="D71" i="7"/>
  <c r="D192" i="7"/>
  <c r="N155" i="7"/>
  <c r="N192" i="7"/>
  <c r="N71" i="7"/>
  <c r="B98" i="7" l="1"/>
  <c r="C376" i="7" s="1"/>
  <c r="F376" i="7" s="1"/>
  <c r="C240" i="7"/>
  <c r="F240" i="7" s="1"/>
  <c r="C239" i="7"/>
  <c r="F239" i="7" s="1"/>
  <c r="C375" i="7"/>
  <c r="F375" i="7" s="1"/>
  <c r="B106" i="7"/>
  <c r="B112" i="7" s="1"/>
  <c r="C374" i="7"/>
  <c r="F374" i="7" s="1"/>
  <c r="C372" i="7"/>
  <c r="F372" i="7" s="1"/>
  <c r="F14" i="1"/>
  <c r="F15" i="1" s="1"/>
  <c r="C373" i="7"/>
  <c r="F373" i="7" s="1"/>
  <c r="C235" i="7"/>
  <c r="F235" i="7" s="1"/>
  <c r="C237" i="7"/>
  <c r="F237" i="7" s="1"/>
  <c r="C371" i="7"/>
  <c r="F371" i="7" s="1"/>
  <c r="C370" i="7"/>
  <c r="C234" i="7"/>
  <c r="C156" i="7"/>
  <c r="C72" i="7"/>
  <c r="C73" i="7" s="1"/>
  <c r="C193" i="7"/>
  <c r="C236" i="7" l="1"/>
  <c r="F236" i="7" s="1"/>
  <c r="F18" i="1"/>
  <c r="C238" i="7"/>
  <c r="F238" i="7" s="1"/>
  <c r="F370" i="7"/>
  <c r="F377" i="7" s="1"/>
  <c r="C377" i="7"/>
  <c r="F234" i="7"/>
  <c r="F241" i="7" s="1"/>
  <c r="B108" i="7"/>
  <c r="B113" i="7" s="1"/>
  <c r="B114" i="7" s="1"/>
  <c r="B129" i="7" s="1"/>
  <c r="C107" i="7"/>
  <c r="C108" i="7" s="1"/>
  <c r="C113" i="7" s="1"/>
  <c r="C114" i="7" s="1"/>
  <c r="B140" i="7"/>
  <c r="C241" i="7" l="1"/>
  <c r="H376" i="7"/>
  <c r="K376" i="7" s="1"/>
  <c r="L376" i="7" s="1"/>
  <c r="I377" i="7"/>
  <c r="H240" i="7"/>
  <c r="K240" i="7" s="1"/>
  <c r="L240" i="7" s="1"/>
  <c r="I241" i="7"/>
  <c r="D72" i="7"/>
  <c r="D73" i="7" s="1"/>
  <c r="D156" i="7"/>
  <c r="D193" i="7"/>
  <c r="H236" i="7"/>
  <c r="K236" i="7" s="1"/>
  <c r="L236" i="7" s="1"/>
  <c r="H239" i="7"/>
  <c r="H235" i="7"/>
  <c r="K235" i="7" s="1"/>
  <c r="L235" i="7" s="1"/>
  <c r="H238" i="7"/>
  <c r="K238" i="7" s="1"/>
  <c r="L238" i="7" s="1"/>
  <c r="H237" i="7"/>
  <c r="K237" i="7" s="1"/>
  <c r="L237" i="7" s="1"/>
  <c r="H234" i="7"/>
  <c r="H371" i="7"/>
  <c r="K371" i="7" s="1"/>
  <c r="L371" i="7" s="1"/>
  <c r="H370" i="7"/>
  <c r="H373" i="7"/>
  <c r="K373" i="7" s="1"/>
  <c r="L373" i="7" s="1"/>
  <c r="H375" i="7"/>
  <c r="H372" i="7"/>
  <c r="K372" i="7" s="1"/>
  <c r="L372" i="7" s="1"/>
  <c r="H374" i="7"/>
  <c r="K374" i="7" s="1"/>
  <c r="L374" i="7" s="1"/>
  <c r="I240" i="7" l="1"/>
  <c r="J240" i="7" s="1"/>
  <c r="I376" i="7"/>
  <c r="J376" i="7" s="1"/>
  <c r="N240" i="7" s="1"/>
  <c r="H377" i="7"/>
  <c r="K375" i="7"/>
  <c r="L375" i="7" s="1"/>
  <c r="K239" i="7"/>
  <c r="L239" i="7" s="1"/>
  <c r="H241" i="7"/>
  <c r="D107" i="7"/>
  <c r="D108" i="7" s="1"/>
  <c r="D113" i="7" s="1"/>
  <c r="D114" i="7" s="1"/>
  <c r="K370" i="7"/>
  <c r="L370" i="7" s="1"/>
  <c r="C118" i="7"/>
  <c r="I235" i="7"/>
  <c r="J235" i="7" s="1"/>
  <c r="I236" i="7"/>
  <c r="J236" i="7" s="1"/>
  <c r="I239" i="7"/>
  <c r="J239" i="7" s="1"/>
  <c r="I238" i="7"/>
  <c r="J238" i="7" s="1"/>
  <c r="I234" i="7"/>
  <c r="J234" i="7" s="1"/>
  <c r="I237" i="7"/>
  <c r="J237" i="7" s="1"/>
  <c r="C119" i="7"/>
  <c r="I373" i="7"/>
  <c r="J373" i="7" s="1"/>
  <c r="N373" i="7" s="1"/>
  <c r="O373" i="7" s="1"/>
  <c r="Q373" i="7" s="1"/>
  <c r="I375" i="7"/>
  <c r="J375" i="7" s="1"/>
  <c r="I371" i="7"/>
  <c r="J371" i="7" s="1"/>
  <c r="N371" i="7" s="1"/>
  <c r="O371" i="7" s="1"/>
  <c r="I372" i="7"/>
  <c r="J372" i="7" s="1"/>
  <c r="N236" i="7" s="1"/>
  <c r="O236" i="7" s="1"/>
  <c r="Q236" i="7" s="1"/>
  <c r="I370" i="7"/>
  <c r="J370" i="7" s="1"/>
  <c r="I374" i="7"/>
  <c r="J374" i="7" s="1"/>
  <c r="N238" i="7" s="1"/>
  <c r="O238" i="7" s="1"/>
  <c r="Q238" i="7" s="1"/>
  <c r="K234" i="7"/>
  <c r="L234" i="7" s="1"/>
  <c r="N376" i="7" l="1"/>
  <c r="O376" i="7" s="1"/>
  <c r="Q376" i="7" s="1"/>
  <c r="L377" i="7"/>
  <c r="AP277" i="7"/>
  <c r="AL277" i="7"/>
  <c r="AH277" i="7"/>
  <c r="AD277" i="7"/>
  <c r="Z277" i="7"/>
  <c r="V277" i="7"/>
  <c r="R277" i="7"/>
  <c r="N277" i="7"/>
  <c r="J277" i="7"/>
  <c r="F277" i="7"/>
  <c r="P277" i="7"/>
  <c r="AO277" i="7"/>
  <c r="AK277" i="7"/>
  <c r="AG277" i="7"/>
  <c r="AC277" i="7"/>
  <c r="Y277" i="7"/>
  <c r="U277" i="7"/>
  <c r="Q277" i="7"/>
  <c r="M277" i="7"/>
  <c r="I277" i="7"/>
  <c r="E277" i="7"/>
  <c r="AN277" i="7"/>
  <c r="AJ277" i="7"/>
  <c r="AF277" i="7"/>
  <c r="AB277" i="7"/>
  <c r="X277" i="7"/>
  <c r="T277" i="7"/>
  <c r="L277" i="7"/>
  <c r="H277" i="7"/>
  <c r="D277" i="7"/>
  <c r="AM277" i="7"/>
  <c r="W277" i="7"/>
  <c r="G277" i="7"/>
  <c r="AA277" i="7"/>
  <c r="AI277" i="7"/>
  <c r="S277" i="7"/>
  <c r="C277" i="7"/>
  <c r="AE277" i="7"/>
  <c r="O277" i="7"/>
  <c r="K277" i="7"/>
  <c r="AP279" i="7"/>
  <c r="AL279" i="7"/>
  <c r="AH279" i="7"/>
  <c r="AD279" i="7"/>
  <c r="Z279" i="7"/>
  <c r="V279" i="7"/>
  <c r="R279" i="7"/>
  <c r="N279" i="7"/>
  <c r="J279" i="7"/>
  <c r="F279" i="7"/>
  <c r="AJ279" i="7"/>
  <c r="AB279" i="7"/>
  <c r="AO279" i="7"/>
  <c r="AK279" i="7"/>
  <c r="AG279" i="7"/>
  <c r="AC279" i="7"/>
  <c r="Y279" i="7"/>
  <c r="U279" i="7"/>
  <c r="Q279" i="7"/>
  <c r="M279" i="7"/>
  <c r="I279" i="7"/>
  <c r="E279" i="7"/>
  <c r="AN279" i="7"/>
  <c r="AF279" i="7"/>
  <c r="X279" i="7"/>
  <c r="P279" i="7"/>
  <c r="L279" i="7"/>
  <c r="H279" i="7"/>
  <c r="D279" i="7"/>
  <c r="AE279" i="7"/>
  <c r="S279" i="7"/>
  <c r="C279" i="7"/>
  <c r="T279" i="7"/>
  <c r="AA279" i="7"/>
  <c r="O279" i="7"/>
  <c r="AM279" i="7"/>
  <c r="W279" i="7"/>
  <c r="K279" i="7"/>
  <c r="AI279" i="7"/>
  <c r="G279" i="7"/>
  <c r="N239" i="7"/>
  <c r="O239" i="7" s="1"/>
  <c r="Q239" i="7" s="1"/>
  <c r="J377" i="7"/>
  <c r="J241" i="7"/>
  <c r="L241" i="7"/>
  <c r="E156" i="7"/>
  <c r="E107" i="7"/>
  <c r="E108" i="7" s="1"/>
  <c r="E193" i="7"/>
  <c r="E72" i="7"/>
  <c r="E73" i="7" s="1"/>
  <c r="N237" i="7"/>
  <c r="O237" i="7" s="1"/>
  <c r="Q237" i="7" s="1"/>
  <c r="Q371" i="7"/>
  <c r="C120" i="7"/>
  <c r="C196" i="7"/>
  <c r="N235" i="7"/>
  <c r="O235" i="7" s="1"/>
  <c r="Q235" i="7" s="1"/>
  <c r="N370" i="7"/>
  <c r="N234" i="7"/>
  <c r="N375" i="7"/>
  <c r="O375" i="7" s="1"/>
  <c r="Q375" i="7" s="1"/>
  <c r="N372" i="7"/>
  <c r="O372" i="7" s="1"/>
  <c r="Q372" i="7" s="1"/>
  <c r="N374" i="7"/>
  <c r="O374" i="7" s="1"/>
  <c r="Q374" i="7" s="1"/>
  <c r="P414" i="7"/>
  <c r="R414" i="7"/>
  <c r="H414" i="7"/>
  <c r="N414" i="7"/>
  <c r="AK414" i="7"/>
  <c r="V414" i="7"/>
  <c r="AJ414" i="7"/>
  <c r="AI414" i="7"/>
  <c r="F414" i="7"/>
  <c r="T414" i="7"/>
  <c r="AP414" i="7"/>
  <c r="AO414" i="7"/>
  <c r="L414" i="7"/>
  <c r="AE414" i="7"/>
  <c r="AB414" i="7"/>
  <c r="E414" i="7"/>
  <c r="U414" i="7"/>
  <c r="AM414" i="7"/>
  <c r="I414" i="7"/>
  <c r="O414" i="7"/>
  <c r="D414" i="7"/>
  <c r="M414" i="7"/>
  <c r="W414" i="7"/>
  <c r="C414" i="7"/>
  <c r="AA414" i="7"/>
  <c r="AG414" i="7"/>
  <c r="J414" i="7"/>
  <c r="K414" i="7"/>
  <c r="AC414" i="7"/>
  <c r="AN414" i="7"/>
  <c r="AL414" i="7"/>
  <c r="X414" i="7"/>
  <c r="AH414" i="7"/>
  <c r="AD414" i="7"/>
  <c r="Z414" i="7"/>
  <c r="G414" i="7"/>
  <c r="Q414" i="7"/>
  <c r="S414" i="7"/>
  <c r="AF414" i="7"/>
  <c r="Y414" i="7"/>
  <c r="AM278" i="7" l="1"/>
  <c r="AI278" i="7"/>
  <c r="AE278" i="7"/>
  <c r="AA278" i="7"/>
  <c r="W278" i="7"/>
  <c r="S278" i="7"/>
  <c r="O278" i="7"/>
  <c r="K278" i="7"/>
  <c r="G278" i="7"/>
  <c r="C278" i="7"/>
  <c r="AF278" i="7"/>
  <c r="T278" i="7"/>
  <c r="H278" i="7"/>
  <c r="AP278" i="7"/>
  <c r="AL278" i="7"/>
  <c r="AH278" i="7"/>
  <c r="AD278" i="7"/>
  <c r="Z278" i="7"/>
  <c r="V278" i="7"/>
  <c r="R278" i="7"/>
  <c r="N278" i="7"/>
  <c r="J278" i="7"/>
  <c r="F278" i="7"/>
  <c r="AJ278" i="7"/>
  <c r="X278" i="7"/>
  <c r="L278" i="7"/>
  <c r="AO278" i="7"/>
  <c r="AK278" i="7"/>
  <c r="AG278" i="7"/>
  <c r="AC278" i="7"/>
  <c r="Y278" i="7"/>
  <c r="U278" i="7"/>
  <c r="Q278" i="7"/>
  <c r="M278" i="7"/>
  <c r="I278" i="7"/>
  <c r="E278" i="7"/>
  <c r="AN278" i="7"/>
  <c r="AB278" i="7"/>
  <c r="P278" i="7"/>
  <c r="D278" i="7"/>
  <c r="N241" i="7"/>
  <c r="AP276" i="7"/>
  <c r="AL276" i="7"/>
  <c r="AH276" i="7"/>
  <c r="AD276" i="7"/>
  <c r="Z276" i="7"/>
  <c r="V276" i="7"/>
  <c r="R276" i="7"/>
  <c r="N276" i="7"/>
  <c r="J276" i="7"/>
  <c r="F276" i="7"/>
  <c r="D276" i="7"/>
  <c r="AO276" i="7"/>
  <c r="AK276" i="7"/>
  <c r="AG276" i="7"/>
  <c r="AC276" i="7"/>
  <c r="Y276" i="7"/>
  <c r="U276" i="7"/>
  <c r="Q276" i="7"/>
  <c r="M276" i="7"/>
  <c r="I276" i="7"/>
  <c r="E276" i="7"/>
  <c r="AN276" i="7"/>
  <c r="AJ276" i="7"/>
  <c r="AF276" i="7"/>
  <c r="AB276" i="7"/>
  <c r="X276" i="7"/>
  <c r="T276" i="7"/>
  <c r="P276" i="7"/>
  <c r="L276" i="7"/>
  <c r="H276" i="7"/>
  <c r="AE276" i="7"/>
  <c r="O276" i="7"/>
  <c r="AI276" i="7"/>
  <c r="C276" i="7"/>
  <c r="AA276" i="7"/>
  <c r="K276" i="7"/>
  <c r="AM276" i="7"/>
  <c r="W276" i="7"/>
  <c r="G276" i="7"/>
  <c r="S276" i="7"/>
  <c r="AP280" i="7"/>
  <c r="AL280" i="7"/>
  <c r="AH280" i="7"/>
  <c r="AD280" i="7"/>
  <c r="Z280" i="7"/>
  <c r="V280" i="7"/>
  <c r="R280" i="7"/>
  <c r="N280" i="7"/>
  <c r="J280" i="7"/>
  <c r="F280" i="7"/>
  <c r="AO280" i="7"/>
  <c r="AK280" i="7"/>
  <c r="AG280" i="7"/>
  <c r="AC280" i="7"/>
  <c r="Y280" i="7"/>
  <c r="U280" i="7"/>
  <c r="Q280" i="7"/>
  <c r="M280" i="7"/>
  <c r="I280" i="7"/>
  <c r="E280" i="7"/>
  <c r="AN280" i="7"/>
  <c r="AF280" i="7"/>
  <c r="X280" i="7"/>
  <c r="P280" i="7"/>
  <c r="H280" i="7"/>
  <c r="AI280" i="7"/>
  <c r="AA280" i="7"/>
  <c r="K280" i="7"/>
  <c r="AM280" i="7"/>
  <c r="AE280" i="7"/>
  <c r="W280" i="7"/>
  <c r="O280" i="7"/>
  <c r="G280" i="7"/>
  <c r="AJ280" i="7"/>
  <c r="AB280" i="7"/>
  <c r="T280" i="7"/>
  <c r="L280" i="7"/>
  <c r="D280" i="7"/>
  <c r="S280" i="7"/>
  <c r="C280" i="7"/>
  <c r="N377" i="7"/>
  <c r="O240" i="7"/>
  <c r="Q240" i="7" s="1"/>
  <c r="E113" i="7"/>
  <c r="E114" i="7" s="1"/>
  <c r="P416" i="7"/>
  <c r="X416" i="7"/>
  <c r="AN416" i="7"/>
  <c r="K416" i="7"/>
  <c r="I416" i="7"/>
  <c r="T416" i="7"/>
  <c r="AC416" i="7"/>
  <c r="U416" i="7"/>
  <c r="AL416" i="7"/>
  <c r="AB416" i="7"/>
  <c r="M416" i="7"/>
  <c r="Z416" i="7"/>
  <c r="H416" i="7"/>
  <c r="AK416" i="7"/>
  <c r="V416" i="7"/>
  <c r="AM416" i="7"/>
  <c r="G416" i="7"/>
  <c r="E416" i="7"/>
  <c r="Q416" i="7"/>
  <c r="Y416" i="7"/>
  <c r="AO416" i="7"/>
  <c r="AH416" i="7"/>
  <c r="AE416" i="7"/>
  <c r="C416" i="7"/>
  <c r="AF416" i="7"/>
  <c r="AI416" i="7"/>
  <c r="D416" i="7"/>
  <c r="W416" i="7"/>
  <c r="AG416" i="7"/>
  <c r="R416" i="7"/>
  <c r="J416" i="7"/>
  <c r="AD416" i="7"/>
  <c r="N416" i="7"/>
  <c r="S416" i="7"/>
  <c r="O416" i="7"/>
  <c r="F416" i="7"/>
  <c r="L416" i="7"/>
  <c r="AA416" i="7"/>
  <c r="AJ416" i="7"/>
  <c r="AP416" i="7"/>
  <c r="O370" i="7"/>
  <c r="O377" i="7" s="1"/>
  <c r="B279" i="7" a="1"/>
  <c r="B279" i="7" s="1"/>
  <c r="O234" i="7"/>
  <c r="E412" i="7"/>
  <c r="U412" i="7"/>
  <c r="P412" i="7"/>
  <c r="AF412" i="7"/>
  <c r="AP412" i="7"/>
  <c r="D412" i="7"/>
  <c r="V412" i="7"/>
  <c r="L412" i="7"/>
  <c r="AG412" i="7"/>
  <c r="T412" i="7"/>
  <c r="AN412" i="7"/>
  <c r="F412" i="7"/>
  <c r="AB412" i="7"/>
  <c r="O412" i="7"/>
  <c r="Y412" i="7"/>
  <c r="R412" i="7"/>
  <c r="AO412" i="7"/>
  <c r="AD412" i="7"/>
  <c r="N412" i="7"/>
  <c r="Q412" i="7"/>
  <c r="AM412" i="7"/>
  <c r="K412" i="7"/>
  <c r="H412" i="7"/>
  <c r="C412" i="7"/>
  <c r="AJ412" i="7"/>
  <c r="M412" i="7"/>
  <c r="AA412" i="7"/>
  <c r="Z412" i="7"/>
  <c r="AK412" i="7"/>
  <c r="X412" i="7"/>
  <c r="I412" i="7"/>
  <c r="G412" i="7"/>
  <c r="W412" i="7"/>
  <c r="J412" i="7"/>
  <c r="AE412" i="7"/>
  <c r="AL412" i="7"/>
  <c r="AH412" i="7"/>
  <c r="S412" i="7"/>
  <c r="AI412" i="7"/>
  <c r="AC412" i="7"/>
  <c r="B277" i="7" a="1"/>
  <c r="B277" i="7" s="1"/>
  <c r="B414" i="7" a="1"/>
  <c r="B414" i="7" s="1"/>
  <c r="C415" i="7"/>
  <c r="AL415" i="7"/>
  <c r="AO415" i="7"/>
  <c r="AG415" i="7"/>
  <c r="AN415" i="7"/>
  <c r="AK415" i="7"/>
  <c r="D415" i="7"/>
  <c r="AC415" i="7"/>
  <c r="Z415" i="7"/>
  <c r="H415" i="7"/>
  <c r="T415" i="7"/>
  <c r="AM415" i="7"/>
  <c r="AD415" i="7"/>
  <c r="Q415" i="7"/>
  <c r="J415" i="7"/>
  <c r="Y415" i="7"/>
  <c r="M415" i="7"/>
  <c r="AB415" i="7"/>
  <c r="AA415" i="7"/>
  <c r="AH415" i="7"/>
  <c r="S415" i="7"/>
  <c r="V415" i="7"/>
  <c r="X415" i="7"/>
  <c r="AF415" i="7"/>
  <c r="W415" i="7"/>
  <c r="E415" i="7"/>
  <c r="K415" i="7"/>
  <c r="O415" i="7"/>
  <c r="L415" i="7"/>
  <c r="AE415" i="7"/>
  <c r="I415" i="7"/>
  <c r="AI415" i="7"/>
  <c r="N415" i="7"/>
  <c r="AJ415" i="7"/>
  <c r="P415" i="7"/>
  <c r="G415" i="7"/>
  <c r="F415" i="7"/>
  <c r="AP415" i="7"/>
  <c r="R415" i="7"/>
  <c r="U415" i="7"/>
  <c r="AD413" i="7"/>
  <c r="R413" i="7"/>
  <c r="S413" i="7"/>
  <c r="E413" i="7"/>
  <c r="AK413" i="7"/>
  <c r="U413" i="7"/>
  <c r="M413" i="7"/>
  <c r="L413" i="7"/>
  <c r="AL413" i="7"/>
  <c r="AO413" i="7"/>
  <c r="N413" i="7"/>
  <c r="AF413" i="7"/>
  <c r="Q413" i="7"/>
  <c r="AP413" i="7"/>
  <c r="AN413" i="7"/>
  <c r="C413" i="7"/>
  <c r="AC413" i="7"/>
  <c r="X413" i="7"/>
  <c r="T413" i="7"/>
  <c r="Y413" i="7"/>
  <c r="I413" i="7"/>
  <c r="AI413" i="7"/>
  <c r="H413" i="7"/>
  <c r="V413" i="7"/>
  <c r="AA413" i="7"/>
  <c r="O413" i="7"/>
  <c r="J413" i="7"/>
  <c r="F413" i="7"/>
  <c r="G413" i="7"/>
  <c r="AJ413" i="7"/>
  <c r="K413" i="7"/>
  <c r="AB413" i="7"/>
  <c r="P413" i="7"/>
  <c r="AH413" i="7"/>
  <c r="Z413" i="7"/>
  <c r="AE413" i="7"/>
  <c r="D413" i="7"/>
  <c r="AG413" i="7"/>
  <c r="AM413" i="7"/>
  <c r="W413" i="7"/>
  <c r="O241" i="7" l="1"/>
  <c r="B278" i="7" a="1"/>
  <c r="B278" i="7" s="1"/>
  <c r="B276" i="7" a="1"/>
  <c r="B276" i="7" s="1"/>
  <c r="F72" i="7"/>
  <c r="F73" i="7" s="1"/>
  <c r="F193" i="7"/>
  <c r="F156" i="7"/>
  <c r="B413" i="7" a="1"/>
  <c r="B413" i="7" s="1"/>
  <c r="B412" i="7" a="1"/>
  <c r="B412" i="7" s="1"/>
  <c r="Q234" i="7"/>
  <c r="Q241" i="7" s="1"/>
  <c r="B415" i="7" a="1"/>
  <c r="B415" i="7" s="1"/>
  <c r="P370" i="7"/>
  <c r="AP275" i="7" l="1"/>
  <c r="AP283" i="7" s="1"/>
  <c r="AL275" i="7"/>
  <c r="AL283" i="7" s="1"/>
  <c r="AH275" i="7"/>
  <c r="AH283" i="7" s="1"/>
  <c r="AD275" i="7"/>
  <c r="AD283" i="7" s="1"/>
  <c r="Z275" i="7"/>
  <c r="Z283" i="7" s="1"/>
  <c r="Z157" i="7" s="1"/>
  <c r="Z158" i="7" s="1"/>
  <c r="Z186" i="7" s="1"/>
  <c r="Z188" i="7" s="1"/>
  <c r="V275" i="7"/>
  <c r="V283" i="7" s="1"/>
  <c r="V157" i="7" s="1"/>
  <c r="V158" i="7" s="1"/>
  <c r="V186" i="7" s="1"/>
  <c r="V188" i="7" s="1"/>
  <c r="R275" i="7"/>
  <c r="R283" i="7" s="1"/>
  <c r="R157" i="7" s="1"/>
  <c r="N275" i="7"/>
  <c r="N283" i="7" s="1"/>
  <c r="N157" i="7" s="1"/>
  <c r="J275" i="7"/>
  <c r="J283" i="7" s="1"/>
  <c r="J157" i="7" s="1"/>
  <c r="F275" i="7"/>
  <c r="F283" i="7" s="1"/>
  <c r="F157" i="7" s="1"/>
  <c r="F158" i="7" s="1"/>
  <c r="F186" i="7" s="1"/>
  <c r="F188" i="7" s="1"/>
  <c r="AJ275" i="7"/>
  <c r="AO275" i="7"/>
  <c r="AO283" i="7" s="1"/>
  <c r="AK275" i="7"/>
  <c r="AK283" i="7" s="1"/>
  <c r="AG275" i="7"/>
  <c r="AG283" i="7" s="1"/>
  <c r="AC275" i="7"/>
  <c r="AC283" i="7" s="1"/>
  <c r="Y275" i="7"/>
  <c r="Y283" i="7" s="1"/>
  <c r="Y157" i="7" s="1"/>
  <c r="Y158" i="7" s="1"/>
  <c r="Y186" i="7" s="1"/>
  <c r="Y188" i="7" s="1"/>
  <c r="U275" i="7"/>
  <c r="U283" i="7" s="1"/>
  <c r="U157" i="7" s="1"/>
  <c r="U158" i="7" s="1"/>
  <c r="U186" i="7" s="1"/>
  <c r="U188" i="7" s="1"/>
  <c r="Q275" i="7"/>
  <c r="Q283" i="7" s="1"/>
  <c r="Q157" i="7" s="1"/>
  <c r="M275" i="7"/>
  <c r="M283" i="7" s="1"/>
  <c r="M157" i="7" s="1"/>
  <c r="I275" i="7"/>
  <c r="I283" i="7" s="1"/>
  <c r="I157" i="7" s="1"/>
  <c r="E275" i="7"/>
  <c r="E283" i="7" s="1"/>
  <c r="E157" i="7" s="1"/>
  <c r="E158" i="7" s="1"/>
  <c r="E186" i="7" s="1"/>
  <c r="E188" i="7" s="1"/>
  <c r="AN275" i="7"/>
  <c r="AF275" i="7"/>
  <c r="AF283" i="7" s="1"/>
  <c r="AB275" i="7"/>
  <c r="AB283" i="7" s="1"/>
  <c r="X275" i="7"/>
  <c r="X283" i="7" s="1"/>
  <c r="X157" i="7" s="1"/>
  <c r="X158" i="7" s="1"/>
  <c r="X186" i="7" s="1"/>
  <c r="X188" i="7" s="1"/>
  <c r="T275" i="7"/>
  <c r="T283" i="7" s="1"/>
  <c r="T157" i="7" s="1"/>
  <c r="P275" i="7"/>
  <c r="P283" i="7" s="1"/>
  <c r="P157" i="7" s="1"/>
  <c r="L275" i="7"/>
  <c r="L283" i="7" s="1"/>
  <c r="L157" i="7" s="1"/>
  <c r="H275" i="7"/>
  <c r="H283" i="7" s="1"/>
  <c r="H157" i="7" s="1"/>
  <c r="D275" i="7"/>
  <c r="D283" i="7" s="1"/>
  <c r="AM275" i="7"/>
  <c r="AM283" i="7" s="1"/>
  <c r="W275" i="7"/>
  <c r="W283" i="7" s="1"/>
  <c r="W157" i="7" s="1"/>
  <c r="W158" i="7" s="1"/>
  <c r="W186" i="7" s="1"/>
  <c r="W188" i="7" s="1"/>
  <c r="G275" i="7"/>
  <c r="G283" i="7" s="1"/>
  <c r="G157" i="7" s="1"/>
  <c r="K275" i="7"/>
  <c r="K283" i="7" s="1"/>
  <c r="K157" i="7" s="1"/>
  <c r="AI275" i="7"/>
  <c r="AI283" i="7" s="1"/>
  <c r="S275" i="7"/>
  <c r="S283" i="7" s="1"/>
  <c r="S157" i="7" s="1"/>
  <c r="C275" i="7"/>
  <c r="C283" i="7" s="1"/>
  <c r="AE275" i="7"/>
  <c r="AE283" i="7" s="1"/>
  <c r="O275" i="7"/>
  <c r="O283" i="7" s="1"/>
  <c r="O157" i="7" s="1"/>
  <c r="AA275" i="7"/>
  <c r="AA283" i="7" s="1"/>
  <c r="AA157" i="7" s="1"/>
  <c r="AA158" i="7" s="1"/>
  <c r="AA186" i="7" s="1"/>
  <c r="AA188" i="7" s="1"/>
  <c r="P377" i="7"/>
  <c r="C418" i="7" s="1"/>
  <c r="B418" i="7" s="1" a="1"/>
  <c r="B418" i="7" s="1"/>
  <c r="AN283" i="7"/>
  <c r="AJ283" i="7"/>
  <c r="F107" i="7"/>
  <c r="F108" i="7" s="1"/>
  <c r="F113" i="7" s="1"/>
  <c r="F114" i="7" s="1"/>
  <c r="Q370" i="7"/>
  <c r="Q377" i="7" s="1"/>
  <c r="D157" i="7" l="1"/>
  <c r="D158" i="7" s="1"/>
  <c r="D186" i="7" s="1"/>
  <c r="D188" i="7" s="1"/>
  <c r="D126" i="7" s="1"/>
  <c r="B283" i="7" a="1"/>
  <c r="B283" i="7" s="1"/>
  <c r="Y195" i="7"/>
  <c r="Y126" i="7"/>
  <c r="V195" i="7"/>
  <c r="V126" i="7"/>
  <c r="U195" i="7"/>
  <c r="U126" i="7"/>
  <c r="C157" i="7"/>
  <c r="C158" i="7" s="1"/>
  <c r="C186" i="7" s="1"/>
  <c r="C188" i="7" s="1"/>
  <c r="E195" i="7"/>
  <c r="E126" i="7"/>
  <c r="F195" i="7"/>
  <c r="F126" i="7"/>
  <c r="C411" i="7"/>
  <c r="C419" i="7" s="1"/>
  <c r="AI411" i="7"/>
  <c r="AI419" i="7" s="1"/>
  <c r="AP411" i="7"/>
  <c r="AP419" i="7" s="1"/>
  <c r="I411" i="7"/>
  <c r="I419" i="7" s="1"/>
  <c r="I194" i="7" s="1"/>
  <c r="AJ411" i="7"/>
  <c r="AJ419" i="7" s="1"/>
  <c r="AC411" i="7"/>
  <c r="AC419" i="7" s="1"/>
  <c r="AG411" i="7"/>
  <c r="AG419" i="7" s="1"/>
  <c r="AM411" i="7"/>
  <c r="AM419" i="7" s="1"/>
  <c r="AK411" i="7"/>
  <c r="AK419" i="7" s="1"/>
  <c r="T411" i="7"/>
  <c r="T419" i="7" s="1"/>
  <c r="T194" i="7" s="1"/>
  <c r="D411" i="7"/>
  <c r="D419" i="7" s="1"/>
  <c r="D194" i="7" s="1"/>
  <c r="K411" i="7"/>
  <c r="K419" i="7" s="1"/>
  <c r="K194" i="7" s="1"/>
  <c r="AO411" i="7"/>
  <c r="AO419" i="7" s="1"/>
  <c r="L411" i="7"/>
  <c r="L419" i="7" s="1"/>
  <c r="L194" i="7" s="1"/>
  <c r="G411" i="7"/>
  <c r="G419" i="7" s="1"/>
  <c r="G194" i="7" s="1"/>
  <c r="AB411" i="7"/>
  <c r="AB419" i="7" s="1"/>
  <c r="AN411" i="7"/>
  <c r="AN419" i="7" s="1"/>
  <c r="S411" i="7"/>
  <c r="S419" i="7" s="1"/>
  <c r="S194" i="7" s="1"/>
  <c r="E411" i="7"/>
  <c r="E419" i="7" s="1"/>
  <c r="E194" i="7" s="1"/>
  <c r="P411" i="7"/>
  <c r="P419" i="7" s="1"/>
  <c r="P194" i="7" s="1"/>
  <c r="AD411" i="7"/>
  <c r="AD419" i="7" s="1"/>
  <c r="AE411" i="7"/>
  <c r="AE419" i="7" s="1"/>
  <c r="AL411" i="7"/>
  <c r="AL419" i="7" s="1"/>
  <c r="J411" i="7"/>
  <c r="J419" i="7" s="1"/>
  <c r="J194" i="7" s="1"/>
  <c r="H411" i="7"/>
  <c r="H419" i="7" s="1"/>
  <c r="H194" i="7" s="1"/>
  <c r="AF411" i="7"/>
  <c r="AF419" i="7" s="1"/>
  <c r="M411" i="7"/>
  <c r="M419" i="7" s="1"/>
  <c r="M194" i="7" s="1"/>
  <c r="AH411" i="7"/>
  <c r="AH419" i="7" s="1"/>
  <c r="W411" i="7"/>
  <c r="W419" i="7" s="1"/>
  <c r="W194" i="7" s="1"/>
  <c r="U411" i="7"/>
  <c r="U419" i="7" s="1"/>
  <c r="U194" i="7" s="1"/>
  <c r="Z411" i="7"/>
  <c r="Z419" i="7" s="1"/>
  <c r="Z194" i="7" s="1"/>
  <c r="O411" i="7"/>
  <c r="O419" i="7" s="1"/>
  <c r="O194" i="7" s="1"/>
  <c r="R411" i="7"/>
  <c r="R419" i="7" s="1"/>
  <c r="R194" i="7" s="1"/>
  <c r="Q411" i="7"/>
  <c r="Q419" i="7" s="1"/>
  <c r="Q194" i="7" s="1"/>
  <c r="AA411" i="7"/>
  <c r="AA419" i="7" s="1"/>
  <c r="AA194" i="7" s="1"/>
  <c r="F411" i="7"/>
  <c r="F419" i="7" s="1"/>
  <c r="F194" i="7" s="1"/>
  <c r="X411" i="7"/>
  <c r="X419" i="7" s="1"/>
  <c r="X194" i="7" s="1"/>
  <c r="Y411" i="7"/>
  <c r="Y419" i="7" s="1"/>
  <c r="Y194" i="7" s="1"/>
  <c r="N411" i="7"/>
  <c r="N419" i="7" s="1"/>
  <c r="N194" i="7" s="1"/>
  <c r="V411" i="7"/>
  <c r="V419" i="7" s="1"/>
  <c r="V194" i="7" s="1"/>
  <c r="W195" i="7"/>
  <c r="W126" i="7"/>
  <c r="X195" i="7"/>
  <c r="X126" i="7"/>
  <c r="Z195" i="7"/>
  <c r="Z126" i="7"/>
  <c r="AA195" i="7"/>
  <c r="AA126" i="7"/>
  <c r="D195" i="7" l="1"/>
  <c r="Y198" i="7"/>
  <c r="Y226" i="7" s="1"/>
  <c r="U198" i="7"/>
  <c r="U226" i="7" s="1"/>
  <c r="V198" i="7"/>
  <c r="V226" i="7" s="1"/>
  <c r="E198" i="7"/>
  <c r="E226" i="7" s="1"/>
  <c r="E228" i="7" s="1"/>
  <c r="E140" i="7" s="1"/>
  <c r="F198" i="7"/>
  <c r="F226" i="7" s="1"/>
  <c r="F228" i="7" s="1"/>
  <c r="F140" i="7" s="1"/>
  <c r="G156" i="7"/>
  <c r="G158" i="7" s="1"/>
  <c r="G186" i="7" s="1"/>
  <c r="G188" i="7" s="1"/>
  <c r="G72" i="7"/>
  <c r="G73" i="7" s="1"/>
  <c r="G193" i="7"/>
  <c r="X198" i="7"/>
  <c r="X226" i="7" s="1"/>
  <c r="W198" i="7"/>
  <c r="W226" i="7" s="1"/>
  <c r="C195" i="7"/>
  <c r="C126" i="7"/>
  <c r="B411" i="7" a="1"/>
  <c r="B411" i="7" s="1"/>
  <c r="AA198" i="7"/>
  <c r="AA226" i="7" s="1"/>
  <c r="Z198" i="7"/>
  <c r="Z226" i="7" s="1"/>
  <c r="D198" i="7"/>
  <c r="D226" i="7" s="1"/>
  <c r="AA228" i="7" l="1"/>
  <c r="AA140" i="7" s="1"/>
  <c r="W228" i="7"/>
  <c r="W140" i="7" s="1"/>
  <c r="V228" i="7"/>
  <c r="V140" i="7" s="1"/>
  <c r="D228" i="7"/>
  <c r="D140" i="7" s="1"/>
  <c r="X228" i="7"/>
  <c r="X140" i="7" s="1"/>
  <c r="U228" i="7"/>
  <c r="U140" i="7" s="1"/>
  <c r="Z228" i="7"/>
  <c r="Z140" i="7" s="1"/>
  <c r="Y228" i="7"/>
  <c r="Y140" i="7" s="1"/>
  <c r="F127" i="7"/>
  <c r="F128" i="7" s="1"/>
  <c r="F129" i="7" s="1"/>
  <c r="E127" i="7"/>
  <c r="E128" i="7" s="1"/>
  <c r="E129" i="7" s="1"/>
  <c r="B419" i="7" a="1"/>
  <c r="B419" i="7" s="1"/>
  <c r="C194" i="7"/>
  <c r="C198" i="7" s="1"/>
  <c r="C226" i="7" s="1"/>
  <c r="G107" i="7"/>
  <c r="G108" i="7" s="1"/>
  <c r="G113" i="7" s="1"/>
  <c r="G114" i="7" s="1"/>
  <c r="G126" i="7"/>
  <c r="G195" i="7"/>
  <c r="G198" i="7" s="1"/>
  <c r="G226" i="7" s="1"/>
  <c r="V127" i="7" l="1"/>
  <c r="V128" i="7" s="1"/>
  <c r="V129" i="7" s="1"/>
  <c r="W127" i="7"/>
  <c r="W128" i="7" s="1"/>
  <c r="W129" i="7" s="1"/>
  <c r="X127" i="7"/>
  <c r="X128" i="7" s="1"/>
  <c r="X129" i="7" s="1"/>
  <c r="D127" i="7"/>
  <c r="D128" i="7" s="1"/>
  <c r="D129" i="7" s="1"/>
  <c r="AA127" i="7"/>
  <c r="AA128" i="7" s="1"/>
  <c r="AA129" i="7" s="1"/>
  <c r="Z127" i="7"/>
  <c r="Z128" i="7" s="1"/>
  <c r="Z129" i="7" s="1"/>
  <c r="Y127" i="7"/>
  <c r="Y128" i="7" s="1"/>
  <c r="Y129" i="7" s="1"/>
  <c r="U127" i="7"/>
  <c r="U128" i="7" s="1"/>
  <c r="U129" i="7" s="1"/>
  <c r="G228" i="7"/>
  <c r="G140" i="7" s="1"/>
  <c r="C228" i="7"/>
  <c r="C140" i="7" s="1"/>
  <c r="C127" i="7" l="1"/>
  <c r="C128" i="7" s="1"/>
  <c r="C129" i="7" s="1"/>
  <c r="G127" i="7"/>
  <c r="G128" i="7" s="1"/>
  <c r="G129" i="7" s="1"/>
  <c r="H193" i="7"/>
  <c r="H72" i="7"/>
  <c r="H73" i="7" s="1"/>
  <c r="H156" i="7"/>
  <c r="H158" i="7" s="1"/>
  <c r="H186" i="7" s="1"/>
  <c r="H188" i="7" s="1"/>
  <c r="E133" i="7" l="1"/>
  <c r="F133" i="7"/>
  <c r="D133" i="7"/>
  <c r="C133" i="7"/>
  <c r="C134" i="7" s="1"/>
  <c r="G133" i="7"/>
  <c r="H107" i="7"/>
  <c r="H108" i="7" s="1"/>
  <c r="H113" i="7" s="1"/>
  <c r="H114" i="7" s="1"/>
  <c r="H195" i="7"/>
  <c r="H198" i="7" s="1"/>
  <c r="H226" i="7" s="1"/>
  <c r="H126" i="7"/>
  <c r="F134" i="7" l="1"/>
  <c r="G134" i="7"/>
  <c r="D134" i="7"/>
  <c r="E134" i="7"/>
  <c r="H228" i="7"/>
  <c r="H140" i="7" s="1"/>
  <c r="F135" i="7" l="1"/>
  <c r="G135" i="7"/>
  <c r="E135" i="7"/>
  <c r="D135" i="7"/>
  <c r="C135" i="7"/>
  <c r="H127" i="7"/>
  <c r="H128" i="7" s="1"/>
  <c r="H129" i="7" s="1"/>
  <c r="I193" i="7"/>
  <c r="I72" i="7"/>
  <c r="I73" i="7" s="1"/>
  <c r="I156" i="7"/>
  <c r="I158" i="7" s="1"/>
  <c r="I186" i="7" s="1"/>
  <c r="I188" i="7" s="1"/>
  <c r="H133" i="7" l="1"/>
  <c r="H134" i="7" s="1"/>
  <c r="I195" i="7"/>
  <c r="I198" i="7" s="1"/>
  <c r="I226" i="7" s="1"/>
  <c r="I126" i="7"/>
  <c r="I107" i="7"/>
  <c r="I108" i="7" s="1"/>
  <c r="I113" i="7" s="1"/>
  <c r="I114" i="7" s="1"/>
  <c r="H135" i="7" l="1"/>
  <c r="I228" i="7"/>
  <c r="I140" i="7" s="1"/>
  <c r="I127" i="7" l="1"/>
  <c r="I128" i="7" s="1"/>
  <c r="I129" i="7" s="1"/>
  <c r="J72" i="7"/>
  <c r="J73" i="7" s="1"/>
  <c r="J193" i="7"/>
  <c r="J156" i="7"/>
  <c r="J158" i="7" s="1"/>
  <c r="J186" i="7" s="1"/>
  <c r="J188" i="7" s="1"/>
  <c r="I133" i="7" l="1"/>
  <c r="I134" i="7" s="1"/>
  <c r="J107" i="7"/>
  <c r="J108" i="7" s="1"/>
  <c r="J113" i="7" s="1"/>
  <c r="J114" i="7" s="1"/>
  <c r="J195" i="7"/>
  <c r="J198" i="7" s="1"/>
  <c r="J226" i="7" s="1"/>
  <c r="J126" i="7"/>
  <c r="I135" i="7" l="1"/>
  <c r="J228" i="7"/>
  <c r="J140" i="7" s="1"/>
  <c r="J127" i="7" l="1"/>
  <c r="J128" i="7" s="1"/>
  <c r="J129" i="7" s="1"/>
  <c r="K156" i="7"/>
  <c r="K158" i="7" s="1"/>
  <c r="K186" i="7" s="1"/>
  <c r="K188" i="7" s="1"/>
  <c r="K193" i="7"/>
  <c r="K72" i="7"/>
  <c r="K73" i="7" s="1"/>
  <c r="J133" i="7" l="1"/>
  <c r="J134" i="7" s="1"/>
  <c r="K195" i="7"/>
  <c r="K198" i="7" s="1"/>
  <c r="K226" i="7" s="1"/>
  <c r="K126" i="7"/>
  <c r="K107" i="7"/>
  <c r="K108" i="7" s="1"/>
  <c r="K113" i="7" s="1"/>
  <c r="K114" i="7" s="1"/>
  <c r="J135" i="7" l="1"/>
  <c r="K228" i="7"/>
  <c r="K140" i="7" s="1"/>
  <c r="K127" i="7" l="1"/>
  <c r="K128" i="7" s="1"/>
  <c r="K129" i="7" s="1"/>
  <c r="L193" i="7"/>
  <c r="L156" i="7"/>
  <c r="L158" i="7" s="1"/>
  <c r="L186" i="7" s="1"/>
  <c r="L188" i="7" s="1"/>
  <c r="L72" i="7"/>
  <c r="L73" i="7" s="1"/>
  <c r="K133" i="7" l="1"/>
  <c r="K134" i="7" s="1"/>
  <c r="K135" i="7" s="1"/>
  <c r="L126" i="7"/>
  <c r="L195" i="7"/>
  <c r="L198" i="7" s="1"/>
  <c r="L226" i="7" s="1"/>
  <c r="L107" i="7"/>
  <c r="L108" i="7" s="1"/>
  <c r="L113" i="7" s="1"/>
  <c r="L114" i="7" s="1"/>
  <c r="L228" i="7" l="1"/>
  <c r="L140" i="7" s="1"/>
  <c r="L127" i="7" l="1"/>
  <c r="L128" i="7" s="1"/>
  <c r="L129" i="7" s="1"/>
  <c r="M72" i="7"/>
  <c r="M73" i="7" s="1"/>
  <c r="M156" i="7"/>
  <c r="M158" i="7" s="1"/>
  <c r="M186" i="7" s="1"/>
  <c r="M188" i="7" s="1"/>
  <c r="M193" i="7"/>
  <c r="L133" i="7" l="1"/>
  <c r="L134" i="7" s="1"/>
  <c r="L135" i="7" s="1"/>
  <c r="M195" i="7"/>
  <c r="M198" i="7" s="1"/>
  <c r="M226" i="7" s="1"/>
  <c r="M126" i="7"/>
  <c r="M107" i="7"/>
  <c r="M108" i="7" s="1"/>
  <c r="M113" i="7" s="1"/>
  <c r="M114" i="7" s="1"/>
  <c r="M228" i="7" l="1"/>
  <c r="M140" i="7" s="1"/>
  <c r="M127" i="7" l="1"/>
  <c r="M128" i="7" s="1"/>
  <c r="M129" i="7" s="1"/>
  <c r="N156" i="7"/>
  <c r="N158" i="7" s="1"/>
  <c r="N186" i="7" s="1"/>
  <c r="N188" i="7" s="1"/>
  <c r="N72" i="7"/>
  <c r="N73" i="7" s="1"/>
  <c r="N193" i="7"/>
  <c r="M133" i="7" l="1"/>
  <c r="M134" i="7" s="1"/>
  <c r="M135" i="7" s="1"/>
  <c r="N195" i="7"/>
  <c r="N198" i="7" s="1"/>
  <c r="N226" i="7" s="1"/>
  <c r="N126" i="7"/>
  <c r="N107" i="7"/>
  <c r="N108" i="7" s="1"/>
  <c r="N113" i="7" s="1"/>
  <c r="N114" i="7" s="1"/>
  <c r="N228" i="7" l="1"/>
  <c r="N140" i="7" s="1"/>
  <c r="N127" i="7" l="1"/>
  <c r="N128" i="7" s="1"/>
  <c r="N129" i="7" s="1"/>
  <c r="O72" i="7"/>
  <c r="O73" i="7" s="1"/>
  <c r="O193" i="7"/>
  <c r="O156" i="7"/>
  <c r="O158" i="7" s="1"/>
  <c r="O186" i="7" s="1"/>
  <c r="O188" i="7" s="1"/>
  <c r="N133" i="7" l="1"/>
  <c r="N134" i="7" s="1"/>
  <c r="N135" i="7" s="1"/>
  <c r="O107" i="7"/>
  <c r="O108" i="7" s="1"/>
  <c r="O113" i="7" s="1"/>
  <c r="O114" i="7" s="1"/>
  <c r="O195" i="7"/>
  <c r="O198" i="7" s="1"/>
  <c r="O226" i="7" s="1"/>
  <c r="O126" i="7"/>
  <c r="O228" i="7" l="1"/>
  <c r="O140" i="7" s="1"/>
  <c r="O127" i="7" l="1"/>
  <c r="O128" i="7" s="1"/>
  <c r="O129" i="7" s="1"/>
  <c r="P72" i="7"/>
  <c r="P73" i="7" s="1"/>
  <c r="P193" i="7"/>
  <c r="P156" i="7"/>
  <c r="P158" i="7" s="1"/>
  <c r="P186" i="7" s="1"/>
  <c r="P188" i="7" s="1"/>
  <c r="O133" i="7" l="1"/>
  <c r="O134" i="7" s="1"/>
  <c r="O135" i="7" s="1"/>
  <c r="P107" i="7"/>
  <c r="P108" i="7" s="1"/>
  <c r="P113" i="7" s="1"/>
  <c r="P114" i="7" s="1"/>
  <c r="P195" i="7"/>
  <c r="P198" i="7" s="1"/>
  <c r="P226" i="7" s="1"/>
  <c r="P126" i="7"/>
  <c r="P228" i="7" l="1"/>
  <c r="P140" i="7" s="1"/>
  <c r="P127" i="7" l="1"/>
  <c r="P128" i="7" s="1"/>
  <c r="P129" i="7" s="1"/>
  <c r="Q72" i="7"/>
  <c r="Q73" i="7" s="1"/>
  <c r="Q193" i="7"/>
  <c r="Q156" i="7"/>
  <c r="Q158" i="7" s="1"/>
  <c r="Q186" i="7" s="1"/>
  <c r="Q188" i="7" s="1"/>
  <c r="P133" i="7" l="1"/>
  <c r="P134" i="7" s="1"/>
  <c r="P135" i="7" s="1"/>
  <c r="Q107" i="7"/>
  <c r="Q108" i="7" s="1"/>
  <c r="Q113" i="7" s="1"/>
  <c r="Q114" i="7" s="1"/>
  <c r="Q195" i="7"/>
  <c r="Q198" i="7" s="1"/>
  <c r="Q226" i="7" s="1"/>
  <c r="Q126" i="7"/>
  <c r="Q228" i="7" l="1"/>
  <c r="Q140" i="7" s="1"/>
  <c r="Q127" i="7" l="1"/>
  <c r="Q128" i="7" s="1"/>
  <c r="Q129" i="7" s="1"/>
  <c r="R156" i="7"/>
  <c r="R158" i="7" s="1"/>
  <c r="R186" i="7" s="1"/>
  <c r="R188" i="7" s="1"/>
  <c r="R193" i="7"/>
  <c r="R72" i="7"/>
  <c r="R73" i="7" s="1"/>
  <c r="Q133" i="7" l="1"/>
  <c r="Q134" i="7" s="1"/>
  <c r="Q135" i="7" s="1"/>
  <c r="R126" i="7"/>
  <c r="R195" i="7"/>
  <c r="R198" i="7" s="1"/>
  <c r="R226" i="7" s="1"/>
  <c r="R107" i="7"/>
  <c r="R108" i="7" s="1"/>
  <c r="R113" i="7" s="1"/>
  <c r="R114" i="7" s="1"/>
  <c r="R228" i="7" l="1"/>
  <c r="R140" i="7" s="1"/>
  <c r="R127" i="7" l="1"/>
  <c r="R128" i="7" s="1"/>
  <c r="R129" i="7" s="1"/>
  <c r="S72" i="7"/>
  <c r="S73" i="7" s="1"/>
  <c r="S193" i="7"/>
  <c r="S156" i="7"/>
  <c r="S158" i="7" s="1"/>
  <c r="S186" i="7" s="1"/>
  <c r="S188" i="7" s="1"/>
  <c r="R133" i="7" l="1"/>
  <c r="R134" i="7" s="1"/>
  <c r="R135" i="7" s="1"/>
  <c r="S107" i="7"/>
  <c r="S108" i="7" s="1"/>
  <c r="S113" i="7" s="1"/>
  <c r="S114" i="7" s="1"/>
  <c r="S195" i="7"/>
  <c r="S198" i="7" s="1"/>
  <c r="S226" i="7" s="1"/>
  <c r="S126" i="7"/>
  <c r="S228" i="7" l="1"/>
  <c r="S140" i="7" s="1"/>
  <c r="S127" i="7" l="1"/>
  <c r="S128" i="7" s="1"/>
  <c r="S129" i="7" s="1"/>
  <c r="T72" i="7"/>
  <c r="T73" i="7" s="1"/>
  <c r="T156" i="7"/>
  <c r="T158" i="7" s="1"/>
  <c r="T186" i="7" s="1"/>
  <c r="T188" i="7" s="1"/>
  <c r="T193" i="7"/>
  <c r="S133" i="7" l="1"/>
  <c r="S134" i="7" s="1"/>
  <c r="S135" i="7" s="1"/>
  <c r="T107" i="7"/>
  <c r="T108" i="7" s="1"/>
  <c r="T113" i="7" s="1"/>
  <c r="T114" i="7" s="1"/>
  <c r="T195" i="7"/>
  <c r="T198" i="7" s="1"/>
  <c r="T226" i="7" s="1"/>
  <c r="T126" i="7"/>
  <c r="T228" i="7" l="1"/>
  <c r="T140" i="7" s="1"/>
  <c r="T127" i="7" l="1"/>
  <c r="T128" i="7" s="1"/>
  <c r="T129" i="7" s="1"/>
  <c r="B144" i="7"/>
  <c r="B146" i="7" s="1"/>
  <c r="F9" i="1" s="1"/>
  <c r="AN133" i="7" l="1"/>
  <c r="AD133" i="7"/>
  <c r="AH133" i="7"/>
  <c r="AG133" i="7"/>
  <c r="AI133" i="7"/>
  <c r="AK133" i="7"/>
  <c r="AA133" i="7"/>
  <c r="AO133" i="7"/>
  <c r="V133" i="7"/>
  <c r="AF133" i="7"/>
  <c r="Z133" i="7"/>
  <c r="AM133" i="7"/>
  <c r="AE133" i="7"/>
  <c r="T133" i="7"/>
  <c r="T134" i="7" s="1"/>
  <c r="AL133" i="7"/>
  <c r="AC133" i="7"/>
  <c r="AB133" i="7"/>
  <c r="W133" i="7"/>
  <c r="AJ133" i="7"/>
  <c r="AP133" i="7"/>
  <c r="Y133" i="7"/>
  <c r="X133" i="7"/>
  <c r="U133" i="7"/>
  <c r="B137" i="7"/>
  <c r="F10" i="1" s="1"/>
  <c r="F13" i="1" l="1"/>
  <c r="T135" i="7"/>
  <c r="AE134" i="7"/>
  <c r="U134" i="7"/>
  <c r="AD134" i="7"/>
  <c r="AN134" i="7"/>
  <c r="Z134" i="7"/>
  <c r="AB134" i="7"/>
  <c r="AI134" i="7"/>
  <c r="AM134" i="7"/>
  <c r="AN135" i="7" s="1"/>
  <c r="AK134" i="7"/>
  <c r="AA134" i="7"/>
  <c r="AB135" i="7" s="1"/>
  <c r="W134" i="7"/>
  <c r="X134" i="7"/>
  <c r="V134" i="7"/>
  <c r="AL134" i="7"/>
  <c r="Y134" i="7"/>
  <c r="AG134" i="7"/>
  <c r="AP134" i="7"/>
  <c r="AC134" i="7"/>
  <c r="AH134" i="7"/>
  <c r="AJ134" i="7"/>
  <c r="AO134" i="7"/>
  <c r="AP135" i="7" s="1"/>
  <c r="AF134" i="7"/>
  <c r="AI135" i="7" l="1"/>
  <c r="V135" i="7"/>
  <c r="AM135" i="7"/>
  <c r="AG135" i="7"/>
  <c r="W135" i="7"/>
  <c r="AD135" i="7"/>
  <c r="AH135" i="7"/>
  <c r="Y135" i="7"/>
  <c r="AA135" i="7"/>
  <c r="AF135" i="7"/>
  <c r="AC135" i="7"/>
  <c r="AO135" i="7"/>
  <c r="AL135" i="7"/>
  <c r="AK135" i="7"/>
  <c r="Z135" i="7"/>
  <c r="X135" i="7"/>
  <c r="AJ135" i="7"/>
  <c r="AE135" i="7"/>
  <c r="U135" i="7"/>
  <c r="B135" i="7" l="1"/>
  <c r="F12" i="1" s="1"/>
  <c r="F1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<sst xmlns="http://schemas.openxmlformats.org/spreadsheetml/2006/main" count="752" uniqueCount="391">
  <si>
    <t>Property Tax</t>
  </si>
  <si>
    <t>Operating Year</t>
  </si>
  <si>
    <t>Investment Tax Credit</t>
  </si>
  <si>
    <t>Amount</t>
  </si>
  <si>
    <t>Federal</t>
  </si>
  <si>
    <t>State</t>
  </si>
  <si>
    <t>Production Tax Credit</t>
  </si>
  <si>
    <t>%</t>
  </si>
  <si>
    <t>Maximum</t>
  </si>
  <si>
    <t>Amount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</si>
  <si>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</si>
  <si>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</si>
  <si>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</si>
  <si>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</si>
  <si>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</si>
  <si>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</si>
  <si>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</si>
  <si>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</si>
  <si>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</si>
  <si>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</si>
  <si>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</si>
  <si>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</si>
  <si>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</si>
  <si>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</si>
  <si>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</si>
  <si>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</si>
  <si>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</si>
  <si>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</si>
  <si>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</si>
  <si>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</si>
  <si>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</si>
  <si>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</si>
  <si>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</si>
  <si>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</si>
  <si>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</si>
  <si>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</si>
  <si>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</si>
  <si>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</si>
  <si>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</si>
  <si>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</si>
  <si>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</si>
  <si>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</si>
  <si>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</si>
  <si>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</si>
  <si>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</si>
  <si>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</si>
  <si>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</si>
  <si>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</si>
  <si>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</si>
  <si>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</si>
  <si>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</si>
  <si>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</si>
  <si>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</si>
  <si>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</si>
  <si>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</si>
  <si>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</si>
  <si>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</si>
  <si>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</si>
  <si>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</si>
  <si>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</si>
  <si>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</si>
  <si>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</si>
  <si>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</si>
  <si>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</si>
  <si>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</si>
  <si>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</si>
  <si>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</si>
  <si>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</si>
  <si>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</si>
  <si>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</si>
  <si>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</si>
  <si>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</si>
  <si>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</si>
  <si>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</si>
  <si>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</si>
  <si>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</si>
  <si>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</si>
  <si>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</si>
  <si>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</si>
  <si>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</si>
  <si>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</si>
  <si>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</si>
  <si>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</si>
  <si>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</si>
  <si>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</si>
  <si>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</si>
  <si>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</si>
  <si>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</si>
  <si>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</si>
  <si>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</si>
  <si>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</si>
  <si>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</si>
  <si>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</si>
  <si>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</si>
  <si>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</si>
  <si>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</si>
  <si>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</si>
  <si>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</si>
  <si>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</si>
  <si>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</si>
  <si>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</si>
  <si>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</si>
  <si>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</si>
  <si>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</si>
  <si>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</si>
  <si>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</si>
  <si>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</si>
  <si>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</si>
  <si>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</si>
  <si>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</si>
  <si>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</si>
  <si>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</si>
  <si>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</si>
  <si>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</si>
  <si>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</si>
  <si>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</si>
  <si>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</si>
  <si>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</si>
  <si>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</si>
  <si>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</si>
  <si>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</si>
  <si>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</si>
  <si>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</si>
  <si>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</si>
  <si>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</si>
  <si>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</si>
  <si>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</si>
  <si>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</si>
  <si>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</si>
  <si>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</si>
  <si>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</si>
  <si>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</si>
  <si>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</si>
  <si>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</si>
  <si>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</si>
  <si>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</si>
  <si>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</si>
  <si>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</si>
  <si>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</si>
  <si>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</si>
  <si>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</si>
  <si>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</si>
  <si>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</si>
  <si>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</si>
  <si>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</si>
  <si>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</si>
  <si>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</si>
  <si>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</si>
  <si>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</si>
  <si>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</si>
  <si>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</si>
  <si>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</si>
  <si>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</si>
  <si>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</si>
  <si>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</si>
  <si>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</si>
  <si>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</si>
  <si>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</si>
  <si>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</si>
  <si>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</si>
  <si>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</si>
  <si>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</si>
  <si>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</si>
  <si>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</si>
  <si>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</si>
  <si>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</si>
  <si>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</si>
  <si>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</si>
  <si>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</si>
  <si>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</si>
  <si>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</si>
  <si>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</si>
  <si>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</si>
  <si>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</si>
  <si>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</si>
  <si>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</si>
  <si>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</si>
  <si>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</si>
  <si>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</si>
  <si>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</si>
  <si>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</si>
  <si>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</si>
  <si>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</si>
  <si>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</si>
  <si>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</si>
  <si>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</si>
  <si>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</si>
  <si>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</si>
  <si>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</si>
  <si>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</si>
  <si>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</si>
  <si>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</si>
  <si>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</si>
  <si>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</si>
  <si>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</si>
  <si>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</si>
  <si>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</si>
  <si>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</si>
  <si>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</si>
  <si>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</si>
  <si>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</si>
  <si>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</si>
  <si>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NPV ($)</t>
  </si>
  <si>
    <t>Equity ($)</t>
  </si>
  <si>
    <t>NPV of annual generation (kWh)</t>
  </si>
  <si>
    <t>NPV of annual costs ($)</t>
  </si>
  <si>
    <t>Annual costs ($)</t>
  </si>
  <si>
    <t>Annual generation (kWh)</t>
  </si>
  <si>
    <t>Total purchase of property</t>
  </si>
  <si>
    <t>Cumulative after-tax IRR (%)</t>
  </si>
  <si>
    <t>Year target IRR reached</t>
  </si>
  <si>
    <t>Incentive Amounts</t>
  </si>
  <si>
    <t>NPV of after-tax returns</t>
  </si>
  <si>
    <t>Levelized COE and PPA Price</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</si>
  <si>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</si>
  <si>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</si>
  <si>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</si>
  <si>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</si>
  <si>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</si>
  <si>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</si>
  <si>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</si>
  <si>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</si>
  <si>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</si>
  <si>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</si>
  <si>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NPV and IRR</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</si>
  <si>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</si>
  <si>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</si>
  <si>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</si>
  <si>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</si>
  <si>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</si>
  <si>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</si>
  <si>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</si>
  <si>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</si>
  <si>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Fuel (CSP and generic system only)</t>
  </si>
  <si>
    <t>Depreciation Schedules (Half Year)</t>
  </si>
  <si>
    <t>Operation and maintenance (O&amp;M)</t>
  </si>
  <si>
    <t>Fixed</t>
  </si>
  <si>
    <t>Capacity</t>
  </si>
  <si>
    <t>Variable</t>
  </si>
  <si>
    <t>Biomass feedstock (Biopower only)</t>
  </si>
  <si>
    <t>Coal feedstock (Biopower only)</t>
  </si>
  <si>
    <t>Summary table</t>
  </si>
  <si>
    <t>IRR at end of project (%)</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</si>
  <si>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</si>
  <si>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</si>
  <si>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</si>
  <si>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</si>
  <si>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</si>
  <si>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</si>
  <si>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</si>
  <si>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</si>
  <si>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</si>
  <si>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</si>
  <si>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</si>
  <si>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</si>
  <si>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</si>
  <si>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</si>
  <si>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</si>
  <si>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r>
      <t>Levelized PPA price (</t>
    </r>
    <r>
      <rPr>
        <sz val="10"/>
        <color theme="1"/>
        <rFont val="Calibri"/>
        <family val="2"/>
      </rPr>
      <t>¢</t>
    </r>
    <r>
      <rPr>
        <sz val="10"/>
        <color theme="1"/>
        <rFont val="Calibri"/>
        <family val="2"/>
        <scheme val="minor"/>
      </rPr>
      <t>/kWh)</t>
    </r>
  </si>
  <si>
    <t>Debt Parameters</t>
  </si>
  <si>
    <t>Value depends on option in SAM</t>
  </si>
  <si>
    <t>Debt service coverage ratio</t>
  </si>
  <si>
    <t>Ending balance</t>
  </si>
  <si>
    <t>Size of debt calculation</t>
  </si>
  <si>
    <t>Debt percent (mortgage stye with constant payments)</t>
  </si>
  <si>
    <t>Debt service coverage ratio (sculpted payments with constant DSCR)</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</si>
  <si>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</si>
  <si>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</si>
  <si>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</si>
  <si>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</si>
  <si>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</si>
  <si>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</si>
  <si>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</si>
  <si>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</si>
  <si>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</si>
  <si>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</si>
  <si>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</si>
  <si>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</si>
  <si>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</si>
  <si>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</si>
  <si>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</si>
  <si>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</si>
  <si>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</si>
  <si>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Size of debt for mortgage style</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</si>
  <si>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</si>
  <si>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</si>
  <si>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</si>
  <si>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</si>
  <si>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</si>
  <si>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</si>
  <si>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</si>
  <si>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</si>
  <si>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</si>
  <si>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</si>
  <si>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</si>
  <si>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</si>
  <si>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Annual payment schedule</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</si>
  <si>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</si>
  <si>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</si>
  <si>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</si>
  <si>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</si>
  <si>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</si>
  <si>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</si>
  <si>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</si>
  <si>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</si>
  <si>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</si>
  <si>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</si>
  <si>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</si>
  <si>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</si>
  <si>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</si>
  <si>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</si>
  <si>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</si>
  <si>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</si>
  <si>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</si>
  <si>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</si>
  <si>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</si>
  <si>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</si>
  <si>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</si>
  <si>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</si>
  <si>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</si>
  <si>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</si>
  <si>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</si>
  <si>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</si>
  <si>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Battery replacement cost ($)</t>
  </si>
  <si>
    <t>Funding ($)</t>
  </si>
  <si>
    <t>Disbursement ($)</t>
  </si>
  <si>
    <t>Balance ($)</t>
  </si>
  <si>
    <t>Annual values from SAM</t>
  </si>
  <si>
    <t>Battery Replacement (Systems with battery only)</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</si>
  <si>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</si>
  <si>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</si>
  <si>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</si>
  <si>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</si>
  <si>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</si>
  <si>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</si>
  <si>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</si>
  <si>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Salvage value</t>
  </si>
  <si>
    <t>Federal income tax rate in Year 1 (%/year)</t>
  </si>
  <si>
    <t>State income tax rate in Year 1 (%/year)</t>
  </si>
  <si>
    <t>Pre-tax cash flow</t>
  </si>
  <si>
    <t>Energy</t>
  </si>
  <si>
    <t>Revenue</t>
  </si>
  <si>
    <t>Curtailment payments</t>
  </si>
  <si>
    <t>Capacity payments</t>
  </si>
  <si>
    <t>Variable Cost in $/MWh</t>
  </si>
  <si>
    <t>ANNUAL VALUES IMPORTED FROM SAM</t>
  </si>
  <si>
    <t>Fixed in $/year</t>
  </si>
  <si>
    <t>Fixed Cost in $/kW-year</t>
  </si>
  <si>
    <t>Fuel cell operating costs</t>
  </si>
  <si>
    <t>Fuel cell fixed</t>
  </si>
  <si>
    <t>Fuel cell capacity-based</t>
  </si>
  <si>
    <t>Battery fixed</t>
  </si>
  <si>
    <t>Battery capacity-based</t>
  </si>
  <si>
    <t>Fuel cell replacement</t>
  </si>
  <si>
    <t>Expenses Specific to Fuel Cell Systems</t>
  </si>
  <si>
    <t>Operating expenses specific to fuel cell systems</t>
  </si>
  <si>
    <t>Fuel (CSP, generic only)</t>
  </si>
  <si>
    <t>Fuel cell fuel</t>
  </si>
  <si>
    <t>Fuel</t>
  </si>
  <si>
    <t>Merchant Plant Inputs</t>
  </si>
  <si>
    <t>Merchant Plant Cash Flow</t>
  </si>
  <si>
    <t>Energy market</t>
  </si>
  <si>
    <t>Ancillary service 1</t>
  </si>
  <si>
    <t>Ancillary service 2</t>
  </si>
  <si>
    <t>Ancillary service 3</t>
  </si>
  <si>
    <t>Ancillary service 4</t>
  </si>
  <si>
    <t>Capacity payment</t>
  </si>
  <si>
    <t>Energy and Capacity Revenue</t>
  </si>
  <si>
    <t>Subtotal PBI</t>
  </si>
  <si>
    <t>Subtotal revenue</t>
  </si>
  <si>
    <t>Revenue Sources</t>
  </si>
  <si>
    <t>Electricity to grid (kWh/year)</t>
  </si>
  <si>
    <t>Electricity from grid (kWh/year)</t>
  </si>
  <si>
    <t>Electricity to grid net (kWh/year)</t>
  </si>
  <si>
    <t>Electricity generated without storage (kWh/year)</t>
  </si>
  <si>
    <t>Battery annual energy discharged (kWh/year)</t>
  </si>
  <si>
    <t>Fuel cell annual energy discharged (kWh/year)</t>
  </si>
  <si>
    <t>Electricity to grid (AC kWh)</t>
  </si>
  <si>
    <t>Electricity from grid (AC kWh)</t>
  </si>
  <si>
    <t>Electricity to grid net (AC kWh)</t>
  </si>
  <si>
    <t>Electricity generated without storage (AC kWh)</t>
  </si>
  <si>
    <t>Battery annual energy discharged (AC kWh)</t>
  </si>
  <si>
    <t>Fuel cell annual energy discharged (AC kWh)</t>
  </si>
  <si>
    <t>Annual revenues ($)</t>
  </si>
  <si>
    <r>
      <t>Levelized cost of energy (</t>
    </r>
    <r>
      <rPr>
        <sz val="10"/>
        <color theme="1"/>
        <rFont val="Calibri"/>
        <family val="2"/>
      </rPr>
      <t>¢</t>
    </r>
    <r>
      <rPr>
        <sz val="10"/>
        <color theme="1"/>
        <rFont val="Calibri"/>
        <family val="2"/>
        <scheme val="minor"/>
      </rPr>
      <t>/kWh)</t>
    </r>
  </si>
  <si>
    <t>LCOE, nominal  (¢/kWh)</t>
  </si>
  <si>
    <t>Adjused for size of debt limit</t>
  </si>
  <si>
    <t>Limit debt fraction (for sculpted payments only)</t>
  </si>
  <si>
    <t>Maximum debt percent (%) (for sculpted payments only)</t>
  </si>
  <si>
    <t>Adjusted for size of debt limit</t>
  </si>
  <si>
    <t>Debt fraction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</si>
</sst>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 numFmtId="174" formatCode="&quot;Yes&quot;;;&quot;No&quot;;"/>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4" tint="0.39997558519241921"/>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1" fillId="0" borderId="0"/>
    <xf numFmtId="9" fontId="11" fillId="0" borderId="0" applyFont="0" applyFill="0" applyBorder="0" applyAlignment="0" applyProtection="0"/>
    <xf numFmtId="0" fontId="14" fillId="0" borderId="0" applyNumberFormat="0" applyFill="0" applyBorder="0" applyAlignment="0" applyProtection="0"/>
  </cellStyleXfs>
  <cellXfs count="410">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2" fillId="6" borderId="27" xfId="4" applyFont="1" applyFill="1" applyBorder="1" applyAlignment="1">
      <alignment horizontal="center"/>
    </xf>
    <xf numFmtId="4" fontId="3" fillId="0" borderId="3" xfId="0" applyNumberFormat="1" applyFont="1" applyFill="1" applyBorder="1"/>
    <xf numFmtId="4" fontId="3" fillId="0" borderId="23"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4" fontId="3" fillId="0" borderId="13" xfId="1" applyNumberFormat="1" applyFont="1" applyFill="1" applyBorder="1"/>
    <xf numFmtId="4" fontId="3" fillId="0" borderId="18" xfId="1" applyNumberFormat="1" applyFont="1" applyFill="1" applyBorder="1"/>
    <xf numFmtId="4" fontId="3" fillId="0" borderId="14" xfId="1" applyNumberFormat="1" applyFont="1" applyFill="1" applyBorder="1"/>
    <xf numFmtId="0" fontId="3" fillId="4" borderId="23" xfId="0" applyFont="1" applyFill="1" applyBorder="1"/>
    <xf numFmtId="0" fontId="12"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0"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2" fillId="0" borderId="0" xfId="4" applyFont="1" applyFill="1" applyBorder="1" applyAlignment="1">
      <alignment horizontal="center"/>
    </xf>
    <xf numFmtId="0" fontId="12" fillId="6" borderId="31"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3" fontId="4" fillId="5" borderId="23" xfId="0" applyNumberFormat="1" applyFont="1" applyFill="1" applyBorder="1"/>
    <xf numFmtId="0" fontId="4" fillId="4" borderId="14" xfId="0" applyNumberFormat="1" applyFont="1" applyFill="1" applyBorder="1"/>
    <xf numFmtId="0" fontId="4" fillId="5" borderId="14" xfId="0" applyNumberFormat="1" applyFont="1" applyFill="1" applyBorder="1"/>
    <xf numFmtId="0" fontId="4" fillId="4" borderId="19" xfId="0" applyNumberFormat="1" applyFont="1" applyFill="1" applyBorder="1"/>
    <xf numFmtId="0" fontId="4" fillId="4" borderId="18" xfId="0" applyNumberFormat="1" applyFont="1" applyFill="1" applyBorder="1"/>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2" xfId="0" applyFont="1" applyBorder="1"/>
    <xf numFmtId="4" fontId="3" fillId="0" borderId="33"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4" fontId="3" fillId="0" borderId="21" xfId="0" applyNumberFormat="1" applyFont="1" applyBorder="1"/>
    <xf numFmtId="4" fontId="3" fillId="0" borderId="22" xfId="0" applyNumberFormat="1" applyFont="1" applyFill="1" applyBorder="1"/>
    <xf numFmtId="0" fontId="3" fillId="0" borderId="17" xfId="0" applyFont="1" applyBorder="1" applyAlignment="1">
      <alignment horizontal="left" indent="1"/>
    </xf>
    <xf numFmtId="4" fontId="3" fillId="0" borderId="22" xfId="0" applyNumberFormat="1" applyFont="1" applyBorder="1"/>
    <xf numFmtId="0" fontId="3" fillId="4" borderId="16" xfId="4" applyNumberFormat="1" applyFont="1" applyFill="1" applyBorder="1" applyAlignment="1">
      <alignment horizontal="right"/>
    </xf>
    <xf numFmtId="0" fontId="4" fillId="0" borderId="7" xfId="0" applyFont="1" applyBorder="1"/>
    <xf numFmtId="0" fontId="4" fillId="5" borderId="16" xfId="0" applyFont="1" applyFill="1" applyBorder="1"/>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3" fillId="0" borderId="0" xfId="0" applyFont="1"/>
    <xf numFmtId="4" fontId="3" fillId="5" borderId="16" xfId="1" applyNumberFormat="1" applyFont="1" applyFill="1" applyBorder="1"/>
    <xf numFmtId="0" fontId="4" fillId="7" borderId="16" xfId="0" applyFont="1" applyFill="1" applyBorder="1" applyAlignment="1">
      <alignment horizontal="left" indent="1"/>
    </xf>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173" fontId="4" fillId="5" borderId="23" xfId="0" applyNumberFormat="1" applyFont="1" applyFill="1" applyBorder="1"/>
    <xf numFmtId="3" fontId="5" fillId="0" borderId="23" xfId="0" applyNumberFormat="1" applyFont="1" applyBorder="1"/>
    <xf numFmtId="0" fontId="14" fillId="0" borderId="0" xfId="6" applyFill="1" applyBorder="1"/>
    <xf numFmtId="0" fontId="3" fillId="0" borderId="16" xfId="4" applyFont="1" applyFill="1" applyBorder="1" applyAlignment="1">
      <alignment horizontal="left"/>
    </xf>
    <xf numFmtId="0" fontId="4" fillId="0" borderId="16" xfId="0" applyNumberFormat="1" applyFont="1" applyFill="1" applyBorder="1" applyAlignment="1">
      <alignment horizontal="left" indent="1"/>
    </xf>
    <xf numFmtId="4" fontId="3" fillId="5" borderId="18" xfId="0" applyNumberFormat="1" applyFont="1" applyFill="1" applyBorder="1"/>
    <xf numFmtId="174" fontId="3" fillId="7" borderId="16" xfId="0" applyNumberFormat="1" applyFont="1" applyFill="1" applyBorder="1"/>
    <xf numFmtId="0" fontId="3" fillId="8" borderId="16" xfId="5" applyNumberFormat="1" applyFont="1" applyFill="1" applyBorder="1" applyAlignment="1">
      <alignment horizontal="right"/>
    </xf>
    <xf numFmtId="4" fontId="3" fillId="7" borderId="29" xfId="0" applyNumberFormat="1" applyFont="1" applyFill="1" applyBorder="1" applyAlignment="1">
      <alignment horizontal="right"/>
    </xf>
    <xf numFmtId="4" fontId="3" fillId="7" borderId="26" xfId="0" applyNumberFormat="1" applyFont="1" applyFill="1" applyBorder="1" applyAlignment="1">
      <alignment horizontal="right"/>
    </xf>
    <xf numFmtId="4" fontId="3" fillId="5" borderId="16" xfId="0" applyNumberFormat="1" applyFont="1" applyFill="1" applyBorder="1" applyAlignment="1">
      <alignment horizontal="right"/>
    </xf>
    <xf numFmtId="170" fontId="4" fillId="0" borderId="0" xfId="3" applyNumberFormat="1" applyFont="1"/>
    <xf numFmtId="170" fontId="4" fillId="0" borderId="21" xfId="3" applyNumberFormat="1" applyFont="1" applyBorder="1"/>
    <xf numFmtId="0" fontId="4" fillId="7" borderId="34" xfId="0" applyFont="1" applyFill="1" applyBorder="1" applyAlignment="1">
      <alignment horizontal="left" indent="1"/>
    </xf>
    <xf numFmtId="4" fontId="3" fillId="7" borderId="35" xfId="0" applyNumberFormat="1" applyFont="1" applyFill="1" applyBorder="1"/>
    <xf numFmtId="172" fontId="3" fillId="0" borderId="16" xfId="0" applyNumberFormat="1" applyFont="1" applyBorder="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62</xdr:row>
      <xdr:rowOff>0</xdr:rowOff>
    </xdr:from>
    <xdr:to>
      <xdr:col>5</xdr:col>
      <xdr:colOff>21168</xdr:colOff>
      <xdr:row>78</xdr:row>
      <xdr:rowOff>10583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186333"/>
          <a:ext cx="3429000" cy="224366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21</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112</xdr:row>
      <xdr:rowOff>42334</xdr:rowOff>
    </xdr:from>
    <xdr:to>
      <xdr:col>7</xdr:col>
      <xdr:colOff>444497</xdr:colOff>
      <xdr:row>115</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8192751"/>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47</xdr:row>
      <xdr:rowOff>4232</xdr:rowOff>
    </xdr:from>
    <xdr:to>
      <xdr:col>5</xdr:col>
      <xdr:colOff>10583</xdr:colOff>
      <xdr:row>57</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5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193</xdr:row>
      <xdr:rowOff>10585</xdr:rowOff>
    </xdr:from>
    <xdr:to>
      <xdr:col>3</xdr:col>
      <xdr:colOff>105833</xdr:colOff>
      <xdr:row>197</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1083252"/>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46563</xdr:colOff>
      <xdr:row>32</xdr:row>
      <xdr:rowOff>4231</xdr:rowOff>
    </xdr:from>
    <xdr:to>
      <xdr:col>4</xdr:col>
      <xdr:colOff>2222499</xdr:colOff>
      <xdr:row>38</xdr:row>
      <xdr:rowOff>116416</xdr:rowOff>
    </xdr:to>
    <xdr:sp macro="" textlink="">
      <xdr:nvSpPr>
        <xdr:cNvPr id="9" name="TextBox 8">
          <a:extLst>
            <a:ext uri="{FF2B5EF4-FFF2-40B4-BE49-F238E27FC236}">
              <a16:creationId xmlns:a16="http://schemas.microsoft.com/office/drawing/2014/main" id="{F7EC00D1-7CFD-4CEA-814B-8058E1C844B4}"/>
            </a:ext>
          </a:extLst>
        </xdr:cNvPr>
        <xdr:cNvSpPr txBox="1"/>
      </xdr:nvSpPr>
      <xdr:spPr>
        <a:xfrm>
          <a:off x="5782730" y="5253564"/>
          <a:ext cx="3424769" cy="106468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effectLst/>
            </a:rPr>
            <a:t>SAM calculates the total revenue</a:t>
          </a:r>
          <a:r>
            <a:rPr lang="en-US" sz="1100" baseline="0">
              <a:effectLst/>
            </a:rPr>
            <a:t> for each source marked "Yes" from the time series price data input and power generation profile. Those calculations are impractical to replicate in Excel, so only the resulting annual totals are shown. See the table under "ANNUAL VALUES" below for annual totals.</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41"/>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43"/>
      <c r="B1" s="344" t="s">
        <v>359</v>
      </c>
      <c r="C1" s="343"/>
      <c r="D1" s="343"/>
      <c r="E1" s="343"/>
      <c r="F1" s="343"/>
      <c r="G1" s="343"/>
      <c r="H1" s="343"/>
      <c r="I1" s="343"/>
      <c r="J1" s="108"/>
      <c r="K1" s="108"/>
      <c r="L1" s="108"/>
      <c r="M1" s="108"/>
      <c r="N1" s="108"/>
    </row>
    <row r="2" spans="1:48" s="7" customFormat="1" ht="12.75" customHeight="1" x14ac:dyDescent="0.2">
      <c r="B2" s="5" t="s">
        <v>100</v>
      </c>
      <c r="C2" s="144"/>
      <c r="D2" s="108"/>
      <c r="E2" s="109" t="s">
        <v>86</v>
      </c>
      <c r="F2" s="9"/>
      <c r="G2" s="108"/>
      <c r="H2" s="263"/>
      <c r="I2" s="9"/>
      <c r="J2" s="108"/>
      <c r="K2" s="108"/>
      <c r="L2" s="108"/>
      <c r="M2" s="108"/>
      <c r="N2" s="108"/>
    </row>
    <row r="3" spans="1:48" s="7" customFormat="1" ht="12.75" customHeight="1" x14ac:dyDescent="0.2">
      <c r="B3" s="83" t="s">
        <v>194</v>
      </c>
      <c r="C3" s="145">
        <v>0</v>
      </c>
      <c r="D3" s="108"/>
      <c r="E3" s="50" t="s">
        <v>178</v>
      </c>
      <c r="F3" s="9"/>
      <c r="G3" s="108"/>
      <c r="H3" s="263"/>
      <c r="I3" s="162"/>
      <c r="J3" s="108"/>
      <c r="K3" s="108"/>
      <c r="L3" s="108"/>
      <c r="M3" s="108"/>
      <c r="N3" s="108"/>
    </row>
    <row r="4" spans="1:48" s="7" customFormat="1" ht="12.75" customHeight="1" x14ac:dyDescent="0.2">
      <c r="B4" s="15"/>
      <c r="C4" s="151"/>
      <c r="D4" s="108"/>
      <c r="E4" s="308" t="s">
        <v>179</v>
      </c>
      <c r="F4" s="9"/>
      <c r="G4" s="108"/>
      <c r="H4" s="259"/>
      <c r="I4" s="160"/>
      <c r="J4" s="108"/>
      <c r="K4" s="108"/>
      <c r="L4" s="108"/>
      <c r="M4" s="108"/>
      <c r="N4" s="108"/>
    </row>
    <row r="5" spans="1:48" s="7" customFormat="1" ht="12.75" customHeight="1" x14ac:dyDescent="0.2">
      <c r="B5" s="5" t="s">
        <v>99</v>
      </c>
      <c r="C5" s="147"/>
      <c r="D5" s="108"/>
      <c r="E5" s="272" t="s">
        <v>327</v>
      </c>
      <c r="F5" s="9"/>
      <c r="H5" s="9"/>
      <c r="I5" s="162"/>
      <c r="J5" s="9"/>
      <c r="K5" s="108"/>
      <c r="L5" s="108"/>
      <c r="M5" s="108"/>
      <c r="N5" s="108"/>
    </row>
    <row r="6" spans="1:48" x14ac:dyDescent="0.2">
      <c r="B6" s="51" t="s">
        <v>157</v>
      </c>
      <c r="C6" s="239">
        <v>0</v>
      </c>
      <c r="D6" s="7"/>
      <c r="E6" s="334" t="s">
        <v>260</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158</v>
      </c>
      <c r="C8" s="147"/>
      <c r="D8" s="7"/>
      <c r="E8" s="264" t="s">
        <v>200</v>
      </c>
      <c r="F8" s="265"/>
      <c r="G8" s="209"/>
      <c r="H8" s="162"/>
      <c r="I8" s="162"/>
      <c r="J8" s="162"/>
      <c r="K8" s="9"/>
      <c r="M8" s="128"/>
      <c r="N8" s="124"/>
      <c r="P8" s="9"/>
    </row>
    <row r="9" spans="1:48" x14ac:dyDescent="0.2">
      <c r="B9" s="114" t="s">
        <v>159</v>
      </c>
      <c r="C9" s="141">
        <v>0</v>
      </c>
      <c r="D9" s="7"/>
      <c r="E9" s="266" t="s">
        <v>385</v>
      </c>
      <c r="F9" s="271">
        <f>'Cash Flow'!B146</f>
        <v>0</v>
      </c>
      <c r="G9" s="209"/>
      <c r="H9" s="209"/>
      <c r="I9" s="245"/>
      <c r="J9" s="209"/>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183</v>
      </c>
      <c r="C10" s="142">
        <v>0</v>
      </c>
      <c r="D10" s="7"/>
      <c r="E10" s="266" t="s">
        <v>202</v>
      </c>
      <c r="F10" s="267">
        <f>'Cash Flow'!B137</f>
        <v>0</v>
      </c>
      <c r="G10" s="162"/>
      <c r="H10" s="162"/>
      <c r="I10" s="244"/>
      <c r="J10" s="162"/>
      <c r="K10" s="9"/>
      <c r="M10" s="128"/>
      <c r="N10" s="124"/>
      <c r="P10" s="9"/>
    </row>
    <row r="11" spans="1:48" x14ac:dyDescent="0.2">
      <c r="B11" s="114" t="s">
        <v>160</v>
      </c>
      <c r="C11" s="141">
        <v>0</v>
      </c>
      <c r="D11" s="7"/>
      <c r="E11" s="266" t="s">
        <v>243</v>
      </c>
      <c r="F11" s="146">
        <f>HLOOKUP(IF(AncillaryService2="Calculated",AncillaryService1,F12),'Cash Flow'!B2:AP133,126)</f>
        <v>0</v>
      </c>
      <c r="G11" s="162"/>
      <c r="H11" s="162"/>
      <c r="I11" s="244"/>
      <c r="J11" s="162"/>
      <c r="K11" s="9"/>
      <c r="M11" s="128"/>
      <c r="N11" s="124"/>
      <c r="P11" s="9"/>
    </row>
    <row r="12" spans="1:48" x14ac:dyDescent="0.2">
      <c r="B12" s="115" t="s">
        <v>183</v>
      </c>
      <c r="C12" s="142">
        <v>0</v>
      </c>
      <c r="D12" s="7"/>
      <c r="E12" s="266" t="s">
        <v>201</v>
      </c>
      <c r="F12" s="267">
        <f>'Cash Flow'!B135</f>
        <v>0</v>
      </c>
      <c r="G12" s="162"/>
      <c r="H12" s="162"/>
      <c r="I12" s="244"/>
      <c r="J12" s="162"/>
      <c r="K12" s="9"/>
      <c r="M12" s="128"/>
      <c r="N12" s="124"/>
      <c r="P12" s="9"/>
    </row>
    <row r="13" spans="1:48" x14ac:dyDescent="0.2">
      <c r="B13" s="116" t="s">
        <v>161</v>
      </c>
      <c r="C13" s="141">
        <v>0</v>
      </c>
      <c r="D13" s="9"/>
      <c r="E13" s="266" t="s">
        <v>242</v>
      </c>
      <c r="F13" s="271">
        <f>HLOOKUP(analysis_period,'Cash Flow'!B2:AP133,126)</f>
        <v>0</v>
      </c>
      <c r="G13" s="162"/>
      <c r="H13" s="162"/>
      <c r="I13" s="244"/>
      <c r="J13" s="162"/>
      <c r="K13" s="9"/>
      <c r="M13" s="128"/>
      <c r="N13" s="124"/>
      <c r="P13" s="9"/>
    </row>
    <row r="14" spans="1:48" x14ac:dyDescent="0.2">
      <c r="B14" s="115" t="s">
        <v>183</v>
      </c>
      <c r="C14" s="142">
        <v>0</v>
      </c>
      <c r="D14" s="9"/>
      <c r="E14" s="266" t="s">
        <v>281</v>
      </c>
      <c r="F14" s="267">
        <f>-'Cash Flow'!B98</f>
        <v>0</v>
      </c>
      <c r="G14" s="162"/>
      <c r="H14" s="162"/>
      <c r="I14" s="244"/>
      <c r="J14" s="162"/>
      <c r="K14" s="9"/>
      <c r="M14" s="128"/>
      <c r="N14" s="124"/>
      <c r="P14" s="9"/>
    </row>
    <row r="15" spans="1:48" ht="15" x14ac:dyDescent="0.25">
      <c r="B15" s="390" t="s">
        <v>322</v>
      </c>
      <c r="C15" s="394" t="str">
        <f>IF(SUM(C184:AQ184)=0,"No","Yes")</f>
        <v>No</v>
      </c>
      <c r="D15" s="389" t="str">
        <f>IF(C15="No","","See battery costs")</f>
        <v/>
      </c>
      <c r="E15" s="266" t="s">
        <v>203</v>
      </c>
      <c r="F15" s="267">
        <f>F14-F16</f>
        <v>0</v>
      </c>
      <c r="G15" s="162"/>
      <c r="H15" s="162"/>
      <c r="I15" s="244"/>
      <c r="J15" s="162"/>
      <c r="K15" s="9"/>
      <c r="M15" s="128"/>
      <c r="N15" s="124"/>
      <c r="P15" s="9"/>
    </row>
    <row r="16" spans="1:48" ht="15" x14ac:dyDescent="0.25">
      <c r="B16" s="390" t="s">
        <v>348</v>
      </c>
      <c r="C16" s="394" t="str">
        <f>IsFuelCell</f>
        <v>No</v>
      </c>
      <c r="D16" s="389" t="str">
        <f>IF(C16="No","","See fuel cell costs")</f>
        <v/>
      </c>
      <c r="E16" s="266" t="s">
        <v>282</v>
      </c>
      <c r="F16" s="267">
        <f>'Cash Flow'!B564</f>
        <v>0</v>
      </c>
      <c r="G16" s="162"/>
      <c r="H16" s="162"/>
      <c r="I16" s="244"/>
      <c r="J16" s="162"/>
      <c r="K16" s="9"/>
      <c r="M16" s="128"/>
      <c r="N16" s="124"/>
      <c r="P16" s="9"/>
    </row>
    <row r="17" spans="2:16" x14ac:dyDescent="0.2">
      <c r="B17" s="9"/>
      <c r="C17" s="9"/>
      <c r="D17" s="9"/>
      <c r="E17" s="51" t="s">
        <v>261</v>
      </c>
      <c r="F17" s="146">
        <f>'Cash Flow'!B584</f>
        <v>0</v>
      </c>
      <c r="G17" s="162"/>
      <c r="H17" s="162"/>
      <c r="I17" s="244"/>
      <c r="J17" s="162"/>
      <c r="K17" s="9"/>
      <c r="M17" s="128"/>
      <c r="N17" s="124"/>
      <c r="P17" s="9"/>
    </row>
    <row r="18" spans="2:16" x14ac:dyDescent="0.2">
      <c r="B18" s="299" t="s">
        <v>227</v>
      </c>
      <c r="C18" s="300"/>
      <c r="D18" s="9"/>
      <c r="E18" s="51" t="s">
        <v>390</v>
      </c>
      <c r="F18" s="51" t="e">
        <f>F16/F14</f>
        <v>#DIV/0!</v>
      </c>
      <c r="G18" s="162"/>
      <c r="H18" s="162"/>
      <c r="I18" s="244"/>
      <c r="J18" s="162"/>
      <c r="K18" s="9"/>
      <c r="M18" s="128"/>
      <c r="N18" s="124"/>
      <c r="P18" s="9"/>
    </row>
    <row r="19" spans="2:16" x14ac:dyDescent="0.2">
      <c r="B19" s="302" t="s">
        <v>233</v>
      </c>
      <c r="C19" s="155"/>
      <c r="D19" s="9"/>
      <c r="G19" s="162"/>
      <c r="H19" s="162"/>
      <c r="I19" s="244"/>
      <c r="J19" s="162"/>
      <c r="K19" s="9"/>
      <c r="M19" s="128"/>
      <c r="N19" s="124"/>
      <c r="P19" s="9"/>
    </row>
    <row r="20" spans="2:16" x14ac:dyDescent="0.2">
      <c r="B20" s="65" t="s">
        <v>228</v>
      </c>
      <c r="C20" s="301">
        <v>0</v>
      </c>
      <c r="D20" s="9"/>
      <c r="G20" s="162"/>
      <c r="H20" s="162"/>
      <c r="I20" s="244"/>
      <c r="J20" s="162"/>
      <c r="K20" s="9"/>
      <c r="M20" s="128"/>
      <c r="N20" s="124"/>
      <c r="P20" s="9"/>
    </row>
    <row r="21" spans="2:16" x14ac:dyDescent="0.2">
      <c r="B21" s="52" t="s">
        <v>254</v>
      </c>
      <c r="C21" s="146">
        <v>0</v>
      </c>
      <c r="D21" s="9"/>
      <c r="G21" s="162"/>
      <c r="H21" s="162"/>
      <c r="I21" s="244"/>
      <c r="J21" s="162"/>
      <c r="K21" s="9"/>
      <c r="M21" s="128"/>
      <c r="N21" s="124"/>
      <c r="P21" s="9"/>
    </row>
    <row r="22" spans="2:16" x14ac:dyDescent="0.2">
      <c r="B22" s="298" t="s">
        <v>229</v>
      </c>
      <c r="C22" s="295">
        <v>0</v>
      </c>
      <c r="D22" s="9"/>
      <c r="G22" s="246"/>
      <c r="H22" s="246"/>
      <c r="I22" s="247"/>
      <c r="J22" s="246"/>
      <c r="K22" s="9"/>
      <c r="M22" s="128"/>
      <c r="N22" s="124"/>
      <c r="P22" s="9"/>
    </row>
    <row r="23" spans="2:16" x14ac:dyDescent="0.2">
      <c r="B23" s="303" t="s">
        <v>230</v>
      </c>
      <c r="C23" s="296">
        <v>0</v>
      </c>
      <c r="D23" s="9"/>
      <c r="G23" s="162"/>
      <c r="H23" s="162"/>
      <c r="I23" s="244"/>
      <c r="J23" s="162"/>
      <c r="K23" s="9"/>
      <c r="M23" s="128"/>
      <c r="N23" s="124"/>
      <c r="P23" s="9"/>
    </row>
    <row r="24" spans="2:16" x14ac:dyDescent="0.2">
      <c r="B24" s="302" t="s">
        <v>225</v>
      </c>
      <c r="C24" s="306"/>
      <c r="D24" s="9"/>
      <c r="G24" s="162"/>
      <c r="H24" s="162"/>
      <c r="I24" s="244"/>
      <c r="J24" s="162"/>
      <c r="K24" s="9"/>
      <c r="M24" s="128"/>
      <c r="N24" s="124"/>
      <c r="P24" s="9"/>
    </row>
    <row r="25" spans="2:16" x14ac:dyDescent="0.2">
      <c r="B25" s="304" t="s">
        <v>232</v>
      </c>
      <c r="C25" s="305">
        <v>0</v>
      </c>
      <c r="D25" s="9"/>
      <c r="G25" s="162"/>
      <c r="H25" s="162"/>
      <c r="I25" s="244"/>
      <c r="J25" s="162"/>
      <c r="K25" s="9"/>
      <c r="M25" s="128"/>
      <c r="N25" s="124"/>
      <c r="P25" s="9"/>
    </row>
    <row r="26" spans="2:16" x14ac:dyDescent="0.2">
      <c r="B26" s="115" t="s">
        <v>231</v>
      </c>
      <c r="C26" s="148">
        <v>0</v>
      </c>
      <c r="D26" s="9"/>
      <c r="G26" s="162"/>
      <c r="H26" s="162"/>
      <c r="I26" s="244"/>
      <c r="J26" s="162"/>
      <c r="K26" s="9"/>
      <c r="M26" s="128"/>
      <c r="N26" s="124"/>
      <c r="P26" s="9"/>
    </row>
    <row r="27" spans="2:16" x14ac:dyDescent="0.2">
      <c r="B27" s="303" t="s">
        <v>230</v>
      </c>
      <c r="C27" s="296">
        <v>0</v>
      </c>
      <c r="D27" s="9"/>
      <c r="G27" s="162"/>
      <c r="H27" s="162"/>
      <c r="I27" s="244"/>
      <c r="J27" s="162"/>
      <c r="K27" s="9"/>
      <c r="M27" s="128"/>
      <c r="N27" s="124"/>
      <c r="P27" s="9"/>
    </row>
    <row r="28" spans="2:16" x14ac:dyDescent="0.2">
      <c r="B28" s="302" t="s">
        <v>226</v>
      </c>
      <c r="C28" s="44"/>
      <c r="D28" s="9"/>
      <c r="G28" s="162"/>
      <c r="H28" s="162"/>
      <c r="I28" s="244"/>
      <c r="J28" s="162"/>
      <c r="K28" s="9"/>
      <c r="M28" s="128"/>
      <c r="N28" s="124"/>
      <c r="P28" s="9"/>
    </row>
    <row r="29" spans="2:16" x14ac:dyDescent="0.2">
      <c r="B29" s="304" t="s">
        <v>232</v>
      </c>
      <c r="C29" s="307">
        <v>0</v>
      </c>
      <c r="D29" s="9"/>
      <c r="G29" s="162"/>
      <c r="H29" s="162"/>
      <c r="I29" s="244"/>
      <c r="J29" s="162"/>
      <c r="K29" s="9"/>
      <c r="M29" s="128"/>
      <c r="N29" s="124"/>
      <c r="P29" s="9"/>
    </row>
    <row r="30" spans="2:16" x14ac:dyDescent="0.2">
      <c r="B30" s="115" t="s">
        <v>231</v>
      </c>
      <c r="C30" s="271">
        <v>0</v>
      </c>
      <c r="D30" s="9"/>
      <c r="G30" s="162"/>
      <c r="H30" s="162"/>
      <c r="I30" s="244"/>
      <c r="J30" s="162"/>
      <c r="K30" s="9"/>
      <c r="M30" s="128"/>
      <c r="N30" s="124"/>
      <c r="P30" s="9"/>
    </row>
    <row r="31" spans="2:16" x14ac:dyDescent="0.2">
      <c r="B31" s="249" t="s">
        <v>183</v>
      </c>
      <c r="C31" s="271">
        <v>0</v>
      </c>
      <c r="D31" s="15"/>
      <c r="G31" s="162"/>
      <c r="H31" s="162"/>
      <c r="I31" s="244"/>
      <c r="J31" s="162"/>
      <c r="K31" s="9"/>
      <c r="M31" s="128"/>
      <c r="N31" s="124"/>
      <c r="P31" s="9"/>
    </row>
    <row r="32" spans="2:16" x14ac:dyDescent="0.2">
      <c r="B32" s="118"/>
      <c r="C32" s="150"/>
      <c r="D32" s="7"/>
      <c r="G32" s="162"/>
      <c r="H32" s="162"/>
      <c r="I32" s="244"/>
      <c r="J32" s="162"/>
      <c r="K32" s="9"/>
      <c r="M32" s="128"/>
      <c r="N32" s="123"/>
      <c r="P32" s="9"/>
    </row>
    <row r="33" spans="2:16" x14ac:dyDescent="0.2">
      <c r="B33" s="299" t="s">
        <v>370</v>
      </c>
      <c r="C33" s="300"/>
      <c r="D33" s="7"/>
      <c r="G33" s="162"/>
      <c r="H33" s="162"/>
      <c r="I33" s="244"/>
      <c r="J33" s="162"/>
      <c r="K33" s="9"/>
      <c r="M33" s="128"/>
      <c r="N33" s="125"/>
      <c r="P33" s="9"/>
    </row>
    <row r="34" spans="2:16" x14ac:dyDescent="0.2">
      <c r="B34" s="384" t="s">
        <v>361</v>
      </c>
      <c r="C34" s="393">
        <v>1</v>
      </c>
      <c r="D34" s="7"/>
      <c r="G34" s="162"/>
      <c r="H34" s="162"/>
      <c r="I34" s="244"/>
      <c r="J34" s="162"/>
      <c r="K34" s="9"/>
      <c r="M34" s="128"/>
      <c r="N34" s="126"/>
      <c r="O34" s="7"/>
      <c r="P34" s="7"/>
    </row>
    <row r="35" spans="2:16" x14ac:dyDescent="0.2">
      <c r="B35" s="384" t="s">
        <v>362</v>
      </c>
      <c r="C35" s="393">
        <v>0</v>
      </c>
      <c r="D35" s="7"/>
      <c r="G35" s="162"/>
      <c r="H35" s="162"/>
      <c r="I35" s="244"/>
      <c r="J35" s="162"/>
      <c r="K35" s="9"/>
      <c r="M35" s="128"/>
      <c r="N35" s="126"/>
    </row>
    <row r="36" spans="2:16" x14ac:dyDescent="0.2">
      <c r="B36" s="384" t="s">
        <v>363</v>
      </c>
      <c r="C36" s="393">
        <v>0</v>
      </c>
      <c r="D36" s="9"/>
      <c r="G36" s="162"/>
      <c r="H36" s="162"/>
      <c r="I36" s="244"/>
      <c r="J36" s="162"/>
      <c r="K36" s="9"/>
      <c r="M36" s="128"/>
      <c r="N36" s="126"/>
    </row>
    <row r="37" spans="2:16" x14ac:dyDescent="0.2">
      <c r="B37" s="384" t="s">
        <v>364</v>
      </c>
      <c r="C37" s="393">
        <v>0</v>
      </c>
      <c r="D37" s="9"/>
      <c r="G37" s="162"/>
      <c r="H37" s="162"/>
      <c r="I37" s="244"/>
      <c r="J37" s="162"/>
      <c r="K37" s="9"/>
      <c r="M37" s="128"/>
      <c r="N37" s="126"/>
    </row>
    <row r="38" spans="2:16" x14ac:dyDescent="0.2">
      <c r="B38" s="384" t="s">
        <v>365</v>
      </c>
      <c r="C38" s="393">
        <v>0</v>
      </c>
      <c r="D38" s="7"/>
      <c r="G38" s="162"/>
      <c r="H38" s="162"/>
      <c r="I38" s="244"/>
      <c r="J38" s="162"/>
      <c r="K38" s="7"/>
      <c r="M38" s="128"/>
      <c r="N38" s="126"/>
    </row>
    <row r="39" spans="2:16" x14ac:dyDescent="0.2">
      <c r="B39" s="384" t="s">
        <v>366</v>
      </c>
      <c r="C39" s="393">
        <v>0</v>
      </c>
      <c r="D39" s="7"/>
      <c r="G39" s="162"/>
      <c r="H39" s="162"/>
      <c r="I39" s="244"/>
      <c r="J39" s="162"/>
      <c r="K39" s="7"/>
      <c r="M39" s="128"/>
      <c r="N39" s="126"/>
    </row>
    <row r="40" spans="2:16" x14ac:dyDescent="0.2">
      <c r="B40" s="118"/>
      <c r="C40" s="30"/>
      <c r="D40" s="7"/>
      <c r="G40" s="162"/>
      <c r="H40" s="162"/>
      <c r="I40" s="244"/>
      <c r="J40" s="162"/>
      <c r="K40" s="7"/>
      <c r="M40" s="128"/>
      <c r="N40" s="126"/>
    </row>
    <row r="41" spans="2:16" x14ac:dyDescent="0.2">
      <c r="B41" s="299" t="s">
        <v>101</v>
      </c>
      <c r="C41" s="300"/>
      <c r="D41" s="7"/>
      <c r="G41" s="162"/>
      <c r="H41" s="162"/>
      <c r="I41" s="244"/>
      <c r="J41" s="162"/>
      <c r="K41" s="7"/>
      <c r="M41" s="128"/>
      <c r="N41" s="126"/>
    </row>
    <row r="42" spans="2:16" x14ac:dyDescent="0.2">
      <c r="B42" s="314" t="s">
        <v>102</v>
      </c>
      <c r="C42" s="315"/>
      <c r="D42" s="7"/>
      <c r="G42" s="162"/>
      <c r="H42" s="162"/>
      <c r="I42" s="244"/>
      <c r="J42" s="162"/>
      <c r="K42" s="9"/>
      <c r="M42" s="128"/>
      <c r="N42" s="126"/>
    </row>
    <row r="43" spans="2:16" x14ac:dyDescent="0.2">
      <c r="B43" s="52" t="s">
        <v>107</v>
      </c>
      <c r="C43" s="240">
        <v>0</v>
      </c>
      <c r="D43" s="7"/>
      <c r="G43" s="162"/>
      <c r="H43" s="162"/>
      <c r="I43" s="244"/>
      <c r="J43" s="162"/>
      <c r="K43" s="9"/>
      <c r="M43" s="128"/>
      <c r="N43" s="126"/>
    </row>
    <row r="44" spans="2:16" x14ac:dyDescent="0.2">
      <c r="B44" s="52" t="s">
        <v>108</v>
      </c>
      <c r="C44" s="153">
        <v>0</v>
      </c>
      <c r="D44" s="7"/>
      <c r="G44" s="162"/>
      <c r="H44" s="162"/>
      <c r="I44" s="244"/>
      <c r="J44" s="162"/>
      <c r="K44" s="77"/>
      <c r="M44" s="128"/>
      <c r="N44" s="126"/>
    </row>
    <row r="45" spans="2:16" x14ac:dyDescent="0.2">
      <c r="B45" s="52" t="s">
        <v>110</v>
      </c>
      <c r="C45" s="156">
        <v>0</v>
      </c>
      <c r="D45" s="7"/>
      <c r="G45" s="248"/>
      <c r="H45" s="162"/>
      <c r="I45" s="244"/>
      <c r="J45" s="162"/>
      <c r="K45" s="45"/>
      <c r="M45" s="128"/>
      <c r="N45" s="126"/>
    </row>
    <row r="46" spans="2:16" x14ac:dyDescent="0.2">
      <c r="B46" s="52" t="s">
        <v>109</v>
      </c>
      <c r="C46" s="157">
        <f>((inflation_rate/100+1)*(real_discount_rate/100+1)-1)*100</f>
        <v>0</v>
      </c>
      <c r="D46" s="7"/>
      <c r="G46" s="162"/>
      <c r="H46" s="162"/>
      <c r="I46" s="244"/>
      <c r="J46" s="162"/>
      <c r="K46" s="45"/>
      <c r="M46" s="128"/>
      <c r="N46" s="126"/>
    </row>
    <row r="47" spans="2:16" x14ac:dyDescent="0.2">
      <c r="B47" s="42" t="s">
        <v>103</v>
      </c>
      <c r="C47" s="155"/>
      <c r="D47" s="7"/>
      <c r="G47" s="162"/>
      <c r="H47" s="162"/>
      <c r="I47" s="244"/>
      <c r="J47" s="162"/>
      <c r="K47" s="9"/>
      <c r="M47" s="128"/>
      <c r="N47" s="126"/>
    </row>
    <row r="48" spans="2:16" x14ac:dyDescent="0.2">
      <c r="B48" s="52" t="s">
        <v>337</v>
      </c>
      <c r="C48" s="383">
        <f>AnnualTaxFederal</f>
        <v>0</v>
      </c>
      <c r="D48" s="7"/>
      <c r="E48" s="262"/>
      <c r="F48" s="244"/>
      <c r="G48" s="162"/>
      <c r="H48" s="162"/>
      <c r="I48" s="244"/>
      <c r="J48" s="162"/>
      <c r="K48" s="77"/>
      <c r="M48" s="128"/>
      <c r="N48" s="126"/>
    </row>
    <row r="49" spans="2:16" x14ac:dyDescent="0.2">
      <c r="B49" s="52" t="s">
        <v>338</v>
      </c>
      <c r="C49" s="383">
        <f>AnnualTaxState</f>
        <v>0</v>
      </c>
      <c r="D49" s="7"/>
      <c r="E49" s="262"/>
      <c r="F49" s="244"/>
      <c r="G49" s="162"/>
      <c r="H49" s="162"/>
      <c r="I49" s="244"/>
      <c r="J49" s="162"/>
      <c r="K49" s="45"/>
      <c r="M49" s="128"/>
      <c r="N49" s="126"/>
    </row>
    <row r="50" spans="2:16" x14ac:dyDescent="0.2">
      <c r="B50" s="52" t="s">
        <v>156</v>
      </c>
      <c r="C50" s="158">
        <v>0</v>
      </c>
      <c r="D50" s="7"/>
      <c r="E50" s="262"/>
      <c r="F50" s="244"/>
      <c r="G50" s="162"/>
      <c r="H50" s="162"/>
      <c r="I50" s="244"/>
      <c r="J50" s="162"/>
      <c r="K50" s="45"/>
      <c r="M50" s="128"/>
      <c r="N50" s="126"/>
      <c r="O50" s="7"/>
      <c r="P50" s="7"/>
    </row>
    <row r="51" spans="2:16" x14ac:dyDescent="0.2">
      <c r="B51" s="52" t="s">
        <v>106</v>
      </c>
      <c r="C51" s="158">
        <v>0</v>
      </c>
      <c r="D51" s="7"/>
      <c r="E51" s="243"/>
      <c r="F51" s="244"/>
      <c r="G51" s="162"/>
      <c r="H51" s="162"/>
      <c r="I51" s="244"/>
      <c r="J51" s="162"/>
      <c r="K51" s="9"/>
      <c r="M51" s="128"/>
      <c r="N51" s="126"/>
      <c r="P51" s="7"/>
    </row>
    <row r="52" spans="2:16" x14ac:dyDescent="0.2">
      <c r="B52" s="54" t="s">
        <v>0</v>
      </c>
      <c r="C52" s="154"/>
      <c r="E52" s="243"/>
      <c r="F52" s="244"/>
      <c r="G52" s="162"/>
      <c r="H52" s="162"/>
      <c r="I52" s="244"/>
      <c r="J52" s="162"/>
      <c r="K52" s="77"/>
      <c r="M52" s="128"/>
      <c r="N52" s="126"/>
      <c r="P52" s="7"/>
    </row>
    <row r="53" spans="2:16" x14ac:dyDescent="0.2">
      <c r="B53" s="53" t="s">
        <v>111</v>
      </c>
      <c r="C53" s="159">
        <v>0</v>
      </c>
      <c r="E53" s="243"/>
      <c r="F53" s="244"/>
      <c r="G53" s="162"/>
      <c r="H53" s="162"/>
      <c r="I53" s="244"/>
      <c r="J53" s="162"/>
      <c r="K53" s="45"/>
      <c r="M53" s="128"/>
      <c r="N53" s="126"/>
      <c r="P53" s="7"/>
    </row>
    <row r="54" spans="2:16" x14ac:dyDescent="0.2">
      <c r="B54" s="53" t="s">
        <v>113</v>
      </c>
      <c r="C54" s="339">
        <f>total_installed_cost*prop_tax_cost_assessed_percent/100</f>
        <v>0</v>
      </c>
      <c r="E54" s="243"/>
      <c r="F54" s="244"/>
      <c r="G54" s="162"/>
      <c r="H54" s="162"/>
      <c r="I54" s="244"/>
      <c r="J54" s="162"/>
      <c r="K54" s="9"/>
      <c r="M54" s="128"/>
      <c r="N54" s="126"/>
      <c r="P54" s="9"/>
    </row>
    <row r="55" spans="2:16" x14ac:dyDescent="0.2">
      <c r="B55" s="53" t="s">
        <v>112</v>
      </c>
      <c r="C55" s="158">
        <v>0</v>
      </c>
      <c r="E55" s="243"/>
      <c r="F55" s="244"/>
      <c r="G55" s="162"/>
      <c r="H55" s="162"/>
      <c r="I55" s="244"/>
      <c r="J55" s="162"/>
      <c r="K55" s="15"/>
      <c r="M55" s="128"/>
      <c r="N55" s="126"/>
      <c r="P55" s="7"/>
    </row>
    <row r="56" spans="2:16" x14ac:dyDescent="0.2">
      <c r="B56" s="53" t="s">
        <v>114</v>
      </c>
      <c r="C56" s="158">
        <v>0</v>
      </c>
      <c r="E56" s="243"/>
      <c r="F56" s="244"/>
      <c r="G56" s="162"/>
      <c r="H56" s="162"/>
      <c r="I56" s="244"/>
      <c r="J56" s="162"/>
      <c r="K56" s="9"/>
      <c r="M56" s="128"/>
      <c r="N56" s="126"/>
      <c r="P56" s="7"/>
    </row>
    <row r="57" spans="2:16" x14ac:dyDescent="0.2">
      <c r="B57" s="42" t="s">
        <v>49</v>
      </c>
      <c r="C57" s="154"/>
      <c r="E57" s="243"/>
      <c r="F57" s="244"/>
      <c r="G57" s="162"/>
      <c r="H57" s="162"/>
      <c r="I57" s="244"/>
      <c r="J57" s="162"/>
      <c r="K57" s="9"/>
      <c r="M57" s="128"/>
      <c r="N57" s="126"/>
      <c r="P57" s="7"/>
    </row>
    <row r="58" spans="2:16" x14ac:dyDescent="0.2">
      <c r="B58" s="51" t="s">
        <v>181</v>
      </c>
      <c r="C58" s="153">
        <v>0</v>
      </c>
      <c r="E58" s="243"/>
      <c r="F58" s="244"/>
      <c r="G58" s="162"/>
      <c r="H58" s="162"/>
      <c r="I58" s="244"/>
      <c r="J58" s="162"/>
      <c r="K58" s="7"/>
      <c r="M58" s="128"/>
      <c r="N58" s="126"/>
      <c r="P58" s="7"/>
    </row>
    <row r="59" spans="2:16" x14ac:dyDescent="0.2">
      <c r="B59" s="51" t="s">
        <v>180</v>
      </c>
      <c r="C59" s="339">
        <f>total_installed_cost*salvage_percentage/100</f>
        <v>0</v>
      </c>
      <c r="G59" s="162"/>
      <c r="H59" s="162"/>
      <c r="I59" s="244"/>
      <c r="J59" s="162"/>
      <c r="K59" s="9"/>
      <c r="M59" s="128"/>
      <c r="N59" s="126"/>
      <c r="P59" s="7"/>
    </row>
    <row r="60" spans="2:16" x14ac:dyDescent="0.2">
      <c r="B60" s="7"/>
      <c r="C60" s="160"/>
      <c r="E60" s="9"/>
      <c r="G60" s="7"/>
      <c r="H60" s="7"/>
      <c r="I60" s="29"/>
      <c r="J60" s="9"/>
      <c r="K60" s="9"/>
      <c r="M60" s="128"/>
      <c r="N60" s="126"/>
      <c r="P60" s="7"/>
    </row>
    <row r="61" spans="2:16" ht="13.5" thickBot="1" x14ac:dyDescent="0.25">
      <c r="B61" s="299" t="s">
        <v>118</v>
      </c>
      <c r="C61" s="300"/>
      <c r="E61" s="9"/>
      <c r="G61" s="7"/>
      <c r="H61" s="7"/>
      <c r="I61" s="29"/>
      <c r="J61" s="9"/>
      <c r="K61" s="9"/>
      <c r="M61" s="128"/>
      <c r="N61" s="126"/>
      <c r="P61" s="7"/>
    </row>
    <row r="62" spans="2:16" x14ac:dyDescent="0.2">
      <c r="B62" s="364" t="s">
        <v>293</v>
      </c>
      <c r="C62" s="365"/>
      <c r="E62" s="9"/>
      <c r="G62" s="7"/>
      <c r="H62" s="7"/>
      <c r="I62" s="29"/>
      <c r="J62" s="9"/>
      <c r="K62" s="9"/>
      <c r="M62" s="128"/>
      <c r="N62" s="126"/>
      <c r="P62" s="7"/>
    </row>
    <row r="63" spans="2:16" x14ac:dyDescent="0.2">
      <c r="B63" s="335" t="s">
        <v>264</v>
      </c>
      <c r="C63" s="395" t="s">
        <v>178</v>
      </c>
      <c r="E63" s="9"/>
      <c r="G63" s="7"/>
      <c r="H63" s="7"/>
      <c r="I63" s="29"/>
      <c r="J63" s="9"/>
      <c r="K63" s="9"/>
      <c r="M63" s="128"/>
      <c r="N63" s="126"/>
      <c r="P63" s="7"/>
    </row>
    <row r="64" spans="2:16" x14ac:dyDescent="0.2">
      <c r="B64" s="335" t="s">
        <v>283</v>
      </c>
      <c r="C64" s="395" t="s">
        <v>285</v>
      </c>
      <c r="E64" s="9"/>
      <c r="G64" s="7"/>
      <c r="H64" s="7"/>
      <c r="I64" s="29"/>
      <c r="J64" s="9"/>
      <c r="K64" s="9"/>
      <c r="M64" s="128"/>
      <c r="N64" s="126"/>
      <c r="P64" s="7"/>
    </row>
    <row r="65" spans="2:16" x14ac:dyDescent="0.2">
      <c r="B65" s="335" t="s">
        <v>265</v>
      </c>
      <c r="C65" s="336">
        <v>0</v>
      </c>
      <c r="E65" s="9"/>
      <c r="G65" s="7"/>
      <c r="H65" s="7"/>
      <c r="I65" s="29"/>
      <c r="J65" s="9"/>
      <c r="K65" s="9"/>
      <c r="M65" s="128"/>
      <c r="N65" s="126"/>
      <c r="P65" s="7"/>
    </row>
    <row r="66" spans="2:16" x14ac:dyDescent="0.2">
      <c r="B66" s="400" t="s">
        <v>387</v>
      </c>
      <c r="C66" s="401" t="s">
        <v>17</v>
      </c>
      <c r="E66" s="9"/>
      <c r="G66" s="7"/>
      <c r="H66" s="7"/>
      <c r="I66" s="29"/>
      <c r="J66" s="9"/>
      <c r="K66" s="9"/>
      <c r="M66" s="128"/>
      <c r="N66" s="126"/>
      <c r="P66" s="7"/>
    </row>
    <row r="67" spans="2:16" x14ac:dyDescent="0.2">
      <c r="B67" s="400" t="s">
        <v>388</v>
      </c>
      <c r="C67" s="401">
        <v>100</v>
      </c>
      <c r="E67" s="9"/>
      <c r="G67" s="7"/>
      <c r="H67" s="7"/>
      <c r="I67" s="29"/>
      <c r="J67" s="9"/>
      <c r="K67" s="9"/>
      <c r="M67" s="128"/>
      <c r="N67" s="126"/>
      <c r="P67" s="7"/>
    </row>
    <row r="68" spans="2:16" ht="13.5" thickBot="1" x14ac:dyDescent="0.25">
      <c r="B68" s="337" t="s">
        <v>296</v>
      </c>
      <c r="C68" s="396" t="s">
        <v>295</v>
      </c>
      <c r="E68" s="9"/>
      <c r="G68" s="7"/>
      <c r="H68" s="7"/>
      <c r="I68" s="29"/>
      <c r="J68" s="9"/>
      <c r="K68" s="9"/>
      <c r="M68" s="128"/>
      <c r="N68" s="126"/>
      <c r="P68" s="7"/>
    </row>
    <row r="69" spans="2:16" x14ac:dyDescent="0.2">
      <c r="B69" s="314" t="s">
        <v>259</v>
      </c>
      <c r="C69" s="301"/>
      <c r="E69" s="160"/>
      <c r="G69" s="7"/>
      <c r="H69" s="7"/>
      <c r="I69" s="29"/>
      <c r="J69" s="9"/>
      <c r="K69" s="9"/>
      <c r="M69" s="128"/>
      <c r="N69" s="126"/>
      <c r="P69" s="7"/>
    </row>
    <row r="70" spans="2:16" x14ac:dyDescent="0.2">
      <c r="B70" s="52" t="s">
        <v>119</v>
      </c>
      <c r="C70" s="239">
        <v>0</v>
      </c>
      <c r="D70" s="110"/>
      <c r="E70" s="160"/>
      <c r="G70" s="7"/>
      <c r="H70" s="7"/>
      <c r="I70" s="29"/>
      <c r="J70" s="9"/>
      <c r="K70" s="9"/>
      <c r="M70" s="128"/>
      <c r="N70" s="126"/>
      <c r="P70" s="7"/>
    </row>
    <row r="71" spans="2:16" x14ac:dyDescent="0.2">
      <c r="B71" s="52" t="s">
        <v>294</v>
      </c>
      <c r="C71" s="239">
        <v>0</v>
      </c>
      <c r="D71" s="110"/>
      <c r="E71" s="160"/>
      <c r="G71" s="7"/>
      <c r="H71" s="7"/>
      <c r="I71" s="29"/>
      <c r="J71" s="9"/>
      <c r="K71" s="9"/>
      <c r="M71" s="128"/>
      <c r="N71" s="126"/>
      <c r="P71" s="7"/>
    </row>
    <row r="72" spans="2:16" x14ac:dyDescent="0.2">
      <c r="B72" s="52" t="s">
        <v>120</v>
      </c>
      <c r="C72" s="158">
        <v>0</v>
      </c>
      <c r="D72" s="110"/>
      <c r="E72" s="160"/>
      <c r="G72" s="7"/>
      <c r="H72" s="7"/>
      <c r="I72" s="29"/>
      <c r="J72" s="9"/>
      <c r="K72" s="9"/>
      <c r="M72" s="128"/>
      <c r="N72" s="126"/>
      <c r="P72" s="7"/>
    </row>
    <row r="73" spans="2:16" x14ac:dyDescent="0.2">
      <c r="B73" s="52" t="s">
        <v>121</v>
      </c>
      <c r="C73" s="145">
        <v>0</v>
      </c>
      <c r="D73" s="110"/>
      <c r="E73" s="209"/>
      <c r="G73" s="7"/>
      <c r="H73" s="7"/>
      <c r="I73" s="29"/>
      <c r="J73" s="9"/>
      <c r="K73" s="9"/>
      <c r="M73" s="128"/>
      <c r="N73" s="126"/>
      <c r="P73" s="7"/>
    </row>
    <row r="74" spans="2:16" x14ac:dyDescent="0.2">
      <c r="B74" s="52" t="s">
        <v>122</v>
      </c>
      <c r="C74" s="158">
        <v>0</v>
      </c>
      <c r="D74" s="110"/>
      <c r="E74" s="209"/>
      <c r="G74" s="7"/>
      <c r="H74" s="7"/>
      <c r="I74" s="29"/>
      <c r="J74" s="9"/>
      <c r="K74" s="9"/>
      <c r="M74" s="128"/>
      <c r="N74" s="126"/>
      <c r="P74" s="7"/>
    </row>
    <row r="75" spans="2:16" x14ac:dyDescent="0.2">
      <c r="B75" s="52" t="s">
        <v>266</v>
      </c>
      <c r="C75" s="272">
        <v>0</v>
      </c>
      <c r="D75" s="338"/>
      <c r="G75" s="7"/>
      <c r="H75" s="7"/>
      <c r="I75" s="29"/>
      <c r="J75" s="9"/>
      <c r="K75" s="9"/>
      <c r="M75" s="128"/>
      <c r="N75" s="126"/>
      <c r="P75" s="7"/>
    </row>
    <row r="76" spans="2:16" x14ac:dyDescent="0.2">
      <c r="B76" s="7"/>
      <c r="C76" s="137"/>
      <c r="G76" s="7"/>
      <c r="H76" s="7"/>
      <c r="I76" s="29"/>
      <c r="J76" s="9"/>
      <c r="K76" s="9"/>
      <c r="M76" s="128"/>
      <c r="N76" s="126"/>
      <c r="P76" s="7"/>
    </row>
    <row r="77" spans="2:16" x14ac:dyDescent="0.2">
      <c r="B77" s="5" t="s">
        <v>123</v>
      </c>
      <c r="C77" s="138"/>
      <c r="G77" s="7"/>
      <c r="H77" s="7"/>
      <c r="I77" s="29"/>
      <c r="J77" s="9"/>
      <c r="K77" s="9"/>
      <c r="M77" s="128"/>
      <c r="N77" s="126"/>
      <c r="P77" s="7"/>
    </row>
    <row r="78" spans="2:16" x14ac:dyDescent="0.2">
      <c r="B78" s="51" t="s">
        <v>124</v>
      </c>
      <c r="C78" s="139">
        <v>0</v>
      </c>
      <c r="G78" s="7"/>
      <c r="H78" s="7"/>
      <c r="I78" s="29"/>
      <c r="J78" s="9"/>
      <c r="K78" s="9"/>
      <c r="M78" s="128"/>
      <c r="N78" s="126"/>
      <c r="P78" s="7"/>
    </row>
    <row r="79" spans="2:16" x14ac:dyDescent="0.2">
      <c r="B79" s="7"/>
      <c r="C79" s="137"/>
      <c r="G79" s="7"/>
      <c r="H79" s="7"/>
      <c r="I79" s="29"/>
      <c r="J79" s="9"/>
      <c r="K79" s="9"/>
      <c r="M79" s="128"/>
      <c r="N79" s="126"/>
      <c r="P79" s="7"/>
    </row>
    <row r="80" spans="2:16" x14ac:dyDescent="0.2">
      <c r="B80" s="5" t="s">
        <v>136</v>
      </c>
      <c r="C80" s="138"/>
      <c r="H80" s="7"/>
      <c r="J80" s="9"/>
      <c r="K80" s="9"/>
      <c r="M80" s="128"/>
      <c r="N80" s="126"/>
      <c r="P80" s="7"/>
    </row>
    <row r="81" spans="2:16" x14ac:dyDescent="0.2">
      <c r="B81" s="51" t="s">
        <v>182</v>
      </c>
      <c r="C81" s="139">
        <v>0</v>
      </c>
      <c r="H81" s="7"/>
      <c r="J81" s="9"/>
      <c r="K81" s="9"/>
      <c r="M81" s="128"/>
      <c r="N81" s="126"/>
      <c r="P81" s="7"/>
    </row>
    <row r="82" spans="2:16" x14ac:dyDescent="0.2">
      <c r="C82" s="140"/>
      <c r="H82" s="7"/>
      <c r="J82" s="9"/>
      <c r="K82" s="9"/>
      <c r="M82" s="128"/>
      <c r="N82" s="126"/>
      <c r="P82" s="7"/>
    </row>
    <row r="83" spans="2:16" x14ac:dyDescent="0.2">
      <c r="B83" s="5" t="s">
        <v>219</v>
      </c>
      <c r="C83" s="8"/>
      <c r="D83" s="8"/>
      <c r="E83" s="8"/>
      <c r="F83" s="8"/>
      <c r="G83" s="8"/>
      <c r="H83" s="8"/>
      <c r="I83" s="6"/>
      <c r="J83" s="9"/>
      <c r="K83" s="9"/>
      <c r="M83" s="128"/>
      <c r="N83" s="126"/>
      <c r="P83" s="7"/>
    </row>
    <row r="84" spans="2:16" ht="25.5" x14ac:dyDescent="0.2">
      <c r="B84" s="51"/>
      <c r="C84" s="292" t="s">
        <v>130</v>
      </c>
      <c r="D84" s="291" t="s">
        <v>131</v>
      </c>
      <c r="E84" s="291" t="s">
        <v>132</v>
      </c>
      <c r="F84" s="291" t="s">
        <v>133</v>
      </c>
      <c r="G84" s="291" t="s">
        <v>24</v>
      </c>
      <c r="H84" s="291" t="s">
        <v>25</v>
      </c>
      <c r="I84" s="293" t="s">
        <v>134</v>
      </c>
      <c r="J84" s="9"/>
      <c r="K84" s="9"/>
      <c r="M84" s="128"/>
      <c r="N84" s="126"/>
      <c r="P84" s="7"/>
    </row>
    <row r="85" spans="2:16" x14ac:dyDescent="0.2">
      <c r="B85" s="51" t="s">
        <v>125</v>
      </c>
      <c r="C85" s="250">
        <v>0</v>
      </c>
      <c r="D85" s="252">
        <v>0</v>
      </c>
      <c r="E85" s="206">
        <v>0</v>
      </c>
      <c r="F85" s="255">
        <v>0</v>
      </c>
      <c r="G85" s="250">
        <f>C85/100*total_installed_cost</f>
        <v>0</v>
      </c>
      <c r="H85" s="250">
        <f>G85*F85/100*E85/12*0.5</f>
        <v>0</v>
      </c>
      <c r="I85" s="250">
        <f>H85+D85/100*G85</f>
        <v>0</v>
      </c>
      <c r="J85" s="9"/>
      <c r="K85" s="9"/>
      <c r="M85" s="128"/>
      <c r="N85" s="126"/>
      <c r="P85" s="7"/>
    </row>
    <row r="86" spans="2:16" x14ac:dyDescent="0.2">
      <c r="B86" s="51" t="s">
        <v>126</v>
      </c>
      <c r="C86" s="250">
        <v>0</v>
      </c>
      <c r="D86" s="252">
        <v>0</v>
      </c>
      <c r="E86" s="206">
        <v>0</v>
      </c>
      <c r="F86" s="255">
        <v>0</v>
      </c>
      <c r="G86" s="250">
        <f>C86/100*total_installed_cost</f>
        <v>0</v>
      </c>
      <c r="H86" s="250">
        <f>G86*F86/100*E86/12*0.5</f>
        <v>0</v>
      </c>
      <c r="I86" s="250">
        <f t="shared" ref="I86:I89" si="0">H86+D86/100*G86</f>
        <v>0</v>
      </c>
      <c r="J86" s="9"/>
      <c r="K86" s="9"/>
      <c r="M86" s="128"/>
      <c r="N86" s="126"/>
      <c r="P86" s="7"/>
    </row>
    <row r="87" spans="2:16" x14ac:dyDescent="0.2">
      <c r="B87" s="51" t="s">
        <v>127</v>
      </c>
      <c r="C87" s="250">
        <v>0</v>
      </c>
      <c r="D87" s="252">
        <v>0</v>
      </c>
      <c r="E87" s="206">
        <v>0</v>
      </c>
      <c r="F87" s="255">
        <v>0</v>
      </c>
      <c r="G87" s="250">
        <f>C87/100*total_installed_cost</f>
        <v>0</v>
      </c>
      <c r="H87" s="250">
        <f>G87*F87/100*E87/12*0.5</f>
        <v>0</v>
      </c>
      <c r="I87" s="250">
        <f t="shared" si="0"/>
        <v>0</v>
      </c>
      <c r="J87" s="9"/>
      <c r="K87" s="9"/>
      <c r="M87" s="128"/>
      <c r="N87" s="126"/>
      <c r="P87" s="7"/>
    </row>
    <row r="88" spans="2:16" x14ac:dyDescent="0.2">
      <c r="B88" s="51" t="s">
        <v>128</v>
      </c>
      <c r="C88" s="250">
        <v>0</v>
      </c>
      <c r="D88" s="252">
        <v>0</v>
      </c>
      <c r="E88" s="206">
        <v>0</v>
      </c>
      <c r="F88" s="255">
        <v>0</v>
      </c>
      <c r="G88" s="250">
        <f>C88/100*total_installed_cost</f>
        <v>0</v>
      </c>
      <c r="H88" s="250">
        <f>G88*F88/100*E88/12*0.5</f>
        <v>0</v>
      </c>
      <c r="I88" s="250">
        <f t="shared" si="0"/>
        <v>0</v>
      </c>
      <c r="J88" s="9"/>
      <c r="K88" s="9"/>
      <c r="M88" s="128"/>
      <c r="N88" s="126"/>
      <c r="P88" s="7"/>
    </row>
    <row r="89" spans="2:16" x14ac:dyDescent="0.2">
      <c r="B89" s="51" t="s">
        <v>129</v>
      </c>
      <c r="C89" s="251">
        <v>0</v>
      </c>
      <c r="D89" s="253">
        <v>0</v>
      </c>
      <c r="E89" s="254">
        <v>0</v>
      </c>
      <c r="F89" s="256">
        <v>0</v>
      </c>
      <c r="G89" s="250">
        <f>C89/100*total_installed_cost</f>
        <v>0</v>
      </c>
      <c r="H89" s="250">
        <f>G89*F89/100*E89/12*0.5</f>
        <v>0</v>
      </c>
      <c r="I89" s="250">
        <f t="shared" si="0"/>
        <v>0</v>
      </c>
      <c r="J89" s="9"/>
      <c r="K89" s="9"/>
      <c r="M89" s="128"/>
      <c r="N89" s="126"/>
      <c r="P89" s="7"/>
    </row>
    <row r="90" spans="2:16" x14ac:dyDescent="0.2">
      <c r="B90" s="56" t="s">
        <v>135</v>
      </c>
      <c r="C90" s="57"/>
      <c r="D90" s="43"/>
      <c r="E90" s="43"/>
      <c r="F90" s="58"/>
      <c r="G90" s="59">
        <f>SUM(G85:G89)</f>
        <v>0</v>
      </c>
      <c r="H90" s="60">
        <f>SUM(H85:H89)</f>
        <v>0</v>
      </c>
      <c r="I90" s="61">
        <f>SUM(I85:I89)</f>
        <v>0</v>
      </c>
      <c r="J90" s="9"/>
      <c r="K90" s="9"/>
      <c r="M90" s="128"/>
      <c r="N90" s="126"/>
      <c r="P90" s="7"/>
    </row>
    <row r="91" spans="2:16" x14ac:dyDescent="0.2">
      <c r="C91" s="140"/>
      <c r="H91" s="7"/>
      <c r="J91" s="9"/>
      <c r="K91" s="9"/>
      <c r="M91" s="128"/>
      <c r="N91" s="126"/>
      <c r="P91" s="7"/>
    </row>
    <row r="92" spans="2:16" x14ac:dyDescent="0.2">
      <c r="B92" s="5" t="s">
        <v>137</v>
      </c>
      <c r="C92" s="8"/>
      <c r="D92" s="8"/>
      <c r="E92" s="8"/>
      <c r="F92" s="260"/>
      <c r="G92" s="7"/>
      <c r="H92" s="7"/>
      <c r="I92" s="9"/>
      <c r="J92" s="9"/>
      <c r="K92" s="9"/>
      <c r="M92" s="128"/>
      <c r="N92" s="126"/>
      <c r="P92" s="7"/>
    </row>
    <row r="93" spans="2:16" x14ac:dyDescent="0.2">
      <c r="B93" s="51" t="s">
        <v>138</v>
      </c>
      <c r="C93" s="161">
        <v>0</v>
      </c>
      <c r="D93" s="9"/>
      <c r="E93" s="9"/>
      <c r="F93" s="260"/>
      <c r="G93" s="7"/>
      <c r="H93" s="7"/>
      <c r="I93" s="9"/>
      <c r="J93" s="9"/>
      <c r="K93" s="9"/>
      <c r="M93" s="128"/>
      <c r="N93" s="126"/>
      <c r="P93" s="7"/>
    </row>
    <row r="94" spans="2:16" x14ac:dyDescent="0.2">
      <c r="B94" s="51" t="s">
        <v>147</v>
      </c>
      <c r="C94" s="161">
        <v>0</v>
      </c>
      <c r="D94" s="9"/>
      <c r="E94" s="9"/>
      <c r="F94" s="260"/>
      <c r="G94" s="7"/>
      <c r="H94" s="7"/>
      <c r="I94" s="9"/>
      <c r="J94" s="9"/>
      <c r="K94" s="9"/>
      <c r="M94" s="128"/>
      <c r="N94" s="126"/>
      <c r="P94" s="7"/>
    </row>
    <row r="95" spans="2:16" x14ac:dyDescent="0.2">
      <c r="B95" s="11" t="s">
        <v>139</v>
      </c>
      <c r="C95" s="161">
        <v>0</v>
      </c>
      <c r="D95" s="9"/>
      <c r="E95" s="9"/>
      <c r="F95" s="260"/>
      <c r="G95" s="7"/>
      <c r="H95" s="7"/>
      <c r="I95" s="9"/>
      <c r="J95" s="9"/>
      <c r="K95" s="9"/>
      <c r="M95" s="128"/>
      <c r="N95" s="126"/>
      <c r="P95" s="7"/>
    </row>
    <row r="96" spans="2:16" x14ac:dyDescent="0.2">
      <c r="B96" s="11" t="s">
        <v>314</v>
      </c>
      <c r="C96" s="161">
        <v>0</v>
      </c>
      <c r="D96" s="9"/>
      <c r="E96" s="9"/>
      <c r="F96" s="260"/>
      <c r="G96" s="7"/>
      <c r="H96" s="7"/>
      <c r="I96" s="9"/>
      <c r="J96" s="9"/>
      <c r="K96" s="9"/>
      <c r="M96" s="128"/>
      <c r="N96" s="126"/>
      <c r="P96" s="7"/>
    </row>
    <row r="97" spans="2:16" x14ac:dyDescent="0.2">
      <c r="B97" s="51" t="s">
        <v>140</v>
      </c>
      <c r="C97" s="135" t="s">
        <v>193</v>
      </c>
      <c r="D97" s="291" t="s">
        <v>144</v>
      </c>
      <c r="E97" s="319" t="s">
        <v>145</v>
      </c>
      <c r="F97" s="260"/>
      <c r="G97" s="7"/>
      <c r="H97" s="7"/>
      <c r="I97" s="9"/>
      <c r="J97" s="9"/>
      <c r="K97" s="9"/>
      <c r="M97" s="128"/>
      <c r="N97" s="126"/>
      <c r="P97" s="7"/>
    </row>
    <row r="98" spans="2:16" x14ac:dyDescent="0.2">
      <c r="B98" s="65" t="s">
        <v>141</v>
      </c>
      <c r="C98" s="161">
        <v>0</v>
      </c>
      <c r="D98" s="339">
        <f>C98*system_capacity</f>
        <v>0</v>
      </c>
      <c r="E98" s="320">
        <v>0</v>
      </c>
      <c r="F98" s="260"/>
      <c r="G98" s="7"/>
      <c r="H98" s="7"/>
      <c r="I98" s="9"/>
      <c r="J98" s="9"/>
      <c r="K98" s="9"/>
      <c r="M98" s="128"/>
      <c r="N98" s="126"/>
      <c r="P98" s="7"/>
    </row>
    <row r="99" spans="2:16" x14ac:dyDescent="0.2">
      <c r="B99" s="52" t="s">
        <v>143</v>
      </c>
      <c r="C99" s="161">
        <v>0</v>
      </c>
      <c r="D99" s="339">
        <f>C99*system_capacity</f>
        <v>0</v>
      </c>
      <c r="E99" s="320">
        <v>0</v>
      </c>
      <c r="F99" s="260"/>
      <c r="G99" s="7"/>
      <c r="H99" s="7"/>
      <c r="I99" s="9"/>
      <c r="J99" s="9"/>
      <c r="K99" s="9"/>
      <c r="M99" s="128"/>
      <c r="N99" s="126"/>
      <c r="P99" s="7"/>
    </row>
    <row r="100" spans="2:16" x14ac:dyDescent="0.2">
      <c r="B100" s="78" t="s">
        <v>142</v>
      </c>
      <c r="C100" s="161">
        <v>0</v>
      </c>
      <c r="D100" s="339">
        <f>C100*system_capacity</f>
        <v>0</v>
      </c>
      <c r="E100" s="320">
        <v>0</v>
      </c>
      <c r="F100" s="260"/>
      <c r="G100" s="7"/>
      <c r="H100" s="7"/>
      <c r="I100" s="9"/>
      <c r="J100" s="9"/>
      <c r="K100" s="9"/>
      <c r="M100" s="128"/>
      <c r="N100" s="126"/>
      <c r="P100" s="7"/>
    </row>
    <row r="101" spans="2:16" x14ac:dyDescent="0.2">
      <c r="B101" s="55" t="s">
        <v>146</v>
      </c>
      <c r="C101" s="44"/>
      <c r="D101" s="318"/>
      <c r="E101" s="318"/>
      <c r="F101" s="260"/>
      <c r="G101" s="7"/>
      <c r="H101" s="7"/>
      <c r="I101" s="9"/>
      <c r="J101" s="9"/>
      <c r="K101" s="9"/>
      <c r="M101" s="128"/>
      <c r="N101" s="126"/>
      <c r="P101" s="7"/>
    </row>
    <row r="102" spans="2:16" x14ac:dyDescent="0.2">
      <c r="B102" s="63" t="s">
        <v>4</v>
      </c>
      <c r="C102" s="317" t="s">
        <v>43</v>
      </c>
      <c r="D102" s="260"/>
      <c r="E102" s="9"/>
      <c r="F102" s="260"/>
      <c r="G102" s="7"/>
      <c r="H102" s="7"/>
      <c r="I102" s="9"/>
      <c r="J102" s="9"/>
      <c r="K102" s="9"/>
      <c r="M102" s="128"/>
      <c r="N102" s="126"/>
      <c r="P102" s="7"/>
    </row>
    <row r="103" spans="2:16" x14ac:dyDescent="0.2">
      <c r="B103" s="63" t="s">
        <v>5</v>
      </c>
      <c r="C103" s="317" t="s">
        <v>43</v>
      </c>
      <c r="D103" s="321"/>
      <c r="E103" s="322"/>
      <c r="F103" s="260"/>
      <c r="G103" s="7"/>
      <c r="H103" s="7"/>
      <c r="I103" s="9"/>
      <c r="J103" s="9"/>
      <c r="K103" s="9"/>
      <c r="M103" s="128"/>
      <c r="N103" s="126"/>
      <c r="P103" s="7"/>
    </row>
    <row r="104" spans="2:16" x14ac:dyDescent="0.2">
      <c r="G104" s="7"/>
      <c r="H104" s="7"/>
      <c r="I104" s="9"/>
      <c r="J104" s="9"/>
      <c r="K104" s="9"/>
      <c r="M104" s="128"/>
      <c r="N104" s="126"/>
      <c r="P104" s="7"/>
    </row>
    <row r="105" spans="2:16" x14ac:dyDescent="0.2">
      <c r="B105" s="5" t="s">
        <v>148</v>
      </c>
      <c r="C105" s="8"/>
      <c r="D105" s="8"/>
      <c r="E105" s="8"/>
      <c r="F105" s="6"/>
      <c r="G105" s="7"/>
      <c r="H105" s="7"/>
      <c r="I105" s="9"/>
      <c r="J105" s="9"/>
      <c r="K105" s="9"/>
      <c r="M105" s="128"/>
      <c r="N105" s="126"/>
      <c r="P105" s="7"/>
    </row>
    <row r="106" spans="2:16" x14ac:dyDescent="0.2">
      <c r="B106" s="42" t="s">
        <v>2</v>
      </c>
      <c r="C106" s="43"/>
      <c r="D106" s="66"/>
      <c r="E106" s="403" t="s">
        <v>253</v>
      </c>
      <c r="F106" s="404"/>
      <c r="G106" s="7"/>
      <c r="H106" s="7"/>
      <c r="I106" s="7"/>
      <c r="J106" s="7"/>
      <c r="K106" s="7"/>
      <c r="M106" s="128"/>
      <c r="N106" s="126"/>
    </row>
    <row r="107" spans="2:16" x14ac:dyDescent="0.2">
      <c r="B107" s="65" t="s">
        <v>150</v>
      </c>
      <c r="C107" s="10" t="s">
        <v>216</v>
      </c>
      <c r="D107" s="76"/>
      <c r="E107" s="291" t="s">
        <v>4</v>
      </c>
      <c r="F107" s="291" t="s">
        <v>5</v>
      </c>
      <c r="G107" s="7"/>
      <c r="H107" s="7"/>
      <c r="I107" s="9"/>
      <c r="J107" s="9"/>
      <c r="K107" s="9"/>
      <c r="M107" s="128"/>
      <c r="N107" s="126"/>
    </row>
    <row r="108" spans="2:16" x14ac:dyDescent="0.2">
      <c r="B108" s="64" t="s">
        <v>151</v>
      </c>
      <c r="C108" s="184">
        <v>0</v>
      </c>
      <c r="D108" s="46"/>
      <c r="E108" s="85" t="s">
        <v>16</v>
      </c>
      <c r="F108" s="85" t="s">
        <v>16</v>
      </c>
      <c r="G108" s="7"/>
      <c r="H108" s="7"/>
      <c r="I108" s="9"/>
      <c r="J108" s="9"/>
      <c r="K108" s="9"/>
      <c r="M108" s="128"/>
      <c r="N108" s="126"/>
    </row>
    <row r="109" spans="2:16" x14ac:dyDescent="0.2">
      <c r="B109" s="64" t="s">
        <v>152</v>
      </c>
      <c r="C109" s="184">
        <v>0</v>
      </c>
      <c r="D109" s="68"/>
      <c r="E109" s="75" t="s">
        <v>17</v>
      </c>
      <c r="F109" s="71" t="s">
        <v>17</v>
      </c>
      <c r="G109" s="7"/>
      <c r="I109" s="9"/>
      <c r="J109" s="9"/>
      <c r="K109" s="9"/>
      <c r="M109" s="128"/>
      <c r="N109" s="126"/>
    </row>
    <row r="110" spans="2:16" x14ac:dyDescent="0.2">
      <c r="B110" s="63" t="s">
        <v>155</v>
      </c>
      <c r="C110" s="12" t="s">
        <v>7</v>
      </c>
      <c r="D110" s="17" t="s">
        <v>175</v>
      </c>
      <c r="E110" s="72"/>
      <c r="F110" s="73"/>
      <c r="G110" s="7"/>
      <c r="H110" s="7"/>
      <c r="I110" s="9"/>
      <c r="J110" s="9"/>
      <c r="K110" s="9"/>
      <c r="M110" s="128"/>
      <c r="N110" s="126"/>
    </row>
    <row r="111" spans="2:16" x14ac:dyDescent="0.2">
      <c r="B111" s="64" t="s">
        <v>153</v>
      </c>
      <c r="C111" s="135">
        <v>0</v>
      </c>
      <c r="D111" s="62">
        <v>9.9999999999999998E+37</v>
      </c>
      <c r="E111" s="69" t="s">
        <v>16</v>
      </c>
      <c r="F111" s="69" t="s">
        <v>16</v>
      </c>
      <c r="G111" s="7"/>
      <c r="I111" s="9"/>
      <c r="J111" s="9"/>
      <c r="K111" s="9"/>
      <c r="M111" s="128"/>
      <c r="N111" s="126"/>
    </row>
    <row r="112" spans="2:16" ht="13.5" thickBot="1" x14ac:dyDescent="0.25">
      <c r="B112" s="361" t="s">
        <v>154</v>
      </c>
      <c r="C112" s="362">
        <v>0</v>
      </c>
      <c r="D112" s="363">
        <v>9.9999999999999998E+37</v>
      </c>
      <c r="E112" s="86" t="s">
        <v>17</v>
      </c>
      <c r="F112" s="86" t="s">
        <v>17</v>
      </c>
      <c r="G112" s="7"/>
      <c r="I112" s="9"/>
      <c r="J112" s="9"/>
      <c r="K112" s="9"/>
      <c r="M112" s="128"/>
      <c r="N112" s="126"/>
    </row>
    <row r="113" spans="2:17" x14ac:dyDescent="0.2">
      <c r="B113" s="358" t="s">
        <v>6</v>
      </c>
      <c r="C113" s="359" t="s">
        <v>9</v>
      </c>
      <c r="D113" s="360" t="s">
        <v>217</v>
      </c>
      <c r="E113" s="356" t="s">
        <v>215</v>
      </c>
      <c r="F113" s="260"/>
      <c r="G113" s="7"/>
      <c r="I113" s="9"/>
      <c r="J113" s="9"/>
      <c r="K113" s="9"/>
      <c r="M113" s="128"/>
      <c r="N113" s="126"/>
      <c r="Q113" s="7"/>
    </row>
    <row r="114" spans="2:17" x14ac:dyDescent="0.2">
      <c r="B114" s="63" t="s">
        <v>4</v>
      </c>
      <c r="C114" s="402">
        <v>0</v>
      </c>
      <c r="D114" s="185">
        <v>0</v>
      </c>
      <c r="E114" s="357">
        <v>0</v>
      </c>
      <c r="F114" s="260"/>
      <c r="G114" s="7"/>
      <c r="I114" s="9"/>
      <c r="J114" s="9"/>
      <c r="K114" s="9"/>
      <c r="M114" s="128"/>
      <c r="N114" s="126"/>
      <c r="Q114" s="7"/>
    </row>
    <row r="115" spans="2:17" x14ac:dyDescent="0.2">
      <c r="B115" s="63" t="s">
        <v>5</v>
      </c>
      <c r="C115" s="402">
        <v>0</v>
      </c>
      <c r="D115" s="185">
        <v>0</v>
      </c>
      <c r="E115" s="357">
        <v>0</v>
      </c>
      <c r="F115" s="260"/>
      <c r="G115" s="7"/>
      <c r="I115" s="9"/>
      <c r="J115" s="9"/>
      <c r="K115" s="9"/>
      <c r="M115" s="128"/>
      <c r="N115" s="126"/>
      <c r="Q115" s="7"/>
    </row>
    <row r="116" spans="2:17" x14ac:dyDescent="0.2">
      <c r="B116" s="48"/>
      <c r="C116" s="13"/>
      <c r="D116" s="14"/>
      <c r="E116" s="9"/>
      <c r="F116" s="9"/>
      <c r="G116" s="7"/>
      <c r="H116" s="7"/>
      <c r="I116" s="9"/>
      <c r="J116" s="9"/>
      <c r="K116" s="9"/>
      <c r="M116" s="128"/>
      <c r="N116" s="126"/>
      <c r="Q116" s="7"/>
    </row>
    <row r="117" spans="2:17" x14ac:dyDescent="0.2">
      <c r="B117" s="299" t="s">
        <v>149</v>
      </c>
      <c r="C117" s="325"/>
      <c r="D117" s="325"/>
      <c r="E117" s="325"/>
      <c r="F117" s="325"/>
      <c r="G117" s="325"/>
      <c r="H117" s="326"/>
      <c r="I117" s="49"/>
      <c r="K117" s="9"/>
      <c r="M117" s="128"/>
      <c r="N117" s="123"/>
      <c r="Q117" s="7"/>
    </row>
    <row r="118" spans="2:17" x14ac:dyDescent="0.2">
      <c r="B118" s="93" t="s">
        <v>15</v>
      </c>
      <c r="C118" s="316"/>
      <c r="D118" s="43"/>
      <c r="E118" s="92"/>
      <c r="F118" s="92"/>
      <c r="G118" s="92"/>
      <c r="H118" s="70"/>
      <c r="I118" s="9"/>
      <c r="K118" s="9"/>
      <c r="M118" s="128"/>
      <c r="N118" s="123"/>
    </row>
    <row r="119" spans="2:17" x14ac:dyDescent="0.2">
      <c r="B119" s="99" t="s">
        <v>150</v>
      </c>
      <c r="C119" s="88" t="s">
        <v>216</v>
      </c>
      <c r="D119" s="323"/>
      <c r="E119" s="74" t="s">
        <v>245</v>
      </c>
      <c r="F119" s="69" t="s">
        <v>246</v>
      </c>
      <c r="G119" s="69" t="s">
        <v>247</v>
      </c>
      <c r="H119" s="69" t="s">
        <v>248</v>
      </c>
      <c r="I119" s="7"/>
      <c r="K119" s="91"/>
      <c r="M119" s="128"/>
      <c r="N119" s="127"/>
    </row>
    <row r="120" spans="2:17" x14ac:dyDescent="0.2">
      <c r="B120" s="82" t="s">
        <v>151</v>
      </c>
      <c r="C120" s="186">
        <v>0</v>
      </c>
      <c r="D120" s="324"/>
      <c r="E120" s="87" t="s">
        <v>16</v>
      </c>
      <c r="F120" s="87" t="s">
        <v>16</v>
      </c>
      <c r="G120" s="85" t="s">
        <v>17</v>
      </c>
      <c r="H120" s="85" t="s">
        <v>17</v>
      </c>
      <c r="I120" s="7"/>
      <c r="K120" s="9"/>
      <c r="M120" s="128"/>
      <c r="N120" s="123"/>
    </row>
    <row r="121" spans="2:17" x14ac:dyDescent="0.2">
      <c r="B121" s="82" t="s">
        <v>152</v>
      </c>
      <c r="C121" s="186">
        <v>0</v>
      </c>
      <c r="D121" s="324"/>
      <c r="E121" s="87" t="s">
        <v>16</v>
      </c>
      <c r="F121" s="87" t="s">
        <v>16</v>
      </c>
      <c r="G121" s="85" t="s">
        <v>17</v>
      </c>
      <c r="H121" s="85" t="s">
        <v>17</v>
      </c>
      <c r="I121" s="7"/>
      <c r="K121" s="9"/>
      <c r="M121" s="128"/>
      <c r="N121" s="123"/>
    </row>
    <row r="122" spans="2:17" x14ac:dyDescent="0.2">
      <c r="B122" s="82" t="s">
        <v>162</v>
      </c>
      <c r="C122" s="186">
        <v>0</v>
      </c>
      <c r="D122" s="324"/>
      <c r="E122" s="87" t="s">
        <v>16</v>
      </c>
      <c r="F122" s="87" t="s">
        <v>16</v>
      </c>
      <c r="G122" s="87" t="s">
        <v>17</v>
      </c>
      <c r="H122" s="85" t="s">
        <v>17</v>
      </c>
      <c r="I122" s="7"/>
      <c r="K122" s="9"/>
      <c r="M122" s="128"/>
      <c r="N122" s="123"/>
    </row>
    <row r="123" spans="2:17" x14ac:dyDescent="0.2">
      <c r="B123" s="100" t="s">
        <v>163</v>
      </c>
      <c r="C123" s="187">
        <v>0</v>
      </c>
      <c r="D123" s="324"/>
      <c r="E123" s="87" t="s">
        <v>16</v>
      </c>
      <c r="F123" s="87" t="s">
        <v>16</v>
      </c>
      <c r="G123" s="71" t="s">
        <v>17</v>
      </c>
      <c r="H123" s="71" t="s">
        <v>17</v>
      </c>
      <c r="I123" s="7"/>
      <c r="K123" s="9"/>
      <c r="M123" s="128"/>
      <c r="N123" s="123"/>
    </row>
    <row r="124" spans="2:17" x14ac:dyDescent="0.2">
      <c r="B124" s="84" t="s">
        <v>155</v>
      </c>
      <c r="C124" s="89" t="s">
        <v>7</v>
      </c>
      <c r="D124" s="85" t="s">
        <v>175</v>
      </c>
      <c r="E124" s="90"/>
      <c r="F124" s="94"/>
      <c r="G124" s="94"/>
      <c r="H124" s="95"/>
      <c r="I124" s="121"/>
      <c r="K124" s="15"/>
      <c r="M124" s="128"/>
      <c r="N124" s="126"/>
    </row>
    <row r="125" spans="2:17" x14ac:dyDescent="0.2">
      <c r="B125" s="82" t="s">
        <v>153</v>
      </c>
      <c r="C125" s="135">
        <v>0</v>
      </c>
      <c r="D125" s="332">
        <v>9.9999999999999998E+37</v>
      </c>
      <c r="E125" s="87" t="s">
        <v>16</v>
      </c>
      <c r="F125" s="87" t="s">
        <v>16</v>
      </c>
      <c r="G125" s="85" t="s">
        <v>17</v>
      </c>
      <c r="H125" s="87" t="s">
        <v>17</v>
      </c>
      <c r="I125" s="7"/>
      <c r="K125" s="9"/>
      <c r="L125" s="9"/>
      <c r="M125" s="15"/>
      <c r="N125" s="9"/>
    </row>
    <row r="126" spans="2:17" x14ac:dyDescent="0.2">
      <c r="B126" s="82" t="s">
        <v>154</v>
      </c>
      <c r="C126" s="135">
        <v>0</v>
      </c>
      <c r="D126" s="332">
        <v>9.9999999999999998E+37</v>
      </c>
      <c r="E126" s="87" t="s">
        <v>16</v>
      </c>
      <c r="F126" s="87" t="s">
        <v>16</v>
      </c>
      <c r="G126" s="85" t="s">
        <v>17</v>
      </c>
      <c r="H126" s="85" t="s">
        <v>17</v>
      </c>
      <c r="I126" s="7"/>
      <c r="K126" s="9"/>
      <c r="L126" s="9"/>
      <c r="M126" s="15"/>
      <c r="N126" s="9"/>
    </row>
    <row r="127" spans="2:17" x14ac:dyDescent="0.2">
      <c r="B127" s="82" t="s">
        <v>164</v>
      </c>
      <c r="C127" s="135">
        <v>0</v>
      </c>
      <c r="D127" s="332">
        <v>9.9999999999999998E+37</v>
      </c>
      <c r="E127" s="87" t="s">
        <v>16</v>
      </c>
      <c r="F127" s="87" t="s">
        <v>16</v>
      </c>
      <c r="G127" s="85" t="s">
        <v>17</v>
      </c>
      <c r="H127" s="85" t="s">
        <v>17</v>
      </c>
      <c r="I127" s="7"/>
      <c r="K127" s="9"/>
      <c r="L127" s="9"/>
      <c r="M127" s="15"/>
      <c r="N127" s="9"/>
    </row>
    <row r="128" spans="2:17" ht="13.5" thickBot="1" x14ac:dyDescent="0.25">
      <c r="B128" s="102" t="s">
        <v>165</v>
      </c>
      <c r="C128" s="190">
        <v>0</v>
      </c>
      <c r="D128" s="333">
        <v>9.9999999999999998E+37</v>
      </c>
      <c r="E128" s="330" t="s">
        <v>16</v>
      </c>
      <c r="F128" s="331" t="s">
        <v>16</v>
      </c>
      <c r="G128" s="86" t="s">
        <v>17</v>
      </c>
      <c r="H128" s="86" t="s">
        <v>17</v>
      </c>
      <c r="I128" s="7"/>
      <c r="K128" s="9"/>
      <c r="L128" s="9"/>
      <c r="M128" s="15"/>
      <c r="N128" s="9"/>
    </row>
    <row r="129" spans="2:17" x14ac:dyDescent="0.2">
      <c r="B129" s="101" t="s">
        <v>36</v>
      </c>
      <c r="C129" s="98" t="s">
        <v>170</v>
      </c>
      <c r="D129" s="69" t="s">
        <v>175</v>
      </c>
      <c r="E129" s="327"/>
      <c r="F129" s="328"/>
      <c r="G129" s="328"/>
      <c r="H129" s="329"/>
      <c r="I129" s="7"/>
      <c r="K129" s="80"/>
      <c r="L129" s="80"/>
      <c r="M129" s="15"/>
      <c r="N129" s="80"/>
      <c r="O129" s="16"/>
    </row>
    <row r="130" spans="2:17" x14ac:dyDescent="0.2">
      <c r="B130" s="84" t="s">
        <v>166</v>
      </c>
      <c r="C130" s="148">
        <v>0</v>
      </c>
      <c r="D130" s="332">
        <v>9.9999999999999998E+37</v>
      </c>
      <c r="E130" s="87" t="s">
        <v>16</v>
      </c>
      <c r="F130" s="87" t="s">
        <v>16</v>
      </c>
      <c r="G130" s="85" t="s">
        <v>17</v>
      </c>
      <c r="H130" s="90" t="s">
        <v>17</v>
      </c>
      <c r="I130" s="210"/>
      <c r="K130" s="9"/>
      <c r="L130" s="9"/>
      <c r="M130" s="15"/>
      <c r="N130" s="9"/>
    </row>
    <row r="131" spans="2:17" x14ac:dyDescent="0.2">
      <c r="B131" s="84" t="s">
        <v>167</v>
      </c>
      <c r="C131" s="148">
        <v>0</v>
      </c>
      <c r="D131" s="332">
        <v>9.9999999999999998E+37</v>
      </c>
      <c r="E131" s="87" t="s">
        <v>16</v>
      </c>
      <c r="F131" s="87" t="s">
        <v>16</v>
      </c>
      <c r="G131" s="87" t="s">
        <v>17</v>
      </c>
      <c r="H131" s="87" t="s">
        <v>17</v>
      </c>
      <c r="K131" s="9"/>
      <c r="L131" s="9"/>
      <c r="M131" s="15"/>
      <c r="N131" s="9"/>
    </row>
    <row r="132" spans="2:17" x14ac:dyDescent="0.2">
      <c r="B132" s="84" t="s">
        <v>168</v>
      </c>
      <c r="C132" s="148">
        <v>0</v>
      </c>
      <c r="D132" s="332">
        <v>9.9999999999999998E+37</v>
      </c>
      <c r="E132" s="87" t="s">
        <v>16</v>
      </c>
      <c r="F132" s="87" t="s">
        <v>16</v>
      </c>
      <c r="G132" s="85" t="s">
        <v>17</v>
      </c>
      <c r="H132" s="85" t="s">
        <v>17</v>
      </c>
      <c r="K132" s="9"/>
      <c r="L132" s="9"/>
      <c r="M132" s="15"/>
      <c r="N132" s="9"/>
    </row>
    <row r="133" spans="2:17" ht="13.5" thickBot="1" x14ac:dyDescent="0.25">
      <c r="B133" s="105" t="s">
        <v>169</v>
      </c>
      <c r="C133" s="191">
        <v>0</v>
      </c>
      <c r="D133" s="333">
        <v>9.9999999999999998E+37</v>
      </c>
      <c r="E133" s="330" t="s">
        <v>16</v>
      </c>
      <c r="F133" s="331" t="s">
        <v>16</v>
      </c>
      <c r="G133" s="86" t="s">
        <v>17</v>
      </c>
      <c r="H133" s="86" t="s">
        <v>17</v>
      </c>
      <c r="K133" s="9"/>
      <c r="L133" s="9"/>
      <c r="M133" s="15"/>
      <c r="N133" s="9"/>
    </row>
    <row r="134" spans="2:17" x14ac:dyDescent="0.2">
      <c r="B134" s="103" t="s">
        <v>33</v>
      </c>
      <c r="C134" s="98" t="s">
        <v>9</v>
      </c>
      <c r="D134" s="69" t="s">
        <v>217</v>
      </c>
      <c r="E134" s="69" t="s">
        <v>215</v>
      </c>
      <c r="F134" s="69" t="s">
        <v>245</v>
      </c>
      <c r="G134" s="69" t="s">
        <v>246</v>
      </c>
      <c r="H134" s="104" t="s">
        <v>244</v>
      </c>
      <c r="I134" s="15"/>
      <c r="J134" s="15"/>
      <c r="K134" s="15"/>
      <c r="L134" s="80"/>
      <c r="M134" s="15"/>
      <c r="N134" s="15"/>
      <c r="O134" s="16"/>
      <c r="P134" s="16"/>
      <c r="Q134" s="16"/>
    </row>
    <row r="135" spans="2:17" x14ac:dyDescent="0.2">
      <c r="B135" s="84" t="s">
        <v>171</v>
      </c>
      <c r="C135" s="148">
        <v>0</v>
      </c>
      <c r="D135" s="192">
        <v>0</v>
      </c>
      <c r="E135" s="135">
        <v>0</v>
      </c>
      <c r="F135" s="87" t="s">
        <v>16</v>
      </c>
      <c r="G135" s="87" t="s">
        <v>16</v>
      </c>
      <c r="H135" s="134" t="s">
        <v>17</v>
      </c>
      <c r="I135" s="15"/>
      <c r="J135" s="15"/>
      <c r="K135" s="15"/>
      <c r="L135" s="9"/>
      <c r="M135" s="15"/>
      <c r="N135" s="15"/>
      <c r="O135" s="16"/>
      <c r="P135" s="16"/>
      <c r="Q135" s="16"/>
    </row>
    <row r="136" spans="2:17" x14ac:dyDescent="0.2">
      <c r="B136" s="84" t="s">
        <v>172</v>
      </c>
      <c r="C136" s="148">
        <v>0</v>
      </c>
      <c r="D136" s="192">
        <v>0</v>
      </c>
      <c r="E136" s="135">
        <v>0</v>
      </c>
      <c r="F136" s="85" t="s">
        <v>16</v>
      </c>
      <c r="G136" s="87" t="s">
        <v>16</v>
      </c>
      <c r="H136" s="134" t="s">
        <v>17</v>
      </c>
      <c r="I136" s="15"/>
      <c r="J136" s="15"/>
      <c r="K136" s="15"/>
      <c r="L136" s="9"/>
      <c r="M136" s="15"/>
      <c r="N136" s="15"/>
      <c r="O136" s="16"/>
      <c r="P136" s="16"/>
      <c r="Q136" s="16"/>
    </row>
    <row r="137" spans="2:17" x14ac:dyDescent="0.2">
      <c r="B137" s="84" t="s">
        <v>173</v>
      </c>
      <c r="C137" s="148">
        <v>0</v>
      </c>
      <c r="D137" s="192">
        <v>0</v>
      </c>
      <c r="E137" s="135">
        <v>0</v>
      </c>
      <c r="F137" s="87" t="s">
        <v>16</v>
      </c>
      <c r="G137" s="87" t="s">
        <v>16</v>
      </c>
      <c r="H137" s="134" t="s">
        <v>17</v>
      </c>
      <c r="I137" s="15"/>
      <c r="J137" s="15"/>
      <c r="K137" s="15"/>
      <c r="L137" s="15"/>
      <c r="M137" s="15"/>
      <c r="N137" s="15"/>
      <c r="O137" s="16"/>
      <c r="P137" s="16"/>
      <c r="Q137" s="16"/>
    </row>
    <row r="138" spans="2:17" x14ac:dyDescent="0.2">
      <c r="B138" s="84" t="s">
        <v>174</v>
      </c>
      <c r="C138" s="148">
        <v>0</v>
      </c>
      <c r="D138" s="192">
        <v>0</v>
      </c>
      <c r="E138" s="135">
        <v>0</v>
      </c>
      <c r="F138" s="87" t="s">
        <v>16</v>
      </c>
      <c r="G138" s="87" t="s">
        <v>16</v>
      </c>
      <c r="H138" s="87" t="s">
        <v>17</v>
      </c>
      <c r="I138" s="9"/>
      <c r="J138" s="9"/>
      <c r="K138" s="9"/>
      <c r="L138" s="15"/>
      <c r="M138" s="9"/>
      <c r="N138" s="9"/>
      <c r="O138" s="16"/>
      <c r="P138" s="16"/>
      <c r="Q138" s="16"/>
    </row>
    <row r="139" spans="2:17" x14ac:dyDescent="0.2">
      <c r="B139" s="32"/>
      <c r="C139" s="81"/>
      <c r="D139" s="45"/>
      <c r="E139" s="47"/>
      <c r="F139" s="80"/>
      <c r="G139" s="80"/>
      <c r="H139" s="80"/>
      <c r="I139" s="9"/>
      <c r="J139" s="9"/>
      <c r="K139" s="9"/>
      <c r="L139" s="15"/>
      <c r="M139" s="9"/>
      <c r="N139" s="9"/>
      <c r="O139" s="16"/>
      <c r="P139" s="16"/>
      <c r="Q139" s="16"/>
    </row>
    <row r="140" spans="2:17" x14ac:dyDescent="0.2">
      <c r="B140" s="5" t="s">
        <v>177</v>
      </c>
      <c r="C140" s="8"/>
      <c r="D140" s="8"/>
      <c r="E140" s="8"/>
      <c r="F140" s="8"/>
      <c r="G140" s="6"/>
      <c r="H140" s="257"/>
      <c r="I140" s="9"/>
      <c r="J140" s="9"/>
      <c r="K140" s="9"/>
      <c r="L140" s="9"/>
      <c r="M140" s="9"/>
      <c r="N140" s="9"/>
      <c r="O140" s="16"/>
      <c r="P140" s="16"/>
      <c r="Q140" s="16"/>
    </row>
    <row r="141" spans="2:17" ht="12.75" customHeight="1" x14ac:dyDescent="0.2">
      <c r="B141" s="51" t="s">
        <v>176</v>
      </c>
      <c r="C141" s="106" t="s">
        <v>218</v>
      </c>
      <c r="D141" s="89" t="s">
        <v>251</v>
      </c>
      <c r="E141" s="89" t="s">
        <v>252</v>
      </c>
      <c r="F141" s="89" t="s">
        <v>249</v>
      </c>
      <c r="G141" s="89" t="s">
        <v>250</v>
      </c>
      <c r="H141" s="257"/>
      <c r="I141" s="96"/>
      <c r="J141" s="79"/>
      <c r="K141" s="79"/>
      <c r="L141" s="79"/>
      <c r="M141" s="9"/>
      <c r="N141" s="16"/>
    </row>
    <row r="142" spans="2:17" x14ac:dyDescent="0.2">
      <c r="B142" s="84" t="s">
        <v>43</v>
      </c>
      <c r="C142" s="135">
        <v>0</v>
      </c>
      <c r="D142" s="87" t="s">
        <v>17</v>
      </c>
      <c r="E142" s="87" t="s">
        <v>17</v>
      </c>
      <c r="F142" s="87" t="s">
        <v>17</v>
      </c>
      <c r="G142" s="87" t="s">
        <v>17</v>
      </c>
      <c r="H142" s="126"/>
      <c r="I142" s="79"/>
      <c r="J142" s="79"/>
      <c r="K142" s="79"/>
      <c r="L142" s="79"/>
      <c r="M142" s="9"/>
    </row>
    <row r="143" spans="2:17" ht="12.75" customHeight="1" x14ac:dyDescent="0.2">
      <c r="B143" s="84" t="s">
        <v>44</v>
      </c>
      <c r="C143" s="135">
        <v>0</v>
      </c>
      <c r="D143" s="87" t="s">
        <v>17</v>
      </c>
      <c r="E143" s="85" t="s">
        <v>17</v>
      </c>
      <c r="F143" s="85" t="s">
        <v>17</v>
      </c>
      <c r="G143" s="85" t="s">
        <v>17</v>
      </c>
      <c r="H143" s="126"/>
      <c r="I143" s="79"/>
      <c r="J143" s="79"/>
      <c r="K143" s="79"/>
      <c r="L143" s="79"/>
      <c r="M143" s="9"/>
    </row>
    <row r="144" spans="2:17" x14ac:dyDescent="0.2">
      <c r="B144" s="84" t="s">
        <v>45</v>
      </c>
      <c r="C144" s="135">
        <v>0</v>
      </c>
      <c r="D144" s="87" t="s">
        <v>17</v>
      </c>
      <c r="E144" s="85" t="s">
        <v>17</v>
      </c>
      <c r="F144" s="85" t="s">
        <v>17</v>
      </c>
      <c r="G144" s="85" t="s">
        <v>17</v>
      </c>
      <c r="H144" s="126"/>
      <c r="I144" s="79"/>
      <c r="J144" s="79"/>
      <c r="K144" s="79"/>
      <c r="L144" s="79"/>
      <c r="M144" s="9"/>
    </row>
    <row r="145" spans="2:43" x14ac:dyDescent="0.2">
      <c r="B145" s="84" t="s">
        <v>46</v>
      </c>
      <c r="C145" s="135">
        <v>0</v>
      </c>
      <c r="D145" s="85" t="s">
        <v>17</v>
      </c>
      <c r="E145" s="85" t="s">
        <v>17</v>
      </c>
      <c r="F145" s="85" t="s">
        <v>17</v>
      </c>
      <c r="G145" s="85" t="s">
        <v>17</v>
      </c>
      <c r="H145" s="126"/>
      <c r="I145" s="79"/>
      <c r="J145" s="79"/>
      <c r="K145" s="79"/>
      <c r="L145" s="79"/>
      <c r="M145" s="9"/>
    </row>
    <row r="146" spans="2:43" x14ac:dyDescent="0.2">
      <c r="B146" s="84" t="s">
        <v>47</v>
      </c>
      <c r="C146" s="135">
        <v>0</v>
      </c>
      <c r="D146" s="85" t="s">
        <v>17</v>
      </c>
      <c r="E146" s="85" t="s">
        <v>17</v>
      </c>
      <c r="F146" s="85" t="s">
        <v>17</v>
      </c>
      <c r="G146" s="85" t="s">
        <v>17</v>
      </c>
      <c r="H146" s="126"/>
      <c r="I146" s="79"/>
      <c r="J146" s="79"/>
      <c r="K146" s="79"/>
      <c r="L146" s="79"/>
      <c r="M146" s="9"/>
    </row>
    <row r="147" spans="2:43" x14ac:dyDescent="0.2">
      <c r="B147" s="84" t="s">
        <v>48</v>
      </c>
      <c r="C147" s="135">
        <v>0</v>
      </c>
      <c r="D147" s="71" t="s">
        <v>17</v>
      </c>
      <c r="E147" s="71" t="s">
        <v>17</v>
      </c>
      <c r="F147" s="71" t="s">
        <v>17</v>
      </c>
      <c r="G147" s="71" t="s">
        <v>17</v>
      </c>
      <c r="H147" s="126"/>
      <c r="I147" s="79"/>
      <c r="J147" s="79"/>
      <c r="K147" s="79"/>
      <c r="L147" s="79"/>
      <c r="M147" s="9"/>
    </row>
    <row r="148" spans="2:43" x14ac:dyDescent="0.2">
      <c r="B148" s="84" t="s">
        <v>332</v>
      </c>
      <c r="C148" s="357">
        <v>0</v>
      </c>
      <c r="D148" s="71" t="s">
        <v>17</v>
      </c>
      <c r="E148" s="71" t="s">
        <v>17</v>
      </c>
      <c r="F148" s="85" t="s">
        <v>17</v>
      </c>
      <c r="G148" s="85" t="s">
        <v>17</v>
      </c>
      <c r="H148" s="126"/>
      <c r="I148" s="79"/>
      <c r="J148" s="79"/>
      <c r="K148" s="79"/>
      <c r="L148" s="79"/>
      <c r="M148" s="9"/>
    </row>
    <row r="149" spans="2:43" ht="12" customHeight="1" x14ac:dyDescent="0.2">
      <c r="B149" s="84" t="s">
        <v>195</v>
      </c>
      <c r="C149" s="197">
        <f>100-C150</f>
        <v>100</v>
      </c>
      <c r="D149" s="261">
        <v>0</v>
      </c>
      <c r="E149" s="261">
        <v>0</v>
      </c>
      <c r="F149" s="258"/>
      <c r="G149" s="258"/>
      <c r="H149" s="126"/>
      <c r="I149" s="79"/>
      <c r="J149" s="79"/>
      <c r="K149" s="79"/>
      <c r="L149" s="79"/>
      <c r="M149" s="9"/>
    </row>
    <row r="150" spans="2:43" x14ac:dyDescent="0.2">
      <c r="B150" s="84" t="s">
        <v>12</v>
      </c>
      <c r="C150" s="197">
        <f>SUM(C142:C148)</f>
        <v>0</v>
      </c>
      <c r="D150" s="260"/>
      <c r="E150" s="9"/>
      <c r="F150" s="9"/>
      <c r="G150" s="259"/>
      <c r="H150" s="126"/>
      <c r="I150" s="79"/>
      <c r="J150" s="79"/>
      <c r="K150" s="79"/>
      <c r="L150" s="79"/>
      <c r="M150" s="9"/>
    </row>
    <row r="151" spans="2:43" x14ac:dyDescent="0.2">
      <c r="D151" s="79"/>
      <c r="E151" s="97"/>
      <c r="F151" s="79"/>
      <c r="G151" s="79"/>
      <c r="H151" s="79"/>
      <c r="I151" s="79"/>
      <c r="J151" s="79"/>
      <c r="K151" s="79"/>
      <c r="L151" s="79"/>
      <c r="M151" s="9"/>
    </row>
    <row r="152" spans="2:43" x14ac:dyDescent="0.2">
      <c r="B152" s="5" t="s">
        <v>345</v>
      </c>
      <c r="C152" s="345">
        <v>0</v>
      </c>
      <c r="D152" s="345">
        <f>C152+1</f>
        <v>1</v>
      </c>
      <c r="E152" s="345">
        <f>D152+1</f>
        <v>2</v>
      </c>
      <c r="F152" s="345">
        <f t="shared" ref="F152:AQ152" si="1">E152+1</f>
        <v>3</v>
      </c>
      <c r="G152" s="345">
        <f>F152+1</f>
        <v>4</v>
      </c>
      <c r="H152" s="345">
        <f t="shared" si="1"/>
        <v>5</v>
      </c>
      <c r="I152" s="345">
        <f t="shared" si="1"/>
        <v>6</v>
      </c>
      <c r="J152" s="345">
        <f t="shared" si="1"/>
        <v>7</v>
      </c>
      <c r="K152" s="345">
        <f t="shared" si="1"/>
        <v>8</v>
      </c>
      <c r="L152" s="345">
        <f t="shared" si="1"/>
        <v>9</v>
      </c>
      <c r="M152" s="345">
        <f t="shared" si="1"/>
        <v>10</v>
      </c>
      <c r="N152" s="345">
        <f t="shared" si="1"/>
        <v>11</v>
      </c>
      <c r="O152" s="345">
        <f t="shared" si="1"/>
        <v>12</v>
      </c>
      <c r="P152" s="345">
        <f t="shared" si="1"/>
        <v>13</v>
      </c>
      <c r="Q152" s="345">
        <f t="shared" si="1"/>
        <v>14</v>
      </c>
      <c r="R152" s="345">
        <f t="shared" si="1"/>
        <v>15</v>
      </c>
      <c r="S152" s="345">
        <f t="shared" si="1"/>
        <v>16</v>
      </c>
      <c r="T152" s="345">
        <f t="shared" si="1"/>
        <v>17</v>
      </c>
      <c r="U152" s="345">
        <f t="shared" si="1"/>
        <v>18</v>
      </c>
      <c r="V152" s="345">
        <f t="shared" si="1"/>
        <v>19</v>
      </c>
      <c r="W152" s="345">
        <f t="shared" si="1"/>
        <v>20</v>
      </c>
      <c r="X152" s="345">
        <f t="shared" si="1"/>
        <v>21</v>
      </c>
      <c r="Y152" s="345">
        <f t="shared" si="1"/>
        <v>22</v>
      </c>
      <c r="Z152" s="345">
        <f t="shared" si="1"/>
        <v>23</v>
      </c>
      <c r="AA152" s="345">
        <f t="shared" si="1"/>
        <v>24</v>
      </c>
      <c r="AB152" s="345">
        <f t="shared" si="1"/>
        <v>25</v>
      </c>
      <c r="AC152" s="345">
        <f t="shared" si="1"/>
        <v>26</v>
      </c>
      <c r="AD152" s="345">
        <f t="shared" si="1"/>
        <v>27</v>
      </c>
      <c r="AE152" s="345">
        <f t="shared" si="1"/>
        <v>28</v>
      </c>
      <c r="AF152" s="345">
        <f t="shared" si="1"/>
        <v>29</v>
      </c>
      <c r="AG152" s="345">
        <f t="shared" si="1"/>
        <v>30</v>
      </c>
      <c r="AH152" s="345">
        <f t="shared" si="1"/>
        <v>31</v>
      </c>
      <c r="AI152" s="345">
        <f t="shared" si="1"/>
        <v>32</v>
      </c>
      <c r="AJ152" s="345">
        <f t="shared" si="1"/>
        <v>33</v>
      </c>
      <c r="AK152" s="345">
        <f t="shared" si="1"/>
        <v>34</v>
      </c>
      <c r="AL152" s="345">
        <f t="shared" si="1"/>
        <v>35</v>
      </c>
      <c r="AM152" s="345">
        <f t="shared" si="1"/>
        <v>36</v>
      </c>
      <c r="AN152" s="345">
        <f t="shared" si="1"/>
        <v>37</v>
      </c>
      <c r="AO152" s="345">
        <f t="shared" si="1"/>
        <v>38</v>
      </c>
      <c r="AP152" s="345">
        <f t="shared" si="1"/>
        <v>39</v>
      </c>
      <c r="AQ152" s="345">
        <f t="shared" si="1"/>
        <v>40</v>
      </c>
    </row>
    <row r="153" spans="2:43" x14ac:dyDescent="0.2">
      <c r="B153" s="388" t="s">
        <v>340</v>
      </c>
      <c r="C153" s="270"/>
      <c r="D153" s="270"/>
      <c r="E153" s="270"/>
      <c r="F153" s="270"/>
      <c r="G153" s="270"/>
      <c r="H153" s="270"/>
      <c r="I153" s="270"/>
      <c r="J153" s="270"/>
      <c r="K153" s="270"/>
      <c r="L153" s="270"/>
      <c r="M153" s="270"/>
      <c r="N153" s="270"/>
      <c r="O153" s="270"/>
      <c r="P153" s="270"/>
      <c r="Q153" s="270"/>
      <c r="R153" s="270"/>
      <c r="S153" s="270"/>
      <c r="T153" s="270"/>
      <c r="U153" s="270"/>
      <c r="V153" s="270"/>
      <c r="W153" s="270"/>
      <c r="X153" s="270"/>
      <c r="Y153" s="270"/>
      <c r="Z153" s="270"/>
      <c r="AA153" s="270"/>
      <c r="AB153" s="270"/>
      <c r="AC153" s="270"/>
      <c r="AD153" s="270"/>
      <c r="AE153" s="270"/>
      <c r="AF153" s="270"/>
      <c r="AG153" s="270"/>
      <c r="AH153" s="270"/>
      <c r="AI153" s="270"/>
      <c r="AJ153" s="270"/>
      <c r="AK153" s="270"/>
      <c r="AL153" s="270"/>
      <c r="AM153" s="270"/>
      <c r="AN153" s="270"/>
      <c r="AO153" s="270"/>
      <c r="AP153" s="270"/>
      <c r="AQ153" s="270"/>
    </row>
    <row r="154" spans="2:43" x14ac:dyDescent="0.2">
      <c r="B154" s="385" t="s">
        <v>371</v>
      </c>
      <c r="C154" s="270"/>
      <c r="D154" s="270"/>
      <c r="E154" s="270"/>
      <c r="F154" s="270"/>
      <c r="G154" s="270"/>
      <c r="H154" s="270"/>
      <c r="I154" s="270"/>
      <c r="J154" s="270"/>
      <c r="K154" s="270"/>
      <c r="L154" s="270"/>
      <c r="M154" s="270"/>
      <c r="N154" s="270"/>
      <c r="O154" s="270"/>
      <c r="P154" s="270"/>
      <c r="Q154" s="270"/>
      <c r="R154" s="270"/>
      <c r="S154" s="270"/>
      <c r="T154" s="270"/>
      <c r="U154" s="270"/>
      <c r="V154" s="270"/>
      <c r="W154" s="270"/>
      <c r="X154" s="270"/>
      <c r="Y154" s="270"/>
      <c r="Z154" s="270"/>
      <c r="AA154" s="270"/>
      <c r="AB154" s="270"/>
      <c r="AC154" s="270"/>
      <c r="AD154" s="270"/>
      <c r="AE154" s="270"/>
      <c r="AF154" s="270"/>
      <c r="AG154" s="270"/>
      <c r="AH154" s="270"/>
      <c r="AI154" s="270"/>
      <c r="AJ154" s="270"/>
      <c r="AK154" s="270"/>
      <c r="AL154" s="270"/>
      <c r="AM154" s="270"/>
      <c r="AN154" s="270"/>
      <c r="AO154" s="270"/>
      <c r="AP154" s="270"/>
      <c r="AQ154" s="270"/>
    </row>
    <row r="155" spans="2:43" x14ac:dyDescent="0.2">
      <c r="B155" s="385" t="s">
        <v>372</v>
      </c>
      <c r="C155" s="270"/>
      <c r="D155" s="270"/>
      <c r="E155" s="270"/>
      <c r="F155" s="270"/>
      <c r="G155" s="270"/>
      <c r="H155" s="270"/>
      <c r="I155" s="270"/>
      <c r="J155" s="270"/>
      <c r="K155" s="270"/>
      <c r="L155" s="270"/>
      <c r="M155" s="270"/>
      <c r="N155" s="270"/>
      <c r="O155" s="270"/>
      <c r="P155" s="270"/>
      <c r="Q155" s="270"/>
      <c r="R155" s="270"/>
      <c r="S155" s="270"/>
      <c r="T155" s="270"/>
      <c r="U155" s="270"/>
      <c r="V155" s="270"/>
      <c r="W155" s="270"/>
      <c r="X155" s="270"/>
      <c r="Y155" s="270"/>
      <c r="Z155" s="270"/>
      <c r="AA155" s="270"/>
      <c r="AB155" s="270"/>
      <c r="AC155" s="270"/>
      <c r="AD155" s="270"/>
      <c r="AE155" s="270"/>
      <c r="AF155" s="270"/>
      <c r="AG155" s="270"/>
      <c r="AH155" s="270"/>
      <c r="AI155" s="270"/>
      <c r="AJ155" s="270"/>
      <c r="AK155" s="270"/>
      <c r="AL155" s="270"/>
      <c r="AM155" s="270"/>
      <c r="AN155" s="270"/>
      <c r="AO155" s="270"/>
      <c r="AP155" s="270"/>
      <c r="AQ155" s="270"/>
    </row>
    <row r="156" spans="2:43" x14ac:dyDescent="0.2">
      <c r="B156" s="385" t="s">
        <v>373</v>
      </c>
      <c r="C156" s="270"/>
      <c r="D156" s="270"/>
      <c r="E156" s="270"/>
      <c r="F156" s="270"/>
      <c r="G156" s="270"/>
      <c r="H156" s="270"/>
      <c r="I156" s="270"/>
      <c r="J156" s="270"/>
      <c r="K156" s="270"/>
      <c r="L156" s="270"/>
      <c r="M156" s="270"/>
      <c r="N156" s="270"/>
      <c r="O156" s="270"/>
      <c r="P156" s="270"/>
      <c r="Q156" s="270"/>
      <c r="R156" s="270"/>
      <c r="S156" s="270"/>
      <c r="T156" s="270"/>
      <c r="U156" s="270"/>
      <c r="V156" s="270"/>
      <c r="W156" s="270"/>
      <c r="X156" s="270"/>
      <c r="Y156" s="270"/>
      <c r="Z156" s="270"/>
      <c r="AA156" s="270"/>
      <c r="AB156" s="270"/>
      <c r="AC156" s="270"/>
      <c r="AD156" s="270"/>
      <c r="AE156" s="270"/>
      <c r="AF156" s="270"/>
      <c r="AG156" s="270"/>
      <c r="AH156" s="270"/>
      <c r="AI156" s="270"/>
      <c r="AJ156" s="270"/>
      <c r="AK156" s="270"/>
      <c r="AL156" s="270"/>
      <c r="AM156" s="270"/>
      <c r="AN156" s="270"/>
      <c r="AO156" s="270"/>
      <c r="AP156" s="270"/>
      <c r="AQ156" s="270"/>
    </row>
    <row r="157" spans="2:43" x14ac:dyDescent="0.2">
      <c r="B157" s="385" t="s">
        <v>374</v>
      </c>
      <c r="C157" s="270"/>
      <c r="D157" s="270"/>
      <c r="E157" s="270"/>
      <c r="F157" s="270"/>
      <c r="G157" s="270"/>
      <c r="H157" s="270"/>
      <c r="I157" s="270"/>
      <c r="J157" s="270"/>
      <c r="K157" s="270"/>
      <c r="L157" s="270"/>
      <c r="M157" s="270"/>
      <c r="N157" s="270"/>
      <c r="O157" s="270"/>
      <c r="P157" s="270"/>
      <c r="Q157" s="270"/>
      <c r="R157" s="270"/>
      <c r="S157" s="270"/>
      <c r="T157" s="270"/>
      <c r="U157" s="270"/>
      <c r="V157" s="270"/>
      <c r="W157" s="270"/>
      <c r="X157" s="270"/>
      <c r="Y157" s="270"/>
      <c r="Z157" s="270"/>
      <c r="AA157" s="270"/>
      <c r="AB157" s="270"/>
      <c r="AC157" s="270"/>
      <c r="AD157" s="270"/>
      <c r="AE157" s="270"/>
      <c r="AF157" s="270"/>
      <c r="AG157" s="270"/>
      <c r="AH157" s="270"/>
      <c r="AI157" s="270"/>
      <c r="AJ157" s="270"/>
      <c r="AK157" s="270"/>
      <c r="AL157" s="270"/>
      <c r="AM157" s="270"/>
      <c r="AN157" s="270"/>
      <c r="AO157" s="270"/>
      <c r="AP157" s="270"/>
      <c r="AQ157" s="270"/>
    </row>
    <row r="158" spans="2:43" x14ac:dyDescent="0.2">
      <c r="B158" s="385" t="s">
        <v>375</v>
      </c>
      <c r="C158" s="270"/>
      <c r="D158" s="270"/>
      <c r="E158" s="270"/>
      <c r="F158" s="270"/>
      <c r="G158" s="270"/>
      <c r="H158" s="270"/>
      <c r="I158" s="270"/>
      <c r="J158" s="270"/>
      <c r="K158" s="270"/>
      <c r="L158" s="270"/>
      <c r="M158" s="270"/>
      <c r="N158" s="270"/>
      <c r="O158" s="270"/>
      <c r="P158" s="270"/>
      <c r="Q158" s="270"/>
      <c r="R158" s="270"/>
      <c r="S158" s="270"/>
      <c r="T158" s="270"/>
      <c r="U158" s="270"/>
      <c r="V158" s="270"/>
      <c r="W158" s="270"/>
      <c r="X158" s="270"/>
      <c r="Y158" s="270"/>
      <c r="Z158" s="270"/>
      <c r="AA158" s="270"/>
      <c r="AB158" s="270"/>
      <c r="AC158" s="270"/>
      <c r="AD158" s="270"/>
      <c r="AE158" s="270"/>
      <c r="AF158" s="270"/>
      <c r="AG158" s="270"/>
      <c r="AH158" s="270"/>
      <c r="AI158" s="270"/>
      <c r="AJ158" s="270"/>
      <c r="AK158" s="270"/>
      <c r="AL158" s="270"/>
      <c r="AM158" s="270"/>
      <c r="AN158" s="270"/>
      <c r="AO158" s="270"/>
      <c r="AP158" s="270"/>
      <c r="AQ158" s="270"/>
    </row>
    <row r="159" spans="2:43" x14ac:dyDescent="0.2">
      <c r="B159" s="385" t="s">
        <v>376</v>
      </c>
      <c r="C159" s="270"/>
      <c r="D159" s="270"/>
      <c r="E159" s="270"/>
      <c r="F159" s="270"/>
      <c r="G159" s="270"/>
      <c r="H159" s="270"/>
      <c r="I159" s="270"/>
      <c r="J159" s="270"/>
      <c r="K159" s="270"/>
      <c r="L159" s="270"/>
      <c r="M159" s="270"/>
      <c r="N159" s="270"/>
      <c r="O159" s="270"/>
      <c r="P159" s="270"/>
      <c r="Q159" s="270"/>
      <c r="R159" s="270"/>
      <c r="S159" s="270"/>
      <c r="T159" s="270"/>
      <c r="U159" s="270"/>
      <c r="V159" s="270"/>
      <c r="W159" s="270"/>
      <c r="X159" s="270"/>
      <c r="Y159" s="270"/>
      <c r="Z159" s="270"/>
      <c r="AA159" s="270"/>
      <c r="AB159" s="270"/>
      <c r="AC159" s="270"/>
      <c r="AD159" s="270"/>
      <c r="AE159" s="270"/>
      <c r="AF159" s="270"/>
      <c r="AG159" s="270"/>
      <c r="AH159" s="270"/>
      <c r="AI159" s="270"/>
      <c r="AJ159" s="270"/>
      <c r="AK159" s="270"/>
      <c r="AL159" s="270"/>
      <c r="AM159" s="270"/>
      <c r="AN159" s="270"/>
      <c r="AO159" s="270"/>
      <c r="AP159" s="270"/>
      <c r="AQ159" s="270"/>
    </row>
    <row r="160" spans="2:43" x14ac:dyDescent="0.2">
      <c r="B160" s="388" t="s">
        <v>341</v>
      </c>
      <c r="C160" s="387"/>
      <c r="D160" s="349"/>
      <c r="E160" s="387"/>
      <c r="F160" s="387"/>
      <c r="G160" s="387"/>
      <c r="H160" s="387"/>
      <c r="I160" s="387"/>
      <c r="J160" s="387"/>
      <c r="K160" s="387"/>
      <c r="L160" s="387"/>
      <c r="M160" s="387"/>
      <c r="N160" s="387"/>
      <c r="O160" s="387"/>
      <c r="P160" s="387"/>
      <c r="Q160" s="387"/>
      <c r="R160" s="387"/>
      <c r="S160" s="387"/>
      <c r="T160" s="387"/>
      <c r="U160" s="387"/>
      <c r="V160" s="387"/>
      <c r="W160" s="387"/>
      <c r="X160" s="387"/>
      <c r="Y160" s="387"/>
      <c r="Z160" s="387"/>
      <c r="AA160" s="387"/>
      <c r="AB160" s="387"/>
      <c r="AC160" s="387"/>
      <c r="AD160" s="387"/>
      <c r="AE160" s="387"/>
      <c r="AF160" s="387"/>
      <c r="AG160" s="387"/>
      <c r="AH160" s="387"/>
      <c r="AI160" s="387"/>
      <c r="AJ160" s="387"/>
      <c r="AK160" s="387"/>
      <c r="AL160" s="387"/>
      <c r="AM160" s="387"/>
      <c r="AN160" s="387"/>
      <c r="AO160" s="387"/>
      <c r="AP160" s="387"/>
      <c r="AQ160" s="387"/>
    </row>
    <row r="161" spans="2:43" ht="13.5" customHeight="1" x14ac:dyDescent="0.2">
      <c r="B161" s="385" t="s">
        <v>361</v>
      </c>
      <c r="C161" s="349"/>
      <c r="D161" s="349"/>
      <c r="E161" s="349"/>
      <c r="F161" s="349"/>
      <c r="G161" s="349"/>
      <c r="H161" s="349"/>
      <c r="I161" s="349"/>
      <c r="J161" s="349"/>
      <c r="K161" s="349"/>
      <c r="L161" s="349"/>
      <c r="M161" s="349"/>
      <c r="N161" s="349"/>
      <c r="O161" s="349"/>
      <c r="P161" s="349"/>
      <c r="Q161" s="349"/>
      <c r="R161" s="349"/>
      <c r="S161" s="349"/>
      <c r="T161" s="349"/>
      <c r="U161" s="349"/>
      <c r="V161" s="349"/>
      <c r="W161" s="349"/>
      <c r="X161" s="349"/>
      <c r="Y161" s="349"/>
      <c r="Z161" s="349"/>
      <c r="AA161" s="349"/>
      <c r="AB161" s="349"/>
      <c r="AC161" s="349"/>
      <c r="AD161" s="349"/>
      <c r="AE161" s="349"/>
      <c r="AF161" s="349"/>
      <c r="AG161" s="349"/>
      <c r="AH161" s="349"/>
      <c r="AI161" s="349"/>
      <c r="AJ161" s="349"/>
      <c r="AK161" s="349"/>
      <c r="AL161" s="349"/>
      <c r="AM161" s="349"/>
      <c r="AN161" s="349"/>
      <c r="AO161" s="349"/>
      <c r="AP161" s="349"/>
      <c r="AQ161" s="349"/>
    </row>
    <row r="162" spans="2:43" ht="13.5" customHeight="1" x14ac:dyDescent="0.2">
      <c r="B162" s="386" t="s">
        <v>362</v>
      </c>
      <c r="C162" s="349"/>
      <c r="D162" s="270"/>
      <c r="E162" s="270"/>
      <c r="F162" s="270"/>
      <c r="G162" s="270"/>
      <c r="H162" s="270"/>
      <c r="I162" s="270"/>
      <c r="J162" s="270"/>
      <c r="K162" s="270"/>
      <c r="L162" s="270"/>
      <c r="M162" s="270"/>
      <c r="N162" s="270"/>
      <c r="O162" s="270"/>
      <c r="P162" s="270"/>
      <c r="Q162" s="270"/>
      <c r="R162" s="270"/>
      <c r="S162" s="270"/>
      <c r="T162" s="270"/>
      <c r="U162" s="270"/>
      <c r="V162" s="270"/>
      <c r="W162" s="270"/>
      <c r="X162" s="270"/>
      <c r="Y162" s="270"/>
      <c r="Z162" s="270"/>
      <c r="AA162" s="270"/>
      <c r="AB162" s="270"/>
      <c r="AC162" s="270"/>
      <c r="AD162" s="270"/>
      <c r="AE162" s="270"/>
      <c r="AF162" s="270"/>
      <c r="AG162" s="270"/>
      <c r="AH162" s="270"/>
      <c r="AI162" s="270"/>
      <c r="AJ162" s="270"/>
      <c r="AK162" s="270"/>
      <c r="AL162" s="270"/>
      <c r="AM162" s="270"/>
      <c r="AN162" s="270"/>
      <c r="AO162" s="270"/>
      <c r="AP162" s="270"/>
      <c r="AQ162" s="270"/>
    </row>
    <row r="163" spans="2:43" ht="13.5" customHeight="1" x14ac:dyDescent="0.2">
      <c r="B163" s="386" t="s">
        <v>363</v>
      </c>
      <c r="C163" s="349"/>
      <c r="D163" s="270"/>
      <c r="E163" s="270"/>
      <c r="F163" s="270"/>
      <c r="G163" s="270"/>
      <c r="H163" s="270"/>
      <c r="I163" s="270"/>
      <c r="J163" s="270"/>
      <c r="K163" s="270"/>
      <c r="L163" s="270"/>
      <c r="M163" s="270"/>
      <c r="N163" s="270"/>
      <c r="O163" s="270"/>
      <c r="P163" s="270"/>
      <c r="Q163" s="270"/>
      <c r="R163" s="270"/>
      <c r="S163" s="270"/>
      <c r="T163" s="270"/>
      <c r="U163" s="270"/>
      <c r="V163" s="270"/>
      <c r="W163" s="270"/>
      <c r="X163" s="270"/>
      <c r="Y163" s="270"/>
      <c r="Z163" s="270"/>
      <c r="AA163" s="270"/>
      <c r="AB163" s="270"/>
      <c r="AC163" s="270"/>
      <c r="AD163" s="270"/>
      <c r="AE163" s="270"/>
      <c r="AF163" s="270"/>
      <c r="AG163" s="270"/>
      <c r="AH163" s="270"/>
      <c r="AI163" s="270"/>
      <c r="AJ163" s="270"/>
      <c r="AK163" s="270"/>
      <c r="AL163" s="270"/>
      <c r="AM163" s="270"/>
      <c r="AN163" s="270"/>
      <c r="AO163" s="270"/>
      <c r="AP163" s="270"/>
      <c r="AQ163" s="270"/>
    </row>
    <row r="164" spans="2:43" ht="13.5" customHeight="1" x14ac:dyDescent="0.2">
      <c r="B164" s="386" t="s">
        <v>364</v>
      </c>
      <c r="C164" s="349"/>
      <c r="D164" s="270"/>
      <c r="E164" s="270"/>
      <c r="F164" s="270"/>
      <c r="G164" s="270"/>
      <c r="H164" s="270"/>
      <c r="I164" s="270"/>
      <c r="J164" s="270"/>
      <c r="K164" s="270"/>
      <c r="L164" s="270"/>
      <c r="M164" s="270"/>
      <c r="N164" s="270"/>
      <c r="O164" s="270"/>
      <c r="P164" s="270"/>
      <c r="Q164" s="270"/>
      <c r="R164" s="270"/>
      <c r="S164" s="270"/>
      <c r="T164" s="270"/>
      <c r="U164" s="270"/>
      <c r="V164" s="270"/>
      <c r="W164" s="270"/>
      <c r="X164" s="270"/>
      <c r="Y164" s="270"/>
      <c r="Z164" s="270"/>
      <c r="AA164" s="270"/>
      <c r="AB164" s="270"/>
      <c r="AC164" s="270"/>
      <c r="AD164" s="270"/>
      <c r="AE164" s="270"/>
      <c r="AF164" s="270"/>
      <c r="AG164" s="270"/>
      <c r="AH164" s="270"/>
      <c r="AI164" s="270"/>
      <c r="AJ164" s="270"/>
      <c r="AK164" s="270"/>
      <c r="AL164" s="270"/>
      <c r="AM164" s="270"/>
      <c r="AN164" s="270"/>
      <c r="AO164" s="270"/>
      <c r="AP164" s="270"/>
      <c r="AQ164" s="270"/>
    </row>
    <row r="165" spans="2:43" ht="13.5" customHeight="1" x14ac:dyDescent="0.2">
      <c r="B165" s="386" t="s">
        <v>365</v>
      </c>
      <c r="C165" s="270"/>
      <c r="D165" s="270"/>
      <c r="E165" s="270"/>
      <c r="F165" s="270"/>
      <c r="G165" s="270"/>
      <c r="H165" s="270"/>
      <c r="I165" s="270"/>
      <c r="J165" s="270"/>
      <c r="K165" s="270"/>
      <c r="L165" s="270"/>
      <c r="M165" s="270"/>
      <c r="N165" s="270"/>
      <c r="O165" s="270"/>
      <c r="P165" s="270"/>
      <c r="Q165" s="270"/>
      <c r="R165" s="270"/>
      <c r="S165" s="270"/>
      <c r="T165" s="270"/>
      <c r="U165" s="270"/>
      <c r="V165" s="270"/>
      <c r="W165" s="270"/>
      <c r="X165" s="270"/>
      <c r="Y165" s="270"/>
      <c r="Z165" s="270"/>
      <c r="AA165" s="270"/>
      <c r="AB165" s="270"/>
      <c r="AC165" s="270"/>
      <c r="AD165" s="270"/>
      <c r="AE165" s="270"/>
      <c r="AF165" s="270"/>
      <c r="AG165" s="270"/>
      <c r="AH165" s="270"/>
      <c r="AI165" s="270"/>
      <c r="AJ165" s="270"/>
      <c r="AK165" s="270"/>
      <c r="AL165" s="270"/>
      <c r="AM165" s="270"/>
      <c r="AN165" s="270"/>
      <c r="AO165" s="270"/>
      <c r="AP165" s="270"/>
      <c r="AQ165" s="270"/>
    </row>
    <row r="166" spans="2:43" ht="13.5" customHeight="1" x14ac:dyDescent="0.2">
      <c r="B166" s="386" t="s">
        <v>342</v>
      </c>
      <c r="C166" s="270"/>
      <c r="D166" s="270"/>
      <c r="E166" s="270"/>
      <c r="F166" s="270"/>
      <c r="G166" s="270"/>
      <c r="H166" s="270"/>
      <c r="I166" s="270"/>
      <c r="J166" s="270"/>
      <c r="K166" s="270"/>
      <c r="L166" s="270"/>
      <c r="M166" s="270"/>
      <c r="N166" s="270"/>
      <c r="O166" s="270"/>
      <c r="P166" s="270"/>
      <c r="Q166" s="270"/>
      <c r="R166" s="270"/>
      <c r="S166" s="270"/>
      <c r="T166" s="270"/>
      <c r="U166" s="270"/>
      <c r="V166" s="270"/>
      <c r="W166" s="270"/>
      <c r="X166" s="270"/>
      <c r="Y166" s="270"/>
      <c r="Z166" s="270"/>
      <c r="AA166" s="270"/>
      <c r="AB166" s="270"/>
      <c r="AC166" s="270"/>
      <c r="AD166" s="270"/>
      <c r="AE166" s="270"/>
      <c r="AF166" s="270"/>
      <c r="AG166" s="270"/>
      <c r="AH166" s="270"/>
      <c r="AI166" s="270"/>
      <c r="AJ166" s="270"/>
      <c r="AK166" s="270"/>
      <c r="AL166" s="270"/>
      <c r="AM166" s="270"/>
      <c r="AN166" s="270"/>
      <c r="AO166" s="270"/>
      <c r="AP166" s="270"/>
      <c r="AQ166" s="270"/>
    </row>
    <row r="167" spans="2:43" ht="13.5" customHeight="1" x14ac:dyDescent="0.2">
      <c r="B167" s="386" t="s">
        <v>343</v>
      </c>
      <c r="C167" s="270"/>
      <c r="D167" s="270"/>
      <c r="E167" s="270"/>
      <c r="F167" s="270"/>
      <c r="G167" s="270"/>
      <c r="H167" s="270"/>
      <c r="I167" s="270"/>
      <c r="J167" s="270"/>
      <c r="K167" s="270"/>
      <c r="L167" s="270"/>
      <c r="M167" s="270"/>
      <c r="N167" s="270"/>
      <c r="O167" s="270"/>
      <c r="P167" s="270"/>
      <c r="Q167" s="270"/>
      <c r="R167" s="270"/>
      <c r="S167" s="270"/>
      <c r="T167" s="270"/>
      <c r="U167" s="270"/>
      <c r="V167" s="270"/>
      <c r="W167" s="270"/>
      <c r="X167" s="270"/>
      <c r="Y167" s="270"/>
      <c r="Z167" s="270"/>
      <c r="AA167" s="270"/>
      <c r="AB167" s="270"/>
      <c r="AC167" s="270"/>
      <c r="AD167" s="270"/>
      <c r="AE167" s="270"/>
      <c r="AF167" s="270"/>
      <c r="AG167" s="270"/>
      <c r="AH167" s="270"/>
      <c r="AI167" s="270"/>
      <c r="AJ167" s="270"/>
      <c r="AK167" s="270"/>
      <c r="AL167" s="270"/>
      <c r="AM167" s="270"/>
      <c r="AN167" s="270"/>
      <c r="AO167" s="270"/>
      <c r="AP167" s="270"/>
      <c r="AQ167" s="270"/>
    </row>
    <row r="168" spans="2:43" ht="13.5" customHeight="1" x14ac:dyDescent="0.2">
      <c r="B168" s="348" t="s">
        <v>284</v>
      </c>
      <c r="C168" s="352"/>
      <c r="D168" s="352"/>
      <c r="E168" s="352"/>
      <c r="F168" s="352"/>
      <c r="G168" s="352"/>
      <c r="H168" s="352"/>
      <c r="I168" s="352"/>
      <c r="J168" s="352"/>
      <c r="K168" s="352"/>
      <c r="L168" s="352"/>
      <c r="M168" s="352"/>
      <c r="N168" s="352"/>
      <c r="O168" s="352"/>
      <c r="P168" s="352"/>
      <c r="Q168" s="352"/>
      <c r="R168" s="352"/>
      <c r="S168" s="352"/>
      <c r="T168" s="352"/>
      <c r="U168" s="352"/>
      <c r="V168" s="352"/>
      <c r="W168" s="352"/>
      <c r="X168" s="352"/>
      <c r="Y168" s="352"/>
      <c r="Z168" s="352"/>
      <c r="AA168" s="352"/>
      <c r="AB168" s="352"/>
      <c r="AC168" s="352"/>
      <c r="AD168" s="352"/>
      <c r="AE168" s="352"/>
      <c r="AF168" s="352"/>
      <c r="AG168" s="352"/>
      <c r="AH168" s="352"/>
      <c r="AI168" s="352"/>
      <c r="AJ168" s="352"/>
      <c r="AK168" s="352"/>
      <c r="AL168" s="352"/>
      <c r="AM168" s="352"/>
      <c r="AN168" s="352"/>
      <c r="AO168" s="352"/>
      <c r="AP168" s="352"/>
      <c r="AQ168" s="353"/>
    </row>
    <row r="169" spans="2:43" ht="13.5" customHeight="1" x14ac:dyDescent="0.2">
      <c r="B169" s="304" t="s">
        <v>346</v>
      </c>
      <c r="C169" s="350"/>
      <c r="D169" s="351"/>
      <c r="E169" s="351"/>
      <c r="F169" s="351"/>
      <c r="G169" s="351"/>
      <c r="H169" s="351"/>
      <c r="I169" s="351"/>
      <c r="J169" s="351"/>
      <c r="K169" s="351"/>
      <c r="L169" s="351"/>
      <c r="M169" s="351"/>
      <c r="N169" s="351"/>
      <c r="O169" s="351"/>
      <c r="P169" s="351"/>
      <c r="Q169" s="351"/>
      <c r="R169" s="351"/>
      <c r="S169" s="351"/>
      <c r="T169" s="351"/>
      <c r="U169" s="351"/>
      <c r="V169" s="351"/>
      <c r="W169" s="351"/>
      <c r="X169" s="351"/>
      <c r="Y169" s="351"/>
      <c r="Z169" s="351"/>
      <c r="AA169" s="351"/>
      <c r="AB169" s="351"/>
      <c r="AC169" s="351"/>
      <c r="AD169" s="351"/>
      <c r="AE169" s="351"/>
      <c r="AF169" s="351"/>
      <c r="AG169" s="351"/>
      <c r="AH169" s="351"/>
      <c r="AI169" s="351"/>
      <c r="AJ169" s="351"/>
      <c r="AK169" s="351"/>
      <c r="AL169" s="351"/>
      <c r="AM169" s="351"/>
      <c r="AN169" s="351"/>
      <c r="AO169" s="351"/>
      <c r="AP169" s="351"/>
      <c r="AQ169" s="351"/>
    </row>
    <row r="170" spans="2:43" x14ac:dyDescent="0.2">
      <c r="B170" s="249" t="s">
        <v>347</v>
      </c>
      <c r="C170" s="346"/>
      <c r="D170" s="347"/>
      <c r="E170" s="347"/>
      <c r="F170" s="347"/>
      <c r="G170" s="347"/>
      <c r="H170" s="347"/>
      <c r="I170" s="347"/>
      <c r="J170" s="347"/>
      <c r="K170" s="347"/>
      <c r="L170" s="347"/>
      <c r="M170" s="347"/>
      <c r="N170" s="347"/>
      <c r="O170" s="347"/>
      <c r="P170" s="347"/>
      <c r="Q170" s="347"/>
      <c r="R170" s="347"/>
      <c r="S170" s="347"/>
      <c r="T170" s="347"/>
      <c r="U170" s="347"/>
      <c r="V170" s="347"/>
      <c r="W170" s="347"/>
      <c r="X170" s="347"/>
      <c r="Y170" s="347"/>
      <c r="Z170" s="347"/>
      <c r="AA170" s="347"/>
      <c r="AB170" s="347"/>
      <c r="AC170" s="347"/>
      <c r="AD170" s="347"/>
      <c r="AE170" s="347"/>
      <c r="AF170" s="347"/>
      <c r="AG170" s="347"/>
      <c r="AH170" s="347"/>
      <c r="AI170" s="347"/>
      <c r="AJ170" s="347"/>
      <c r="AK170" s="347"/>
      <c r="AL170" s="347"/>
      <c r="AM170" s="347"/>
      <c r="AN170" s="347"/>
      <c r="AO170" s="347"/>
      <c r="AP170" s="347"/>
      <c r="AQ170" s="347"/>
    </row>
    <row r="171" spans="2:43" ht="12" customHeight="1" x14ac:dyDescent="0.2">
      <c r="B171" s="303" t="s">
        <v>344</v>
      </c>
      <c r="C171" s="354"/>
      <c r="D171" s="355"/>
      <c r="E171" s="355"/>
      <c r="F171" s="355"/>
      <c r="G171" s="355"/>
      <c r="H171" s="355"/>
      <c r="I171" s="355"/>
      <c r="J171" s="355"/>
      <c r="K171" s="355"/>
      <c r="L171" s="355"/>
      <c r="M171" s="355"/>
      <c r="N171" s="355"/>
      <c r="O171" s="355"/>
      <c r="P171" s="355"/>
      <c r="Q171" s="355"/>
      <c r="R171" s="355"/>
      <c r="S171" s="355"/>
      <c r="T171" s="355"/>
      <c r="U171" s="355"/>
      <c r="V171" s="355"/>
      <c r="W171" s="355"/>
      <c r="X171" s="355"/>
      <c r="Y171" s="355"/>
      <c r="Z171" s="355"/>
      <c r="AA171" s="355"/>
      <c r="AB171" s="355"/>
      <c r="AC171" s="355"/>
      <c r="AD171" s="355"/>
      <c r="AE171" s="355"/>
      <c r="AF171" s="355"/>
      <c r="AG171" s="355"/>
      <c r="AH171" s="355"/>
      <c r="AI171" s="355"/>
      <c r="AJ171" s="355"/>
      <c r="AK171" s="355"/>
      <c r="AL171" s="355"/>
      <c r="AM171" s="355"/>
      <c r="AN171" s="355"/>
      <c r="AO171" s="355"/>
      <c r="AP171" s="355"/>
      <c r="AQ171" s="355"/>
    </row>
    <row r="172" spans="2:43" ht="12" customHeight="1" x14ac:dyDescent="0.2">
      <c r="B172" s="348" t="s">
        <v>290</v>
      </c>
      <c r="C172" s="352"/>
      <c r="D172" s="352"/>
      <c r="E172" s="352"/>
      <c r="F172" s="352"/>
      <c r="G172" s="352"/>
      <c r="H172" s="352"/>
      <c r="I172" s="352"/>
      <c r="J172" s="352"/>
      <c r="K172" s="352"/>
      <c r="L172" s="352"/>
      <c r="M172" s="352"/>
      <c r="N172" s="352"/>
      <c r="O172" s="352"/>
      <c r="P172" s="352"/>
      <c r="Q172" s="352"/>
      <c r="R172" s="352"/>
      <c r="S172" s="352"/>
      <c r="T172" s="352"/>
      <c r="U172" s="352"/>
      <c r="V172" s="352"/>
      <c r="W172" s="352"/>
      <c r="X172" s="352"/>
      <c r="Y172" s="352"/>
      <c r="Z172" s="352"/>
      <c r="AA172" s="352"/>
      <c r="AB172" s="352"/>
      <c r="AC172" s="352"/>
      <c r="AD172" s="352"/>
      <c r="AE172" s="352"/>
      <c r="AF172" s="352"/>
      <c r="AG172" s="352"/>
      <c r="AH172" s="352"/>
      <c r="AI172" s="352"/>
      <c r="AJ172" s="352"/>
      <c r="AK172" s="352"/>
      <c r="AL172" s="352"/>
      <c r="AM172" s="352"/>
      <c r="AN172" s="352"/>
      <c r="AO172" s="352"/>
      <c r="AP172" s="352"/>
      <c r="AQ172" s="353"/>
    </row>
    <row r="173" spans="2:43" ht="12" customHeight="1" x14ac:dyDescent="0.2">
      <c r="B173" s="304" t="s">
        <v>105</v>
      </c>
      <c r="C173" s="355"/>
      <c r="D173" s="351"/>
      <c r="E173" s="351"/>
      <c r="F173" s="351"/>
      <c r="G173" s="351"/>
      <c r="H173" s="351"/>
      <c r="I173" s="351"/>
      <c r="J173" s="351"/>
      <c r="K173" s="351"/>
      <c r="L173" s="351"/>
      <c r="M173" s="351"/>
      <c r="N173" s="351"/>
      <c r="O173" s="351"/>
      <c r="P173" s="351"/>
      <c r="Q173" s="351"/>
      <c r="R173" s="351"/>
      <c r="S173" s="351"/>
      <c r="T173" s="351"/>
      <c r="U173" s="351"/>
      <c r="V173" s="351"/>
      <c r="W173" s="351"/>
      <c r="X173" s="351"/>
      <c r="Y173" s="351"/>
      <c r="Z173" s="351"/>
      <c r="AA173" s="351"/>
      <c r="AB173" s="351"/>
      <c r="AC173" s="351"/>
      <c r="AD173" s="351"/>
      <c r="AE173" s="351"/>
      <c r="AF173" s="351"/>
      <c r="AG173" s="351"/>
      <c r="AH173" s="351"/>
      <c r="AI173" s="351"/>
      <c r="AJ173" s="351"/>
      <c r="AK173" s="351"/>
      <c r="AL173" s="351"/>
      <c r="AM173" s="351"/>
      <c r="AN173" s="351"/>
      <c r="AO173" s="351"/>
      <c r="AP173" s="351"/>
      <c r="AQ173" s="351"/>
    </row>
    <row r="174" spans="2:43" ht="12" customHeight="1" x14ac:dyDescent="0.2">
      <c r="B174" s="303" t="s">
        <v>104</v>
      </c>
      <c r="C174" s="355"/>
      <c r="D174" s="355"/>
      <c r="E174" s="355"/>
      <c r="F174" s="355"/>
      <c r="G174" s="355"/>
      <c r="H174" s="355"/>
      <c r="I174" s="355"/>
      <c r="J174" s="355"/>
      <c r="K174" s="355"/>
      <c r="L174" s="355"/>
      <c r="M174" s="355"/>
      <c r="N174" s="355"/>
      <c r="O174" s="355"/>
      <c r="P174" s="355"/>
      <c r="Q174" s="355"/>
      <c r="R174" s="355"/>
      <c r="S174" s="355"/>
      <c r="T174" s="355"/>
      <c r="U174" s="355"/>
      <c r="V174" s="355"/>
      <c r="W174" s="355"/>
      <c r="X174" s="355"/>
      <c r="Y174" s="355"/>
      <c r="Z174" s="355"/>
      <c r="AA174" s="355"/>
      <c r="AB174" s="355"/>
      <c r="AC174" s="355"/>
      <c r="AD174" s="355"/>
      <c r="AE174" s="355"/>
      <c r="AF174" s="355"/>
      <c r="AG174" s="355"/>
      <c r="AH174" s="355"/>
      <c r="AI174" s="355"/>
      <c r="AJ174" s="355"/>
      <c r="AK174" s="355"/>
      <c r="AL174" s="355"/>
      <c r="AM174" s="355"/>
      <c r="AN174" s="355"/>
      <c r="AO174" s="355"/>
      <c r="AP174" s="355"/>
      <c r="AQ174" s="355"/>
    </row>
    <row r="175" spans="2:43" x14ac:dyDescent="0.2">
      <c r="B175" s="348" t="s">
        <v>286</v>
      </c>
      <c r="C175" s="352"/>
      <c r="D175" s="352"/>
      <c r="E175" s="352"/>
      <c r="F175" s="352"/>
      <c r="G175" s="352"/>
      <c r="H175" s="352"/>
      <c r="I175" s="352"/>
      <c r="J175" s="352"/>
      <c r="K175" s="352"/>
      <c r="L175" s="352"/>
      <c r="M175" s="352"/>
      <c r="N175" s="352"/>
      <c r="O175" s="352"/>
      <c r="P175" s="352"/>
      <c r="Q175" s="352"/>
      <c r="R175" s="352"/>
      <c r="S175" s="352"/>
      <c r="T175" s="352"/>
      <c r="U175" s="352"/>
      <c r="V175" s="352"/>
      <c r="W175" s="352"/>
      <c r="X175" s="352"/>
      <c r="Y175" s="352"/>
      <c r="Z175" s="352"/>
      <c r="AA175" s="352"/>
      <c r="AB175" s="352"/>
      <c r="AC175" s="352"/>
      <c r="AD175" s="352"/>
      <c r="AE175" s="352"/>
      <c r="AF175" s="352"/>
      <c r="AG175" s="352"/>
      <c r="AH175" s="352"/>
      <c r="AI175" s="352"/>
      <c r="AJ175" s="352"/>
      <c r="AK175" s="352"/>
      <c r="AL175" s="352"/>
      <c r="AM175" s="352"/>
      <c r="AN175" s="352"/>
      <c r="AO175" s="352"/>
      <c r="AP175" s="352"/>
      <c r="AQ175" s="353"/>
    </row>
    <row r="176" spans="2:43" x14ac:dyDescent="0.2">
      <c r="B176" s="304" t="s">
        <v>4</v>
      </c>
      <c r="C176" s="350"/>
      <c r="D176" s="351"/>
      <c r="E176" s="351"/>
      <c r="F176" s="351"/>
      <c r="G176" s="351"/>
      <c r="H176" s="351"/>
      <c r="I176" s="351"/>
      <c r="J176" s="351"/>
      <c r="K176" s="351"/>
      <c r="L176" s="351"/>
      <c r="M176" s="351"/>
      <c r="N176" s="351"/>
      <c r="O176" s="351"/>
      <c r="P176" s="351"/>
      <c r="Q176" s="351"/>
      <c r="R176" s="351"/>
      <c r="S176" s="351"/>
      <c r="T176" s="351"/>
      <c r="U176" s="351"/>
      <c r="V176" s="351"/>
      <c r="W176" s="351"/>
      <c r="X176" s="351"/>
      <c r="Y176" s="351"/>
      <c r="Z176" s="351"/>
      <c r="AA176" s="351"/>
      <c r="AB176" s="351"/>
      <c r="AC176" s="351"/>
      <c r="AD176" s="351"/>
      <c r="AE176" s="351"/>
      <c r="AF176" s="351"/>
      <c r="AG176" s="351"/>
      <c r="AH176" s="351"/>
      <c r="AI176" s="351"/>
      <c r="AJ176" s="351"/>
      <c r="AK176" s="351"/>
      <c r="AL176" s="351"/>
      <c r="AM176" s="351"/>
      <c r="AN176" s="351"/>
      <c r="AO176" s="351"/>
      <c r="AP176" s="351"/>
      <c r="AQ176" s="351"/>
    </row>
    <row r="177" spans="1:103" x14ac:dyDescent="0.2">
      <c r="B177" s="249" t="s">
        <v>5</v>
      </c>
      <c r="C177" s="346"/>
      <c r="D177" s="347"/>
      <c r="E177" s="347"/>
      <c r="F177" s="347"/>
      <c r="G177" s="347"/>
      <c r="H177" s="347"/>
      <c r="I177" s="347"/>
      <c r="J177" s="347"/>
      <c r="K177" s="347"/>
      <c r="L177" s="347"/>
      <c r="M177" s="347"/>
      <c r="N177" s="347"/>
      <c r="O177" s="347"/>
      <c r="P177" s="347"/>
      <c r="Q177" s="347"/>
      <c r="R177" s="347"/>
      <c r="S177" s="347"/>
      <c r="T177" s="347"/>
      <c r="U177" s="347"/>
      <c r="V177" s="347"/>
      <c r="W177" s="347"/>
      <c r="X177" s="347"/>
      <c r="Y177" s="347"/>
      <c r="Z177" s="347"/>
      <c r="AA177" s="347"/>
      <c r="AB177" s="347"/>
      <c r="AC177" s="347"/>
      <c r="AD177" s="347"/>
      <c r="AE177" s="347"/>
      <c r="AF177" s="347"/>
      <c r="AG177" s="347"/>
      <c r="AH177" s="347"/>
      <c r="AI177" s="347"/>
      <c r="AJ177" s="347"/>
      <c r="AK177" s="347"/>
      <c r="AL177" s="347"/>
      <c r="AM177" s="347"/>
      <c r="AN177" s="347"/>
      <c r="AO177" s="347"/>
      <c r="AP177" s="347"/>
      <c r="AQ177" s="347"/>
    </row>
    <row r="178" spans="1:103" x14ac:dyDescent="0.2">
      <c r="B178" s="249" t="s">
        <v>184</v>
      </c>
      <c r="C178" s="346"/>
      <c r="D178" s="347"/>
      <c r="E178" s="347"/>
      <c r="F178" s="347"/>
      <c r="G178" s="347"/>
      <c r="H178" s="347"/>
      <c r="I178" s="347"/>
      <c r="J178" s="347"/>
      <c r="K178" s="347"/>
      <c r="L178" s="347"/>
      <c r="M178" s="347"/>
      <c r="N178" s="347"/>
      <c r="O178" s="347"/>
      <c r="P178" s="347"/>
      <c r="Q178" s="347"/>
      <c r="R178" s="347"/>
      <c r="S178" s="347"/>
      <c r="T178" s="347"/>
      <c r="U178" s="347"/>
      <c r="V178" s="347"/>
      <c r="W178" s="347"/>
      <c r="X178" s="347"/>
      <c r="Y178" s="347"/>
      <c r="Z178" s="347"/>
      <c r="AA178" s="347"/>
      <c r="AB178" s="347"/>
      <c r="AC178" s="347"/>
      <c r="AD178" s="347"/>
      <c r="AE178" s="347"/>
      <c r="AF178" s="347"/>
      <c r="AG178" s="347"/>
      <c r="AH178" s="347"/>
      <c r="AI178" s="347"/>
      <c r="AJ178" s="347"/>
      <c r="AK178" s="347"/>
      <c r="AL178" s="347"/>
      <c r="AM178" s="347"/>
      <c r="AN178" s="347"/>
      <c r="AO178" s="347"/>
      <c r="AP178" s="347"/>
      <c r="AQ178" s="347"/>
    </row>
    <row r="179" spans="1:103" x14ac:dyDescent="0.2">
      <c r="B179" s="303" t="s">
        <v>185</v>
      </c>
      <c r="C179" s="354"/>
      <c r="D179" s="355"/>
      <c r="E179" s="355"/>
      <c r="F179" s="355"/>
      <c r="G179" s="355"/>
      <c r="H179" s="355"/>
      <c r="I179" s="355"/>
      <c r="J179" s="355"/>
      <c r="K179" s="355"/>
      <c r="L179" s="355"/>
      <c r="M179" s="355"/>
      <c r="N179" s="355"/>
      <c r="O179" s="355"/>
      <c r="P179" s="355"/>
      <c r="Q179" s="355"/>
      <c r="R179" s="355"/>
      <c r="S179" s="355"/>
      <c r="T179" s="355"/>
      <c r="U179" s="355"/>
      <c r="V179" s="355"/>
      <c r="W179" s="355"/>
      <c r="X179" s="355"/>
      <c r="Y179" s="355"/>
      <c r="Z179" s="355"/>
      <c r="AA179" s="355"/>
      <c r="AB179" s="355"/>
      <c r="AC179" s="355"/>
      <c r="AD179" s="355"/>
      <c r="AE179" s="355"/>
      <c r="AF179" s="355"/>
      <c r="AG179" s="355"/>
      <c r="AH179" s="355"/>
      <c r="AI179" s="355"/>
      <c r="AJ179" s="355"/>
      <c r="AK179" s="355"/>
      <c r="AL179" s="355"/>
      <c r="AM179" s="355"/>
      <c r="AN179" s="355"/>
      <c r="AO179" s="355"/>
      <c r="AP179" s="355"/>
      <c r="AQ179" s="355"/>
    </row>
    <row r="180" spans="1:103" x14ac:dyDescent="0.2">
      <c r="B180" s="348" t="s">
        <v>287</v>
      </c>
      <c r="C180" s="352"/>
      <c r="D180" s="352"/>
      <c r="E180" s="352"/>
      <c r="F180" s="352"/>
      <c r="G180" s="352"/>
      <c r="H180" s="352"/>
      <c r="I180" s="352"/>
      <c r="J180" s="352"/>
      <c r="K180" s="352"/>
      <c r="L180" s="352"/>
      <c r="M180" s="352"/>
      <c r="N180" s="352"/>
      <c r="O180" s="352"/>
      <c r="P180" s="352"/>
      <c r="Q180" s="352"/>
      <c r="R180" s="352"/>
      <c r="S180" s="352"/>
      <c r="T180" s="352"/>
      <c r="U180" s="352"/>
      <c r="V180" s="352"/>
      <c r="W180" s="352"/>
      <c r="X180" s="352"/>
      <c r="Y180" s="352"/>
      <c r="Z180" s="352"/>
      <c r="AA180" s="352"/>
      <c r="AB180" s="352"/>
      <c r="AC180" s="352"/>
      <c r="AD180" s="352"/>
      <c r="AE180" s="352"/>
      <c r="AF180" s="352"/>
      <c r="AG180" s="352"/>
      <c r="AH180" s="352"/>
      <c r="AI180" s="352"/>
      <c r="AJ180" s="352"/>
      <c r="AK180" s="352"/>
      <c r="AL180" s="352"/>
      <c r="AM180" s="352"/>
      <c r="AN180" s="352"/>
      <c r="AO180" s="352"/>
      <c r="AP180" s="352"/>
      <c r="AQ180" s="353"/>
    </row>
    <row r="181" spans="1:103" x14ac:dyDescent="0.2">
      <c r="B181" s="304" t="s">
        <v>4</v>
      </c>
      <c r="C181" s="350"/>
      <c r="D181" s="351"/>
      <c r="E181" s="351"/>
      <c r="F181" s="351"/>
      <c r="G181" s="351"/>
      <c r="H181" s="351"/>
      <c r="I181" s="351"/>
      <c r="J181" s="351"/>
      <c r="K181" s="351"/>
      <c r="L181" s="351"/>
      <c r="M181" s="351"/>
      <c r="N181" s="351"/>
      <c r="O181" s="351"/>
      <c r="P181" s="351"/>
      <c r="Q181" s="351"/>
      <c r="R181" s="351"/>
      <c r="S181" s="351"/>
      <c r="T181" s="351"/>
      <c r="U181" s="351"/>
      <c r="V181" s="351"/>
      <c r="W181" s="351"/>
      <c r="X181" s="351"/>
      <c r="Y181" s="351"/>
      <c r="Z181" s="351"/>
      <c r="AA181" s="351"/>
      <c r="AB181" s="351"/>
      <c r="AC181" s="351"/>
      <c r="AD181" s="351"/>
      <c r="AE181" s="351"/>
      <c r="AF181" s="351"/>
      <c r="AG181" s="351"/>
      <c r="AH181" s="351"/>
      <c r="AI181" s="351"/>
      <c r="AJ181" s="351"/>
      <c r="AK181" s="351"/>
      <c r="AL181" s="351"/>
      <c r="AM181" s="351"/>
      <c r="AN181" s="351"/>
      <c r="AO181" s="351"/>
      <c r="AP181" s="351"/>
      <c r="AQ181" s="351"/>
    </row>
    <row r="182" spans="1:103" x14ac:dyDescent="0.2">
      <c r="B182" s="249" t="s">
        <v>5</v>
      </c>
      <c r="C182" s="346"/>
      <c r="D182" s="347"/>
      <c r="E182" s="347"/>
      <c r="F182" s="347"/>
      <c r="G182" s="347"/>
      <c r="H182" s="347"/>
      <c r="I182" s="347"/>
      <c r="J182" s="347"/>
      <c r="K182" s="347"/>
      <c r="L182" s="347"/>
      <c r="M182" s="347"/>
      <c r="N182" s="347"/>
      <c r="O182" s="347"/>
      <c r="P182" s="347"/>
      <c r="Q182" s="347"/>
      <c r="R182" s="347"/>
      <c r="S182" s="347"/>
      <c r="T182" s="347"/>
      <c r="U182" s="347"/>
      <c r="V182" s="347"/>
      <c r="W182" s="347"/>
      <c r="X182" s="347"/>
      <c r="Y182" s="347"/>
      <c r="Z182" s="347"/>
      <c r="AA182" s="347"/>
      <c r="AB182" s="347"/>
      <c r="AC182" s="347"/>
      <c r="AD182" s="347"/>
      <c r="AE182" s="347"/>
      <c r="AF182" s="347"/>
      <c r="AG182" s="347"/>
      <c r="AH182" s="347"/>
      <c r="AI182" s="347"/>
      <c r="AJ182" s="347"/>
      <c r="AK182" s="347"/>
      <c r="AL182" s="347"/>
      <c r="AM182" s="347"/>
      <c r="AN182" s="347"/>
      <c r="AO182" s="347"/>
      <c r="AP182" s="347"/>
      <c r="AQ182" s="347"/>
    </row>
    <row r="183" spans="1:103" s="123" customFormat="1" x14ac:dyDescent="0.2">
      <c r="A183" s="4"/>
      <c r="B183" s="370" t="s">
        <v>322</v>
      </c>
      <c r="C183" s="184"/>
      <c r="D183" s="372"/>
      <c r="E183" s="372"/>
      <c r="F183" s="372"/>
      <c r="G183" s="372"/>
      <c r="H183" s="372"/>
      <c r="I183" s="372"/>
      <c r="J183" s="372"/>
      <c r="K183" s="372"/>
      <c r="L183" s="372"/>
      <c r="M183" s="372"/>
      <c r="N183" s="372"/>
      <c r="O183" s="372"/>
      <c r="P183" s="372"/>
      <c r="Q183" s="372"/>
      <c r="R183" s="372"/>
      <c r="S183" s="372"/>
      <c r="T183" s="372"/>
      <c r="U183" s="372"/>
      <c r="V183" s="372"/>
      <c r="W183" s="372"/>
      <c r="X183" s="372"/>
      <c r="Y183" s="372"/>
      <c r="Z183" s="372"/>
      <c r="AA183" s="372"/>
      <c r="AB183" s="372"/>
      <c r="AC183" s="372"/>
      <c r="AD183" s="372"/>
      <c r="AE183" s="372"/>
      <c r="AF183" s="372"/>
      <c r="AG183" s="372"/>
      <c r="AH183" s="372"/>
      <c r="AI183" s="372"/>
      <c r="AJ183" s="372"/>
      <c r="AK183" s="372"/>
      <c r="AL183" s="372"/>
      <c r="AM183" s="372"/>
      <c r="AN183" s="372"/>
      <c r="AO183" s="372"/>
      <c r="AP183" s="372"/>
      <c r="AQ183" s="375"/>
      <c r="AR183" s="126"/>
      <c r="AS183" s="126"/>
      <c r="AT183" s="126"/>
      <c r="AU183" s="126"/>
      <c r="AV183" s="126"/>
      <c r="AW183" s="126"/>
      <c r="AX183" s="126"/>
      <c r="AY183" s="126"/>
      <c r="AZ183" s="126"/>
      <c r="BA183" s="126"/>
      <c r="BB183" s="126"/>
      <c r="BC183" s="126"/>
      <c r="BD183" s="126"/>
      <c r="BE183" s="126"/>
      <c r="BF183" s="126"/>
      <c r="BG183" s="126"/>
      <c r="BH183" s="126"/>
      <c r="BI183" s="126"/>
      <c r="BJ183" s="126"/>
      <c r="BK183" s="126"/>
      <c r="BL183" s="126"/>
      <c r="BM183" s="126"/>
      <c r="BN183" s="126"/>
      <c r="BO183" s="126"/>
      <c r="BP183" s="126"/>
      <c r="BQ183" s="126"/>
      <c r="BR183" s="126"/>
      <c r="BS183" s="126"/>
      <c r="BT183" s="126"/>
      <c r="BU183" s="126"/>
      <c r="BV183" s="126"/>
      <c r="BW183" s="126"/>
      <c r="BX183" s="126"/>
      <c r="BY183" s="126"/>
      <c r="BZ183" s="126"/>
      <c r="CA183" s="126"/>
      <c r="CB183" s="126"/>
      <c r="CC183" s="126"/>
      <c r="CD183" s="126"/>
      <c r="CE183" s="126"/>
      <c r="CF183" s="126"/>
      <c r="CG183" s="126"/>
      <c r="CH183" s="126"/>
      <c r="CI183" s="126"/>
      <c r="CJ183" s="126"/>
      <c r="CK183" s="126"/>
      <c r="CL183" s="126"/>
      <c r="CM183" s="126"/>
      <c r="CN183" s="126"/>
      <c r="CO183" s="126"/>
      <c r="CP183" s="126"/>
      <c r="CQ183" s="126"/>
      <c r="CR183" s="126"/>
      <c r="CS183" s="126"/>
      <c r="CT183" s="126"/>
      <c r="CU183" s="126"/>
      <c r="CV183" s="126"/>
      <c r="CW183" s="126"/>
      <c r="CX183" s="126"/>
      <c r="CY183" s="126"/>
    </row>
    <row r="184" spans="1:103" s="123" customFormat="1" x14ac:dyDescent="0.2">
      <c r="A184" s="4"/>
      <c r="B184" s="374" t="s">
        <v>323</v>
      </c>
      <c r="C184" s="272"/>
      <c r="D184" s="392"/>
      <c r="E184" s="272"/>
      <c r="F184" s="272"/>
      <c r="G184" s="272"/>
      <c r="H184" s="272"/>
      <c r="I184" s="272"/>
      <c r="J184" s="272"/>
      <c r="K184" s="272"/>
      <c r="L184" s="272"/>
      <c r="M184" s="272"/>
      <c r="N184" s="272"/>
      <c r="O184" s="272"/>
      <c r="P184" s="272"/>
      <c r="Q184" s="272"/>
      <c r="R184" s="272"/>
      <c r="S184" s="272"/>
      <c r="T184" s="272"/>
      <c r="U184" s="272"/>
      <c r="V184" s="272"/>
      <c r="W184" s="272"/>
      <c r="X184" s="272"/>
      <c r="Y184" s="272"/>
      <c r="Z184" s="272"/>
      <c r="AA184" s="272"/>
      <c r="AB184" s="272"/>
      <c r="AC184" s="272"/>
      <c r="AD184" s="272"/>
      <c r="AE184" s="272"/>
      <c r="AF184" s="272"/>
      <c r="AG184" s="272"/>
      <c r="AH184" s="272"/>
      <c r="AI184" s="272"/>
      <c r="AJ184" s="272"/>
      <c r="AK184" s="272"/>
      <c r="AL184" s="272"/>
      <c r="AM184" s="272"/>
      <c r="AN184" s="272"/>
      <c r="AO184" s="272"/>
      <c r="AP184" s="272"/>
      <c r="AQ184" s="272"/>
      <c r="AR184" s="126"/>
      <c r="AS184" s="126"/>
      <c r="AT184" s="126"/>
      <c r="AU184" s="126"/>
      <c r="AV184" s="126"/>
      <c r="AW184" s="126"/>
      <c r="AX184" s="126"/>
      <c r="AY184" s="126"/>
      <c r="AZ184" s="126"/>
      <c r="BA184" s="126"/>
      <c r="BB184" s="126"/>
      <c r="BC184" s="126"/>
      <c r="BD184" s="126"/>
      <c r="BE184" s="126"/>
      <c r="BF184" s="126"/>
      <c r="BG184" s="126"/>
      <c r="BH184" s="126"/>
      <c r="BI184" s="126"/>
      <c r="BJ184" s="126"/>
      <c r="BK184" s="126"/>
      <c r="BL184" s="126"/>
      <c r="BM184" s="126"/>
      <c r="BN184" s="126"/>
      <c r="BO184" s="126"/>
      <c r="BP184" s="126"/>
      <c r="BQ184" s="126"/>
      <c r="BR184" s="126"/>
      <c r="BS184" s="126"/>
      <c r="BT184" s="126"/>
      <c r="BU184" s="126"/>
      <c r="BV184" s="126"/>
      <c r="BW184" s="126"/>
      <c r="BX184" s="126"/>
      <c r="BY184" s="126"/>
      <c r="BZ184" s="126"/>
      <c r="CA184" s="126"/>
      <c r="CB184" s="126"/>
      <c r="CC184" s="126"/>
      <c r="CD184" s="126"/>
      <c r="CE184" s="126"/>
      <c r="CF184" s="126"/>
      <c r="CG184" s="126"/>
      <c r="CH184" s="126"/>
      <c r="CI184" s="126"/>
      <c r="CJ184" s="126"/>
      <c r="CK184" s="126"/>
      <c r="CL184" s="126"/>
      <c r="CM184" s="126"/>
      <c r="CN184" s="126"/>
      <c r="CO184" s="126"/>
      <c r="CP184" s="126"/>
      <c r="CQ184" s="126"/>
      <c r="CR184" s="126"/>
      <c r="CS184" s="126"/>
      <c r="CT184" s="126"/>
      <c r="CU184" s="126"/>
      <c r="CV184" s="126"/>
      <c r="CW184" s="126"/>
      <c r="CX184" s="126"/>
      <c r="CY184" s="126"/>
    </row>
    <row r="185" spans="1:103" s="123" customFormat="1" x14ac:dyDescent="0.2">
      <c r="A185" s="4"/>
      <c r="B185" s="370" t="s">
        <v>330</v>
      </c>
      <c r="C185" s="376"/>
      <c r="D185" s="160"/>
      <c r="E185" s="160"/>
      <c r="F185" s="160"/>
      <c r="G185" s="160"/>
      <c r="H185" s="160"/>
      <c r="I185" s="160"/>
      <c r="J185" s="160"/>
      <c r="K185" s="160"/>
      <c r="L185" s="160"/>
      <c r="M185" s="160"/>
      <c r="N185" s="160"/>
      <c r="O185" s="160"/>
      <c r="P185" s="160"/>
      <c r="Q185" s="160"/>
      <c r="R185" s="160"/>
      <c r="S185" s="160"/>
      <c r="T185" s="160"/>
      <c r="U185" s="160"/>
      <c r="V185" s="160"/>
      <c r="W185" s="160"/>
      <c r="X185" s="160"/>
      <c r="Y185" s="160"/>
      <c r="Z185" s="160"/>
      <c r="AA185" s="160"/>
      <c r="AB185" s="160"/>
      <c r="AC185" s="160"/>
      <c r="AD185" s="160"/>
      <c r="AE185" s="160"/>
      <c r="AF185" s="160"/>
      <c r="AG185" s="160"/>
      <c r="AH185" s="160"/>
      <c r="AI185" s="160"/>
      <c r="AJ185" s="160"/>
      <c r="AK185" s="160"/>
      <c r="AL185" s="160"/>
      <c r="AM185" s="160"/>
      <c r="AN185" s="160"/>
      <c r="AO185" s="160"/>
      <c r="AP185" s="160"/>
      <c r="AQ185" s="373"/>
      <c r="AR185" s="126"/>
      <c r="AS185" s="126"/>
      <c r="AT185" s="126"/>
      <c r="AU185" s="126"/>
      <c r="AV185" s="126"/>
      <c r="AW185" s="126"/>
      <c r="AX185" s="126"/>
      <c r="AY185" s="126"/>
      <c r="AZ185" s="126"/>
      <c r="BA185" s="126"/>
      <c r="BB185" s="126"/>
      <c r="BC185" s="126"/>
      <c r="BD185" s="126"/>
      <c r="BE185" s="126"/>
      <c r="BF185" s="126"/>
      <c r="BG185" s="126"/>
      <c r="BH185" s="126"/>
      <c r="BI185" s="126"/>
      <c r="BJ185" s="126"/>
      <c r="BK185" s="126"/>
      <c r="BL185" s="126"/>
      <c r="BM185" s="126"/>
      <c r="BN185" s="126"/>
      <c r="BO185" s="126"/>
      <c r="BP185" s="126"/>
      <c r="BQ185" s="126"/>
      <c r="BR185" s="126"/>
      <c r="BS185" s="126"/>
      <c r="BT185" s="126"/>
      <c r="BU185" s="126"/>
      <c r="BV185" s="126"/>
      <c r="BW185" s="126"/>
      <c r="BX185" s="126"/>
      <c r="BY185" s="126"/>
      <c r="BZ185" s="126"/>
      <c r="CA185" s="126"/>
      <c r="CB185" s="126"/>
      <c r="CC185" s="126"/>
      <c r="CD185" s="126"/>
      <c r="CE185" s="126"/>
      <c r="CF185" s="126"/>
      <c r="CG185" s="126"/>
      <c r="CH185" s="126"/>
      <c r="CI185" s="126"/>
      <c r="CJ185" s="126"/>
      <c r="CK185" s="126"/>
      <c r="CL185" s="126"/>
      <c r="CM185" s="126"/>
      <c r="CN185" s="126"/>
      <c r="CO185" s="126"/>
      <c r="CP185" s="126"/>
      <c r="CQ185" s="126"/>
      <c r="CR185" s="126"/>
      <c r="CS185" s="126"/>
      <c r="CT185" s="126"/>
      <c r="CU185" s="126"/>
      <c r="CV185" s="126"/>
      <c r="CW185" s="126"/>
      <c r="CX185" s="126"/>
      <c r="CY185" s="126"/>
    </row>
    <row r="186" spans="1:103" s="123" customFormat="1" x14ac:dyDescent="0.2">
      <c r="A186" s="4"/>
      <c r="B186" s="374" t="s">
        <v>331</v>
      </c>
      <c r="C186" s="272"/>
      <c r="D186" s="272"/>
      <c r="E186" s="272"/>
      <c r="F186" s="272"/>
      <c r="G186" s="272"/>
      <c r="H186" s="272"/>
      <c r="I186" s="272"/>
      <c r="J186" s="272"/>
      <c r="K186" s="272"/>
      <c r="L186" s="272"/>
      <c r="M186" s="272"/>
      <c r="N186" s="272"/>
      <c r="O186" s="272"/>
      <c r="P186" s="272"/>
      <c r="Q186" s="272"/>
      <c r="R186" s="272"/>
      <c r="S186" s="272"/>
      <c r="T186" s="272"/>
      <c r="U186" s="272"/>
      <c r="V186" s="272"/>
      <c r="W186" s="272"/>
      <c r="X186" s="272"/>
      <c r="Y186" s="272"/>
      <c r="Z186" s="272"/>
      <c r="AA186" s="272"/>
      <c r="AB186" s="272"/>
      <c r="AC186" s="272"/>
      <c r="AD186" s="272"/>
      <c r="AE186" s="272"/>
      <c r="AF186" s="272"/>
      <c r="AG186" s="272"/>
      <c r="AH186" s="272"/>
      <c r="AI186" s="272"/>
      <c r="AJ186" s="272"/>
      <c r="AK186" s="272"/>
      <c r="AL186" s="272"/>
      <c r="AM186" s="272"/>
      <c r="AN186" s="272"/>
      <c r="AO186" s="272"/>
      <c r="AP186" s="272"/>
      <c r="AQ186" s="272"/>
      <c r="AR186" s="126"/>
      <c r="AS186" s="126"/>
      <c r="AT186" s="126"/>
      <c r="AU186" s="126"/>
      <c r="AV186" s="126"/>
      <c r="AW186" s="126"/>
      <c r="AX186" s="126"/>
      <c r="AY186" s="126"/>
      <c r="AZ186" s="126"/>
      <c r="BA186" s="126"/>
      <c r="BB186" s="126"/>
      <c r="BC186" s="126"/>
      <c r="BD186" s="126"/>
      <c r="BE186" s="126"/>
      <c r="BF186" s="126"/>
      <c r="BG186" s="126"/>
      <c r="BH186" s="126"/>
      <c r="BI186" s="126"/>
      <c r="BJ186" s="126"/>
      <c r="BK186" s="126"/>
      <c r="BL186" s="126"/>
      <c r="BM186" s="126"/>
      <c r="BN186" s="126"/>
      <c r="BO186" s="126"/>
      <c r="BP186" s="126"/>
      <c r="BQ186" s="126"/>
      <c r="BR186" s="126"/>
      <c r="BS186" s="126"/>
      <c r="BT186" s="126"/>
      <c r="BU186" s="126"/>
      <c r="BV186" s="126"/>
      <c r="BW186" s="126"/>
      <c r="BX186" s="126"/>
      <c r="BY186" s="126"/>
      <c r="BZ186" s="126"/>
      <c r="CA186" s="126"/>
      <c r="CB186" s="126"/>
      <c r="CC186" s="126"/>
      <c r="CD186" s="126"/>
      <c r="CE186" s="126"/>
      <c r="CF186" s="126"/>
      <c r="CG186" s="126"/>
      <c r="CH186" s="126"/>
      <c r="CI186" s="126"/>
      <c r="CJ186" s="126"/>
      <c r="CK186" s="126"/>
      <c r="CL186" s="126"/>
      <c r="CM186" s="126"/>
      <c r="CN186" s="126"/>
      <c r="CO186" s="126"/>
      <c r="CP186" s="126"/>
      <c r="CQ186" s="126"/>
      <c r="CR186" s="126"/>
      <c r="CS186" s="126"/>
      <c r="CT186" s="126"/>
      <c r="CU186" s="126"/>
      <c r="CV186" s="126"/>
      <c r="CW186" s="126"/>
      <c r="CX186" s="126"/>
      <c r="CY186" s="126"/>
    </row>
    <row r="187" spans="1:103" s="123" customFormat="1" x14ac:dyDescent="0.2">
      <c r="A187" s="4"/>
      <c r="B187" s="370" t="s">
        <v>355</v>
      </c>
      <c r="C187" s="397" t="s">
        <v>17</v>
      </c>
      <c r="D187" s="272"/>
      <c r="E187" s="272"/>
      <c r="F187" s="272"/>
      <c r="G187" s="272"/>
      <c r="H187" s="272"/>
      <c r="I187" s="272"/>
      <c r="J187" s="272"/>
      <c r="K187" s="272"/>
      <c r="L187" s="272"/>
      <c r="M187" s="272"/>
      <c r="N187" s="272"/>
      <c r="O187" s="272"/>
      <c r="P187" s="272"/>
      <c r="Q187" s="272"/>
      <c r="R187" s="272"/>
      <c r="S187" s="272"/>
      <c r="T187" s="272"/>
      <c r="U187" s="272"/>
      <c r="V187" s="272"/>
      <c r="W187" s="272"/>
      <c r="X187" s="272"/>
      <c r="Y187" s="272"/>
      <c r="Z187" s="272"/>
      <c r="AA187" s="272"/>
      <c r="AB187" s="272"/>
      <c r="AC187" s="272"/>
      <c r="AD187" s="272"/>
      <c r="AE187" s="272"/>
      <c r="AF187" s="272"/>
      <c r="AG187" s="272"/>
      <c r="AH187" s="272"/>
      <c r="AI187" s="272"/>
      <c r="AJ187" s="272"/>
      <c r="AK187" s="272"/>
      <c r="AL187" s="272"/>
      <c r="AM187" s="272"/>
      <c r="AN187" s="272"/>
      <c r="AO187" s="272"/>
      <c r="AP187" s="272"/>
      <c r="AQ187" s="272"/>
      <c r="AR187" s="126"/>
      <c r="AS187" s="126"/>
      <c r="AT187" s="126"/>
      <c r="AU187" s="126"/>
      <c r="AV187" s="126"/>
      <c r="AW187" s="126"/>
      <c r="AX187" s="126"/>
      <c r="AY187" s="126"/>
      <c r="AZ187" s="126"/>
      <c r="BA187" s="126"/>
      <c r="BB187" s="126"/>
      <c r="BC187" s="126"/>
      <c r="BD187" s="126"/>
      <c r="BE187" s="126"/>
      <c r="BF187" s="126"/>
      <c r="BG187" s="126"/>
      <c r="BH187" s="126"/>
      <c r="BI187" s="126"/>
      <c r="BJ187" s="126"/>
      <c r="BK187" s="126"/>
      <c r="BL187" s="126"/>
      <c r="BM187" s="126"/>
      <c r="BN187" s="126"/>
      <c r="BO187" s="126"/>
      <c r="BP187" s="126"/>
      <c r="BQ187" s="126"/>
      <c r="BR187" s="126"/>
      <c r="BS187" s="126"/>
      <c r="BT187" s="126"/>
      <c r="BU187" s="126"/>
      <c r="BV187" s="126"/>
      <c r="BW187" s="126"/>
      <c r="BX187" s="126"/>
      <c r="BY187" s="126"/>
      <c r="BZ187" s="126"/>
      <c r="CA187" s="126"/>
      <c r="CB187" s="126"/>
      <c r="CC187" s="126"/>
      <c r="CD187" s="126"/>
      <c r="CE187" s="126"/>
      <c r="CF187" s="126"/>
      <c r="CG187" s="126"/>
      <c r="CH187" s="126"/>
      <c r="CI187" s="126"/>
      <c r="CJ187" s="126"/>
      <c r="CK187" s="126"/>
      <c r="CL187" s="126"/>
      <c r="CM187" s="126"/>
      <c r="CN187" s="126"/>
      <c r="CO187" s="126"/>
      <c r="CP187" s="126"/>
      <c r="CQ187" s="126"/>
      <c r="CR187" s="126"/>
      <c r="CS187" s="126"/>
      <c r="CT187" s="126"/>
      <c r="CU187" s="126"/>
      <c r="CV187" s="126"/>
      <c r="CW187" s="126"/>
      <c r="CX187" s="126"/>
      <c r="CY187" s="126"/>
    </row>
    <row r="188" spans="1:103" s="123" customFormat="1" x14ac:dyDescent="0.2">
      <c r="A188" s="4"/>
      <c r="B188" s="374" t="s">
        <v>351</v>
      </c>
      <c r="C188" s="272"/>
      <c r="D188" s="272"/>
      <c r="E188" s="272"/>
      <c r="F188" s="272"/>
      <c r="G188" s="272"/>
      <c r="H188" s="272"/>
      <c r="I188" s="272"/>
      <c r="J188" s="272"/>
      <c r="K188" s="272"/>
      <c r="L188" s="272"/>
      <c r="M188" s="272"/>
      <c r="N188" s="272"/>
      <c r="O188" s="272"/>
      <c r="P188" s="272"/>
      <c r="Q188" s="272"/>
      <c r="R188" s="272"/>
      <c r="S188" s="272"/>
      <c r="T188" s="272"/>
      <c r="U188" s="272"/>
      <c r="V188" s="272"/>
      <c r="W188" s="272"/>
      <c r="X188" s="272"/>
      <c r="Y188" s="272"/>
      <c r="Z188" s="272"/>
      <c r="AA188" s="272"/>
      <c r="AB188" s="272"/>
      <c r="AC188" s="272"/>
      <c r="AD188" s="272"/>
      <c r="AE188" s="272"/>
      <c r="AF188" s="272"/>
      <c r="AG188" s="272"/>
      <c r="AH188" s="272"/>
      <c r="AI188" s="272"/>
      <c r="AJ188" s="272"/>
      <c r="AK188" s="272"/>
      <c r="AL188" s="272"/>
      <c r="AM188" s="272"/>
      <c r="AN188" s="272"/>
      <c r="AO188" s="272"/>
      <c r="AP188" s="272"/>
      <c r="AQ188" s="272"/>
      <c r="AR188" s="126"/>
      <c r="AS188" s="126"/>
      <c r="AT188" s="126"/>
      <c r="AU188" s="126"/>
      <c r="AV188" s="126"/>
      <c r="AW188" s="126"/>
      <c r="AX188" s="126"/>
      <c r="AY188" s="126"/>
      <c r="AZ188" s="126"/>
      <c r="BA188" s="126"/>
      <c r="BB188" s="126"/>
      <c r="BC188" s="126"/>
      <c r="BD188" s="126"/>
      <c r="BE188" s="126"/>
      <c r="BF188" s="126"/>
      <c r="BG188" s="126"/>
      <c r="BH188" s="126"/>
      <c r="BI188" s="126"/>
      <c r="BJ188" s="126"/>
      <c r="BK188" s="126"/>
      <c r="BL188" s="126"/>
      <c r="BM188" s="126"/>
      <c r="BN188" s="126"/>
      <c r="BO188" s="126"/>
      <c r="BP188" s="126"/>
      <c r="BQ188" s="126"/>
      <c r="BR188" s="126"/>
      <c r="BS188" s="126"/>
      <c r="BT188" s="126"/>
      <c r="BU188" s="126"/>
      <c r="BV188" s="126"/>
      <c r="BW188" s="126"/>
      <c r="BX188" s="126"/>
      <c r="BY188" s="126"/>
      <c r="BZ188" s="126"/>
      <c r="CA188" s="126"/>
      <c r="CB188" s="126"/>
      <c r="CC188" s="126"/>
      <c r="CD188" s="126"/>
      <c r="CE188" s="126"/>
      <c r="CF188" s="126"/>
      <c r="CG188" s="126"/>
      <c r="CH188" s="126"/>
      <c r="CI188" s="126"/>
      <c r="CJ188" s="126"/>
      <c r="CK188" s="126"/>
      <c r="CL188" s="126"/>
      <c r="CM188" s="126"/>
      <c r="CN188" s="126"/>
      <c r="CO188" s="126"/>
      <c r="CP188" s="126"/>
      <c r="CQ188" s="126"/>
      <c r="CR188" s="126"/>
      <c r="CS188" s="126"/>
      <c r="CT188" s="126"/>
      <c r="CU188" s="126"/>
      <c r="CV188" s="126"/>
      <c r="CW188" s="126"/>
      <c r="CX188" s="126"/>
      <c r="CY188" s="126"/>
    </row>
    <row r="189" spans="1:103" s="123" customFormat="1" x14ac:dyDescent="0.2">
      <c r="A189" s="4"/>
      <c r="B189" s="374" t="s">
        <v>352</v>
      </c>
      <c r="C189" s="272"/>
      <c r="D189" s="272"/>
      <c r="E189" s="272"/>
      <c r="F189" s="272"/>
      <c r="G189" s="272"/>
      <c r="H189" s="272"/>
      <c r="I189" s="272"/>
      <c r="J189" s="272"/>
      <c r="K189" s="272"/>
      <c r="L189" s="272"/>
      <c r="M189" s="272"/>
      <c r="N189" s="272"/>
      <c r="O189" s="272"/>
      <c r="P189" s="272"/>
      <c r="Q189" s="272"/>
      <c r="R189" s="272"/>
      <c r="S189" s="272"/>
      <c r="T189" s="272"/>
      <c r="U189" s="272"/>
      <c r="V189" s="272"/>
      <c r="W189" s="272"/>
      <c r="X189" s="272"/>
      <c r="Y189" s="272"/>
      <c r="Z189" s="272"/>
      <c r="AA189" s="272"/>
      <c r="AB189" s="272"/>
      <c r="AC189" s="272"/>
      <c r="AD189" s="272"/>
      <c r="AE189" s="272"/>
      <c r="AF189" s="272"/>
      <c r="AG189" s="272"/>
      <c r="AH189" s="272"/>
      <c r="AI189" s="272"/>
      <c r="AJ189" s="272"/>
      <c r="AK189" s="272"/>
      <c r="AL189" s="272"/>
      <c r="AM189" s="272"/>
      <c r="AN189" s="272"/>
      <c r="AO189" s="272"/>
      <c r="AP189" s="272"/>
      <c r="AQ189" s="272"/>
      <c r="AR189" s="126"/>
      <c r="AS189" s="126"/>
      <c r="AT189" s="126"/>
      <c r="AU189" s="126"/>
      <c r="AV189" s="126"/>
      <c r="AW189" s="126"/>
      <c r="AX189" s="126"/>
      <c r="AY189" s="126"/>
      <c r="AZ189" s="126"/>
      <c r="BA189" s="126"/>
      <c r="BB189" s="126"/>
      <c r="BC189" s="126"/>
      <c r="BD189" s="126"/>
      <c r="BE189" s="126"/>
      <c r="BF189" s="126"/>
      <c r="BG189" s="126"/>
      <c r="BH189" s="126"/>
      <c r="BI189" s="126"/>
      <c r="BJ189" s="126"/>
      <c r="BK189" s="126"/>
      <c r="BL189" s="126"/>
      <c r="BM189" s="126"/>
      <c r="BN189" s="126"/>
      <c r="BO189" s="126"/>
      <c r="BP189" s="126"/>
      <c r="BQ189" s="126"/>
      <c r="BR189" s="126"/>
      <c r="BS189" s="126"/>
      <c r="BT189" s="126"/>
      <c r="BU189" s="126"/>
      <c r="BV189" s="126"/>
      <c r="BW189" s="126"/>
      <c r="BX189" s="126"/>
      <c r="BY189" s="126"/>
      <c r="BZ189" s="126"/>
      <c r="CA189" s="126"/>
      <c r="CB189" s="126"/>
      <c r="CC189" s="126"/>
      <c r="CD189" s="126"/>
      <c r="CE189" s="126"/>
      <c r="CF189" s="126"/>
      <c r="CG189" s="126"/>
      <c r="CH189" s="126"/>
      <c r="CI189" s="126"/>
      <c r="CJ189" s="126"/>
      <c r="CK189" s="126"/>
      <c r="CL189" s="126"/>
      <c r="CM189" s="126"/>
      <c r="CN189" s="126"/>
      <c r="CO189" s="126"/>
      <c r="CP189" s="126"/>
      <c r="CQ189" s="126"/>
      <c r="CR189" s="126"/>
      <c r="CS189" s="126"/>
      <c r="CT189" s="126"/>
      <c r="CU189" s="126"/>
      <c r="CV189" s="126"/>
      <c r="CW189" s="126"/>
      <c r="CX189" s="126"/>
      <c r="CY189" s="126"/>
    </row>
    <row r="190" spans="1:103" s="123" customFormat="1" x14ac:dyDescent="0.2">
      <c r="A190" s="4"/>
      <c r="B190" s="374" t="s">
        <v>349</v>
      </c>
      <c r="C190" s="272"/>
      <c r="D190" s="272"/>
      <c r="E190" s="272"/>
      <c r="F190" s="272"/>
      <c r="G190" s="272"/>
      <c r="H190" s="272"/>
      <c r="I190" s="272"/>
      <c r="J190" s="272"/>
      <c r="K190" s="272"/>
      <c r="L190" s="272"/>
      <c r="M190" s="272"/>
      <c r="N190" s="272"/>
      <c r="O190" s="272"/>
      <c r="P190" s="272"/>
      <c r="Q190" s="272"/>
      <c r="R190" s="272"/>
      <c r="S190" s="272"/>
      <c r="T190" s="272"/>
      <c r="U190" s="272"/>
      <c r="V190" s="272"/>
      <c r="W190" s="272"/>
      <c r="X190" s="272"/>
      <c r="Y190" s="272"/>
      <c r="Z190" s="272"/>
      <c r="AA190" s="272"/>
      <c r="AB190" s="272"/>
      <c r="AC190" s="272"/>
      <c r="AD190" s="272"/>
      <c r="AE190" s="272"/>
      <c r="AF190" s="272"/>
      <c r="AG190" s="272"/>
      <c r="AH190" s="272"/>
      <c r="AI190" s="272"/>
      <c r="AJ190" s="272"/>
      <c r="AK190" s="272"/>
      <c r="AL190" s="272"/>
      <c r="AM190" s="272"/>
      <c r="AN190" s="272"/>
      <c r="AO190" s="272"/>
      <c r="AP190" s="272"/>
      <c r="AQ190" s="272"/>
      <c r="AR190" s="126"/>
      <c r="AS190" s="126"/>
      <c r="AT190" s="126"/>
      <c r="AU190" s="126"/>
      <c r="AV190" s="126"/>
      <c r="AW190" s="126"/>
      <c r="AX190" s="126"/>
      <c r="AY190" s="126"/>
      <c r="AZ190" s="126"/>
      <c r="BA190" s="126"/>
      <c r="BB190" s="126"/>
      <c r="BC190" s="126"/>
      <c r="BD190" s="126"/>
      <c r="BE190" s="126"/>
      <c r="BF190" s="126"/>
      <c r="BG190" s="126"/>
      <c r="BH190" s="126"/>
      <c r="BI190" s="126"/>
      <c r="BJ190" s="126"/>
      <c r="BK190" s="126"/>
      <c r="BL190" s="126"/>
      <c r="BM190" s="126"/>
      <c r="BN190" s="126"/>
      <c r="BO190" s="126"/>
      <c r="BP190" s="126"/>
      <c r="BQ190" s="126"/>
      <c r="BR190" s="126"/>
      <c r="BS190" s="126"/>
      <c r="BT190" s="126"/>
      <c r="BU190" s="126"/>
      <c r="BV190" s="126"/>
      <c r="BW190" s="126"/>
      <c r="BX190" s="126"/>
      <c r="BY190" s="126"/>
      <c r="BZ190" s="126"/>
      <c r="CA190" s="126"/>
      <c r="CB190" s="126"/>
      <c r="CC190" s="126"/>
      <c r="CD190" s="126"/>
      <c r="CE190" s="126"/>
      <c r="CF190" s="126"/>
      <c r="CG190" s="126"/>
      <c r="CH190" s="126"/>
      <c r="CI190" s="126"/>
      <c r="CJ190" s="126"/>
      <c r="CK190" s="126"/>
      <c r="CL190" s="126"/>
      <c r="CM190" s="126"/>
      <c r="CN190" s="126"/>
      <c r="CO190" s="126"/>
      <c r="CP190" s="126"/>
      <c r="CQ190" s="126"/>
      <c r="CR190" s="126"/>
      <c r="CS190" s="126"/>
      <c r="CT190" s="126"/>
      <c r="CU190" s="126"/>
      <c r="CV190" s="126"/>
      <c r="CW190" s="126"/>
      <c r="CX190" s="126"/>
      <c r="CY190" s="126"/>
    </row>
    <row r="191" spans="1:103" s="123" customFormat="1" x14ac:dyDescent="0.2">
      <c r="A191" s="4"/>
      <c r="B191" s="374" t="s">
        <v>350</v>
      </c>
      <c r="C191" s="272"/>
      <c r="D191" s="272"/>
      <c r="E191" s="272"/>
      <c r="F191" s="272"/>
      <c r="G191" s="272"/>
      <c r="H191" s="272"/>
      <c r="I191" s="272"/>
      <c r="J191" s="272"/>
      <c r="K191" s="272"/>
      <c r="L191" s="272"/>
      <c r="M191" s="272"/>
      <c r="N191" s="272"/>
      <c r="O191" s="272"/>
      <c r="P191" s="272"/>
      <c r="Q191" s="272"/>
      <c r="R191" s="272"/>
      <c r="S191" s="272"/>
      <c r="T191" s="272"/>
      <c r="U191" s="272"/>
      <c r="V191" s="272"/>
      <c r="W191" s="272"/>
      <c r="X191" s="272"/>
      <c r="Y191" s="272"/>
      <c r="Z191" s="272"/>
      <c r="AA191" s="272"/>
      <c r="AB191" s="272"/>
      <c r="AC191" s="272"/>
      <c r="AD191" s="272"/>
      <c r="AE191" s="272"/>
      <c r="AF191" s="272"/>
      <c r="AG191" s="272"/>
      <c r="AH191" s="272"/>
      <c r="AI191" s="272"/>
      <c r="AJ191" s="272"/>
      <c r="AK191" s="272"/>
      <c r="AL191" s="272"/>
      <c r="AM191" s="272"/>
      <c r="AN191" s="272"/>
      <c r="AO191" s="272"/>
      <c r="AP191" s="272"/>
      <c r="AQ191" s="272"/>
      <c r="AR191" s="126"/>
      <c r="AS191" s="126"/>
      <c r="AT191" s="126"/>
      <c r="AU191" s="126"/>
      <c r="AV191" s="126"/>
      <c r="AW191" s="126"/>
      <c r="AX191" s="126"/>
      <c r="AY191" s="126"/>
      <c r="AZ191" s="126"/>
      <c r="BA191" s="126"/>
      <c r="BB191" s="126"/>
      <c r="BC191" s="126"/>
      <c r="BD191" s="126"/>
      <c r="BE191" s="126"/>
      <c r="BF191" s="126"/>
      <c r="BG191" s="126"/>
      <c r="BH191" s="126"/>
      <c r="BI191" s="126"/>
      <c r="BJ191" s="126"/>
      <c r="BK191" s="126"/>
      <c r="BL191" s="126"/>
      <c r="BM191" s="126"/>
      <c r="BN191" s="126"/>
      <c r="BO191" s="126"/>
      <c r="BP191" s="126"/>
      <c r="BQ191" s="126"/>
      <c r="BR191" s="126"/>
      <c r="BS191" s="126"/>
      <c r="BT191" s="126"/>
      <c r="BU191" s="126"/>
      <c r="BV191" s="126"/>
      <c r="BW191" s="126"/>
      <c r="BX191" s="126"/>
      <c r="BY191" s="126"/>
      <c r="BZ191" s="126"/>
      <c r="CA191" s="126"/>
      <c r="CB191" s="126"/>
      <c r="CC191" s="126"/>
      <c r="CD191" s="126"/>
      <c r="CE191" s="126"/>
      <c r="CF191" s="126"/>
      <c r="CG191" s="126"/>
      <c r="CH191" s="126"/>
      <c r="CI191" s="126"/>
      <c r="CJ191" s="126"/>
      <c r="CK191" s="126"/>
      <c r="CL191" s="126"/>
      <c r="CM191" s="126"/>
      <c r="CN191" s="126"/>
      <c r="CO191" s="126"/>
      <c r="CP191" s="126"/>
      <c r="CQ191" s="126"/>
      <c r="CR191" s="126"/>
      <c r="CS191" s="126"/>
      <c r="CT191" s="126"/>
      <c r="CU191" s="126"/>
      <c r="CV191" s="126"/>
      <c r="CW191" s="126"/>
      <c r="CX191" s="126"/>
      <c r="CY191" s="126"/>
    </row>
    <row r="192" spans="1:103" s="123" customFormat="1" x14ac:dyDescent="0.2">
      <c r="A192" s="4"/>
      <c r="B192" s="374" t="s">
        <v>353</v>
      </c>
      <c r="C192" s="272"/>
      <c r="D192" s="272"/>
      <c r="E192" s="272"/>
      <c r="F192" s="272"/>
      <c r="G192" s="272"/>
      <c r="H192" s="272"/>
      <c r="I192" s="272"/>
      <c r="J192" s="272"/>
      <c r="K192" s="272"/>
      <c r="L192" s="272"/>
      <c r="M192" s="272"/>
      <c r="N192" s="272"/>
      <c r="O192" s="272"/>
      <c r="P192" s="272"/>
      <c r="Q192" s="272"/>
      <c r="R192" s="272"/>
      <c r="S192" s="272"/>
      <c r="T192" s="272"/>
      <c r="U192" s="272"/>
      <c r="V192" s="272"/>
      <c r="W192" s="272"/>
      <c r="X192" s="272"/>
      <c r="Y192" s="272"/>
      <c r="Z192" s="272"/>
      <c r="AA192" s="272"/>
      <c r="AB192" s="272"/>
      <c r="AC192" s="272"/>
      <c r="AD192" s="272"/>
      <c r="AE192" s="272"/>
      <c r="AF192" s="272"/>
      <c r="AG192" s="272"/>
      <c r="AH192" s="272"/>
      <c r="AI192" s="272"/>
      <c r="AJ192" s="272"/>
      <c r="AK192" s="272"/>
      <c r="AL192" s="272"/>
      <c r="AM192" s="272"/>
      <c r="AN192" s="272"/>
      <c r="AO192" s="272"/>
      <c r="AP192" s="272"/>
      <c r="AQ192" s="272"/>
      <c r="AR192" s="126"/>
      <c r="AS192" s="126"/>
      <c r="AT192" s="126"/>
      <c r="AU192" s="126"/>
      <c r="AV192" s="126"/>
      <c r="AW192" s="126"/>
      <c r="AX192" s="126"/>
      <c r="AY192" s="126"/>
      <c r="AZ192" s="126"/>
      <c r="BA192" s="126"/>
      <c r="BB192" s="126"/>
      <c r="BC192" s="126"/>
      <c r="BD192" s="126"/>
      <c r="BE192" s="126"/>
      <c r="BF192" s="126"/>
      <c r="BG192" s="126"/>
      <c r="BH192" s="126"/>
      <c r="BI192" s="126"/>
      <c r="BJ192" s="126"/>
      <c r="BK192" s="126"/>
      <c r="BL192" s="126"/>
      <c r="BM192" s="126"/>
      <c r="BN192" s="126"/>
      <c r="BO192" s="126"/>
      <c r="BP192" s="126"/>
      <c r="BQ192" s="126"/>
      <c r="BR192" s="126"/>
      <c r="BS192" s="126"/>
      <c r="BT192" s="126"/>
      <c r="BU192" s="126"/>
      <c r="BV192" s="126"/>
      <c r="BW192" s="126"/>
      <c r="BX192" s="126"/>
      <c r="BY192" s="126"/>
      <c r="BZ192" s="126"/>
      <c r="CA192" s="126"/>
      <c r="CB192" s="126"/>
      <c r="CC192" s="126"/>
      <c r="CD192" s="126"/>
      <c r="CE192" s="126"/>
      <c r="CF192" s="126"/>
      <c r="CG192" s="126"/>
      <c r="CH192" s="126"/>
      <c r="CI192" s="126"/>
      <c r="CJ192" s="126"/>
      <c r="CK192" s="126"/>
      <c r="CL192" s="126"/>
      <c r="CM192" s="126"/>
      <c r="CN192" s="126"/>
      <c r="CO192" s="126"/>
      <c r="CP192" s="126"/>
      <c r="CQ192" s="126"/>
      <c r="CR192" s="126"/>
      <c r="CS192" s="126"/>
      <c r="CT192" s="126"/>
      <c r="CU192" s="126"/>
      <c r="CV192" s="126"/>
      <c r="CW192" s="126"/>
      <c r="CX192" s="126"/>
      <c r="CY192" s="126"/>
    </row>
    <row r="193" spans="1:103" s="123" customFormat="1" x14ac:dyDescent="0.2">
      <c r="A193" s="4"/>
      <c r="B193" s="391" t="s">
        <v>358</v>
      </c>
      <c r="C193" s="272"/>
      <c r="D193" s="272"/>
      <c r="E193" s="272"/>
      <c r="F193" s="272"/>
      <c r="G193" s="272"/>
      <c r="H193" s="272"/>
      <c r="I193" s="272"/>
      <c r="J193" s="272"/>
      <c r="K193" s="272"/>
      <c r="L193" s="272"/>
      <c r="M193" s="272"/>
      <c r="N193" s="272"/>
      <c r="O193" s="272"/>
      <c r="P193" s="272"/>
      <c r="Q193" s="272"/>
      <c r="R193" s="272"/>
      <c r="S193" s="272"/>
      <c r="T193" s="272"/>
      <c r="U193" s="272"/>
      <c r="V193" s="272"/>
      <c r="W193" s="272"/>
      <c r="X193" s="272"/>
      <c r="Y193" s="272"/>
      <c r="Z193" s="272"/>
      <c r="AA193" s="272"/>
      <c r="AB193" s="272"/>
      <c r="AC193" s="272"/>
      <c r="AD193" s="272"/>
      <c r="AE193" s="272"/>
      <c r="AF193" s="272"/>
      <c r="AG193" s="272"/>
      <c r="AH193" s="272"/>
      <c r="AI193" s="272"/>
      <c r="AJ193" s="272"/>
      <c r="AK193" s="272"/>
      <c r="AL193" s="272"/>
      <c r="AM193" s="272"/>
      <c r="AN193" s="272"/>
      <c r="AO193" s="272"/>
      <c r="AP193" s="272"/>
      <c r="AQ193" s="272"/>
      <c r="AR193" s="126"/>
      <c r="AS193" s="126"/>
      <c r="AT193" s="126"/>
      <c r="AU193" s="126"/>
      <c r="AV193" s="126"/>
      <c r="AW193" s="126"/>
      <c r="AX193" s="126"/>
      <c r="AY193" s="126"/>
      <c r="AZ193" s="126"/>
      <c r="BA193" s="126"/>
      <c r="BB193" s="126"/>
      <c r="BC193" s="126"/>
      <c r="BD193" s="126"/>
      <c r="BE193" s="126"/>
      <c r="BF193" s="126"/>
      <c r="BG193" s="126"/>
      <c r="BH193" s="126"/>
      <c r="BI193" s="126"/>
      <c r="BJ193" s="126"/>
      <c r="BK193" s="126"/>
      <c r="BL193" s="126"/>
      <c r="BM193" s="126"/>
      <c r="BN193" s="126"/>
      <c r="BO193" s="126"/>
      <c r="BP193" s="126"/>
      <c r="BQ193" s="126"/>
      <c r="BR193" s="126"/>
      <c r="BS193" s="126"/>
      <c r="BT193" s="126"/>
      <c r="BU193" s="126"/>
      <c r="BV193" s="126"/>
      <c r="BW193" s="126"/>
      <c r="BX193" s="126"/>
      <c r="BY193" s="126"/>
      <c r="BZ193" s="126"/>
      <c r="CA193" s="126"/>
      <c r="CB193" s="126"/>
      <c r="CC193" s="126"/>
      <c r="CD193" s="126"/>
      <c r="CE193" s="126"/>
      <c r="CF193" s="126"/>
      <c r="CG193" s="126"/>
      <c r="CH193" s="126"/>
      <c r="CI193" s="126"/>
      <c r="CJ193" s="126"/>
      <c r="CK193" s="126"/>
      <c r="CL193" s="126"/>
      <c r="CM193" s="126"/>
      <c r="CN193" s="126"/>
      <c r="CO193" s="126"/>
      <c r="CP193" s="126"/>
      <c r="CQ193" s="126"/>
      <c r="CR193" s="126"/>
      <c r="CS193" s="126"/>
      <c r="CT193" s="126"/>
      <c r="CU193" s="126"/>
      <c r="CV193" s="126"/>
      <c r="CW193" s="126"/>
      <c r="CX193" s="126"/>
      <c r="CY193" s="126"/>
    </row>
    <row r="194" spans="1:103" x14ac:dyDescent="0.2">
      <c r="B194" s="370" t="s">
        <v>303</v>
      </c>
      <c r="D194" s="9"/>
      <c r="E194" s="9"/>
      <c r="F194" s="9"/>
      <c r="G194" s="9"/>
      <c r="H194" s="9"/>
      <c r="I194" s="9"/>
      <c r="J194" s="9"/>
      <c r="K194" s="9"/>
      <c r="L194" s="9"/>
      <c r="M194" s="9"/>
      <c r="AQ194" s="377"/>
    </row>
    <row r="195" spans="1:103" x14ac:dyDescent="0.2">
      <c r="B195" s="371" t="s">
        <v>324</v>
      </c>
      <c r="C195" s="347"/>
      <c r="D195" s="347"/>
      <c r="E195" s="347"/>
      <c r="F195" s="347"/>
      <c r="G195" s="347"/>
      <c r="H195" s="347"/>
      <c r="I195" s="347"/>
      <c r="J195" s="347"/>
      <c r="K195" s="347"/>
      <c r="L195" s="347"/>
      <c r="M195" s="347"/>
      <c r="N195" s="347"/>
      <c r="O195" s="347"/>
      <c r="P195" s="347"/>
      <c r="Q195" s="347"/>
      <c r="R195" s="347"/>
      <c r="S195" s="347"/>
      <c r="T195" s="347"/>
      <c r="U195" s="347"/>
      <c r="V195" s="347"/>
      <c r="W195" s="347"/>
      <c r="X195" s="347"/>
      <c r="Y195" s="347"/>
      <c r="Z195" s="347"/>
      <c r="AA195" s="347"/>
      <c r="AB195" s="347"/>
      <c r="AC195" s="347"/>
      <c r="AD195" s="347"/>
      <c r="AE195" s="347"/>
      <c r="AF195" s="347"/>
      <c r="AG195" s="347"/>
      <c r="AH195" s="347"/>
      <c r="AI195" s="347"/>
      <c r="AJ195" s="347"/>
      <c r="AK195" s="347"/>
      <c r="AL195" s="347"/>
      <c r="AM195" s="347"/>
      <c r="AN195" s="347"/>
      <c r="AO195" s="347"/>
      <c r="AP195" s="347"/>
      <c r="AQ195" s="347"/>
    </row>
    <row r="196" spans="1:103" x14ac:dyDescent="0.2">
      <c r="B196" s="371" t="s">
        <v>325</v>
      </c>
      <c r="C196" s="351"/>
      <c r="D196" s="351"/>
      <c r="E196" s="351"/>
      <c r="F196" s="351"/>
      <c r="G196" s="351"/>
      <c r="H196" s="351"/>
      <c r="I196" s="351"/>
      <c r="J196" s="351"/>
      <c r="K196" s="351"/>
      <c r="L196" s="351"/>
      <c r="M196" s="351"/>
      <c r="N196" s="351"/>
      <c r="O196" s="351"/>
      <c r="P196" s="351"/>
      <c r="Q196" s="351"/>
      <c r="R196" s="351"/>
      <c r="S196" s="351"/>
      <c r="T196" s="351"/>
      <c r="U196" s="351"/>
      <c r="V196" s="351"/>
      <c r="W196" s="351"/>
      <c r="X196" s="351"/>
      <c r="Y196" s="351"/>
      <c r="Z196" s="351"/>
      <c r="AA196" s="351"/>
      <c r="AB196" s="351"/>
      <c r="AC196" s="351"/>
      <c r="AD196" s="351"/>
      <c r="AE196" s="351"/>
      <c r="AF196" s="351"/>
      <c r="AG196" s="351"/>
      <c r="AH196" s="351"/>
      <c r="AI196" s="351"/>
      <c r="AJ196" s="351"/>
      <c r="AK196" s="351"/>
      <c r="AL196" s="351"/>
      <c r="AM196" s="351"/>
      <c r="AN196" s="351"/>
      <c r="AO196" s="351"/>
      <c r="AP196" s="351"/>
      <c r="AQ196" s="351"/>
    </row>
    <row r="197" spans="1:103" x14ac:dyDescent="0.2">
      <c r="B197" s="371" t="s">
        <v>326</v>
      </c>
      <c r="C197" s="351"/>
      <c r="D197" s="351"/>
      <c r="E197" s="351"/>
      <c r="F197" s="351"/>
      <c r="G197" s="351"/>
      <c r="H197" s="351"/>
      <c r="I197" s="351"/>
      <c r="J197" s="351"/>
      <c r="K197" s="351"/>
      <c r="L197" s="351"/>
      <c r="M197" s="351"/>
      <c r="N197" s="351"/>
      <c r="O197" s="351"/>
      <c r="P197" s="351"/>
      <c r="Q197" s="351"/>
      <c r="R197" s="351"/>
      <c r="S197" s="351"/>
      <c r="T197" s="351"/>
      <c r="U197" s="351"/>
      <c r="V197" s="351"/>
      <c r="W197" s="351"/>
      <c r="X197" s="351"/>
      <c r="Y197" s="351"/>
      <c r="Z197" s="351"/>
      <c r="AA197" s="351"/>
      <c r="AB197" s="351"/>
      <c r="AC197" s="351"/>
      <c r="AD197" s="351"/>
      <c r="AE197" s="351"/>
      <c r="AF197" s="351"/>
      <c r="AG197" s="351"/>
      <c r="AH197" s="351"/>
      <c r="AI197" s="351"/>
      <c r="AJ197" s="351"/>
      <c r="AK197" s="351"/>
      <c r="AL197" s="351"/>
      <c r="AM197" s="351"/>
      <c r="AN197" s="351"/>
      <c r="AO197" s="351"/>
      <c r="AP197" s="351"/>
      <c r="AQ197" s="351"/>
    </row>
    <row r="198" spans="1:103" x14ac:dyDescent="0.2">
      <c r="B198" s="370" t="s">
        <v>333</v>
      </c>
      <c r="D198" s="9"/>
      <c r="E198" s="9"/>
      <c r="F198" s="9"/>
      <c r="G198" s="9"/>
      <c r="H198" s="9"/>
      <c r="I198" s="9"/>
      <c r="J198" s="9"/>
      <c r="K198" s="9"/>
      <c r="L198" s="9"/>
      <c r="M198" s="9"/>
      <c r="AQ198" s="44"/>
    </row>
    <row r="199" spans="1:103" x14ac:dyDescent="0.2">
      <c r="B199" s="371" t="s">
        <v>334</v>
      </c>
      <c r="C199" s="378"/>
      <c r="D199" s="378"/>
      <c r="E199" s="378"/>
      <c r="F199" s="378"/>
      <c r="G199" s="378"/>
      <c r="H199" s="378"/>
      <c r="I199" s="378"/>
      <c r="J199" s="378"/>
      <c r="K199" s="378"/>
      <c r="L199" s="378"/>
      <c r="M199" s="378"/>
      <c r="N199" s="378"/>
      <c r="O199" s="378"/>
      <c r="P199" s="378"/>
      <c r="Q199" s="378"/>
      <c r="R199" s="378"/>
      <c r="S199" s="378"/>
      <c r="T199" s="378"/>
      <c r="U199" s="378"/>
      <c r="V199" s="378"/>
      <c r="W199" s="378"/>
      <c r="X199" s="378"/>
      <c r="Y199" s="378"/>
      <c r="Z199" s="378"/>
      <c r="AA199" s="378"/>
      <c r="AB199" s="378"/>
      <c r="AC199" s="378"/>
      <c r="AD199" s="378"/>
      <c r="AE199" s="378"/>
      <c r="AF199" s="378"/>
      <c r="AG199" s="378"/>
      <c r="AH199" s="378"/>
      <c r="AI199" s="378"/>
      <c r="AJ199" s="378"/>
      <c r="AK199" s="378"/>
      <c r="AL199" s="378"/>
      <c r="AM199" s="378"/>
      <c r="AN199" s="378"/>
      <c r="AO199" s="378"/>
      <c r="AP199" s="378"/>
      <c r="AQ199" s="378"/>
    </row>
    <row r="200" spans="1:103" x14ac:dyDescent="0.2">
      <c r="D200" s="9"/>
      <c r="E200" s="9"/>
      <c r="F200" s="9"/>
      <c r="G200" s="9"/>
      <c r="H200" s="9"/>
      <c r="I200" s="9"/>
      <c r="J200" s="9"/>
      <c r="K200" s="9"/>
      <c r="L200" s="9"/>
      <c r="M200" s="9"/>
    </row>
    <row r="201" spans="1:103" x14ac:dyDescent="0.2">
      <c r="D201" s="9"/>
      <c r="E201" s="9"/>
      <c r="F201" s="9"/>
      <c r="G201" s="9"/>
      <c r="H201" s="9"/>
      <c r="I201" s="9"/>
      <c r="J201" s="9"/>
      <c r="K201" s="9"/>
      <c r="L201" s="9"/>
      <c r="M201" s="9"/>
    </row>
    <row r="202" spans="1:103" x14ac:dyDescent="0.2">
      <c r="D202" s="9"/>
      <c r="E202" s="9"/>
      <c r="F202" s="9"/>
      <c r="G202" s="9"/>
      <c r="H202" s="9"/>
      <c r="I202" s="9"/>
      <c r="J202" s="9"/>
      <c r="K202" s="9"/>
      <c r="L202" s="9"/>
      <c r="M202" s="9"/>
    </row>
    <row r="203" spans="1:103" x14ac:dyDescent="0.2">
      <c r="D203" s="9"/>
      <c r="E203" s="9"/>
      <c r="F203" s="9"/>
      <c r="G203" s="9"/>
      <c r="H203" s="9"/>
      <c r="I203" s="9"/>
      <c r="J203" s="9"/>
      <c r="K203" s="9"/>
      <c r="L203" s="9"/>
      <c r="M203" s="9"/>
    </row>
    <row r="204" spans="1:103" x14ac:dyDescent="0.2">
      <c r="D204" s="9"/>
      <c r="E204" s="9"/>
      <c r="F204" s="9"/>
      <c r="G204" s="9"/>
      <c r="H204" s="9"/>
      <c r="I204" s="9"/>
      <c r="J204" s="9"/>
      <c r="K204" s="9"/>
      <c r="L204" s="9"/>
      <c r="M204" s="9"/>
    </row>
    <row r="205" spans="1:103" x14ac:dyDescent="0.2">
      <c r="D205" s="9"/>
      <c r="E205" s="9"/>
      <c r="F205" s="9"/>
      <c r="G205" s="9"/>
      <c r="H205" s="9"/>
      <c r="I205" s="9"/>
      <c r="J205" s="9"/>
      <c r="K205" s="9"/>
      <c r="L205" s="9"/>
      <c r="M205" s="9"/>
    </row>
    <row r="206" spans="1:103" x14ac:dyDescent="0.2">
      <c r="D206" s="9"/>
      <c r="E206" s="9"/>
      <c r="F206" s="9"/>
      <c r="G206" s="9"/>
      <c r="H206" s="9"/>
      <c r="I206" s="9"/>
      <c r="J206" s="9"/>
      <c r="K206" s="9"/>
      <c r="L206" s="9"/>
      <c r="M206" s="9"/>
    </row>
    <row r="207" spans="1:103" x14ac:dyDescent="0.2">
      <c r="D207" s="9"/>
      <c r="E207" s="9"/>
      <c r="F207" s="9"/>
      <c r="G207" s="9"/>
      <c r="H207" s="9"/>
      <c r="I207" s="9"/>
      <c r="J207" s="9"/>
      <c r="K207" s="9"/>
      <c r="L207" s="9"/>
      <c r="M207" s="9"/>
    </row>
    <row r="208" spans="1:10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row r="433" spans="4:13" x14ac:dyDescent="0.2">
      <c r="D433" s="9"/>
      <c r="E433" s="9"/>
      <c r="F433" s="9"/>
      <c r="G433" s="9"/>
      <c r="H433" s="9"/>
      <c r="I433" s="9"/>
      <c r="J433" s="9"/>
      <c r="K433" s="9"/>
      <c r="L433" s="9"/>
      <c r="M433" s="9"/>
    </row>
    <row r="434" spans="4:13" x14ac:dyDescent="0.2">
      <c r="D434" s="9"/>
      <c r="E434" s="9"/>
      <c r="F434" s="9"/>
      <c r="G434" s="9"/>
      <c r="H434" s="9"/>
      <c r="I434" s="9"/>
      <c r="J434" s="9"/>
      <c r="K434" s="9"/>
      <c r="L434" s="9"/>
      <c r="M434" s="9"/>
    </row>
    <row r="435" spans="4:13" x14ac:dyDescent="0.2">
      <c r="D435" s="9"/>
      <c r="E435" s="9"/>
      <c r="F435" s="9"/>
      <c r="G435" s="9"/>
      <c r="H435" s="9"/>
      <c r="I435" s="9"/>
      <c r="J435" s="9"/>
      <c r="K435" s="9"/>
      <c r="L435" s="9"/>
      <c r="M435" s="9"/>
    </row>
    <row r="436" spans="4:13" x14ac:dyDescent="0.2">
      <c r="D436" s="9"/>
      <c r="E436" s="9"/>
      <c r="F436" s="9"/>
      <c r="G436" s="9"/>
      <c r="H436" s="9"/>
      <c r="I436" s="9"/>
      <c r="J436" s="9"/>
      <c r="K436" s="9"/>
      <c r="L436" s="9"/>
      <c r="M436" s="9"/>
    </row>
    <row r="437" spans="4:13" x14ac:dyDescent="0.2">
      <c r="D437" s="9"/>
      <c r="E437" s="9"/>
      <c r="F437" s="9"/>
      <c r="G437" s="9"/>
      <c r="H437" s="9"/>
      <c r="I437" s="9"/>
      <c r="J437" s="9"/>
      <c r="K437" s="9"/>
      <c r="L437" s="9"/>
      <c r="M437" s="9"/>
    </row>
    <row r="438" spans="4:13" x14ac:dyDescent="0.2">
      <c r="D438" s="9"/>
      <c r="E438" s="9"/>
      <c r="F438" s="9"/>
      <c r="G438" s="9"/>
      <c r="H438" s="9"/>
      <c r="I438" s="9"/>
      <c r="J438" s="9"/>
      <c r="K438" s="9"/>
      <c r="L438" s="9"/>
      <c r="M438" s="9"/>
    </row>
    <row r="439" spans="4:13" x14ac:dyDescent="0.2">
      <c r="D439" s="9"/>
      <c r="E439" s="9"/>
      <c r="F439" s="9"/>
      <c r="G439" s="9"/>
      <c r="H439" s="9"/>
      <c r="I439" s="9"/>
      <c r="J439" s="9"/>
      <c r="K439" s="9"/>
      <c r="L439" s="9"/>
      <c r="M439" s="9"/>
    </row>
    <row r="440" spans="4:13" x14ac:dyDescent="0.2">
      <c r="D440" s="9"/>
      <c r="E440" s="9"/>
      <c r="F440" s="9"/>
      <c r="G440" s="9"/>
      <c r="H440" s="9"/>
      <c r="I440" s="9"/>
      <c r="J440" s="9"/>
      <c r="K440" s="9"/>
      <c r="L440" s="9"/>
      <c r="M440" s="9"/>
    </row>
    <row r="441" spans="4:13" x14ac:dyDescent="0.2">
      <c r="D441" s="9"/>
      <c r="E441" s="9"/>
      <c r="F441" s="9"/>
      <c r="G441" s="9"/>
      <c r="H441" s="9"/>
      <c r="I441" s="9"/>
      <c r="J441" s="9"/>
      <c r="K441" s="9"/>
      <c r="L441" s="9"/>
      <c r="M441" s="9"/>
    </row>
  </sheetData>
  <mergeCells count="1">
    <mergeCell ref="E106:F106"/>
  </mergeCells>
  <dataValidations xWindow="485" yWindow="427" count="8">
    <dataValidation type="list" allowBlank="1" showInputMessage="1" showErrorMessage="1" sqref="H138:H139 E108:F109 E111:F112 E130:H133 F135:G139 E125:H128 E120:H123 D142:G148" xr:uid="{00000000-0002-0000-0000-000000000000}">
      <formula1>"Yes,No"</formula1>
    </dataValidation>
    <dataValidation type="list" allowBlank="1" showInputMessage="1" showErrorMessage="1" sqref="N8 N10:N31" xr:uid="{00000000-0002-0000-0000-000001000000}">
      <formula1>"Initial Year Input, Annual Inputs"</formula1>
    </dataValidation>
    <dataValidation type="list" allowBlank="1" showInputMessage="1" errorTitle="State Depreciation Treatment" error="The single owner workbook does not handle custom depreciation schedules." sqref="C103" xr:uid="{00000000-0002-0000-0000-000002000000}">
      <formula1>$B$142:$B$148</formula1>
    </dataValidation>
    <dataValidation allowBlank="1" showInputMessage="1" showErrorMessage="1" sqref="W9 AH9 G45:J45" xr:uid="{00000000-0002-0000-0000-000003000000}"/>
    <dataValidation allowBlank="1" sqref="C50" xr:uid="{00000000-0002-0000-0000-000004000000}"/>
    <dataValidation errorTitle="Salvage Value" error="This is a calculated value shown for reference -- it should match the value in SAM. It is not used in the single owner workbook calculations." sqref="C59" xr:uid="{00000000-0002-0000-0000-000005000000}"/>
    <dataValidation errorTitle="Target Year Error" error="Please enter a target year less than or equal to the analysis period." sqref="C35" xr:uid="{00000000-0002-0000-0000-000006000000}"/>
    <dataValidation type="list" allowBlank="1" showInputMessage="1" errorTitle="Federal Depreciation Treatment" sqref="C102" xr:uid="{00000000-0002-0000-0000-000007000000}">
      <formula1>$B$142:$B$148</formula1>
    </dataValidation>
  </dataValidations>
  <hyperlinks>
    <hyperlink ref="D15" location="cf_battery_replacement_cost" display="cf_battery_replacement_cost" xr:uid="{41F29431-1733-42DF-9E08-602E40F3537B}"/>
    <hyperlink ref="D16" location="IsFuelCell" display="See fuel cell costs" xr:uid="{6DC88588-9449-4B7B-A4DF-5526172274FB}"/>
  </hyperlinks>
  <pageMargins left="0.5" right="0.5" top="0.5" bottom="0.75" header="0.3" footer="0.3"/>
  <pageSetup scale="73" pageOrder="overThenDown" orientation="landscape" horizontalDpi="4294967294" r:id="rId1"/>
  <rowBreaks count="1" manualBreakCount="1">
    <brk id="116"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03"/>
  <sheetViews>
    <sheetView zoomScale="90" zoomScaleNormal="90" workbookViewId="0">
      <pane xSplit="1" ySplit="2" topLeftCell="B542" activePane="bottomRight" state="frozen"/>
      <selection pane="topRight" activeCell="B1" sqref="B1"/>
      <selection pane="bottomLeft" activeCell="A3" sqref="A3"/>
      <selection pane="bottomRight" activeCell="B583" sqref="B583"/>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4" t="s">
        <v>360</v>
      </c>
    </row>
    <row r="2" spans="1:42" x14ac:dyDescent="0.2">
      <c r="A2" s="109" t="s">
        <v>1</v>
      </c>
      <c r="B2" s="21">
        <v>0</v>
      </c>
      <c r="C2" s="21" t="str">
        <f t="shared" ref="C2:AP2" si="0">IF(B2&lt;analysis_period,B2+1,"")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340</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6" customFormat="1" x14ac:dyDescent="0.2">
      <c r="A5" s="4" t="s">
        <v>377</v>
      </c>
      <c r="B5" s="398">
        <f t="array" ref="B5:AP6">Inputs!C154:AQ155</f>
        <v>0</v>
      </c>
      <c r="C5" s="398">
        <v>0</v>
      </c>
      <c r="D5" s="398">
        <v>0</v>
      </c>
      <c r="E5" s="398">
        <v>0</v>
      </c>
      <c r="F5" s="398">
        <v>0</v>
      </c>
      <c r="G5" s="398">
        <v>0</v>
      </c>
      <c r="H5" s="398">
        <v>0</v>
      </c>
      <c r="I5" s="398">
        <v>0</v>
      </c>
      <c r="J5" s="398">
        <v>0</v>
      </c>
      <c r="K5" s="398">
        <v>0</v>
      </c>
      <c r="L5" s="398">
        <v>0</v>
      </c>
      <c r="M5" s="398">
        <v>0</v>
      </c>
      <c r="N5" s="398">
        <v>0</v>
      </c>
      <c r="O5" s="398">
        <v>0</v>
      </c>
      <c r="P5" s="398">
        <v>0</v>
      </c>
      <c r="Q5" s="398">
        <v>0</v>
      </c>
      <c r="R5" s="398">
        <v>0</v>
      </c>
      <c r="S5" s="398">
        <v>0</v>
      </c>
      <c r="T5" s="398">
        <v>0</v>
      </c>
      <c r="U5" s="398">
        <v>0</v>
      </c>
      <c r="V5" s="398">
        <v>0</v>
      </c>
      <c r="W5" s="398">
        <v>0</v>
      </c>
      <c r="X5" s="398">
        <v>0</v>
      </c>
      <c r="Y5" s="398">
        <v>0</v>
      </c>
      <c r="Z5" s="398">
        <v>0</v>
      </c>
      <c r="AA5" s="398">
        <v>0</v>
      </c>
      <c r="AB5" s="398">
        <v>0</v>
      </c>
      <c r="AC5" s="398">
        <v>0</v>
      </c>
      <c r="AD5" s="398">
        <v>0</v>
      </c>
      <c r="AE5" s="398">
        <v>0</v>
      </c>
      <c r="AF5" s="398">
        <v>0</v>
      </c>
      <c r="AG5" s="398">
        <v>0</v>
      </c>
      <c r="AH5" s="398">
        <v>0</v>
      </c>
      <c r="AI5" s="398">
        <v>0</v>
      </c>
      <c r="AJ5" s="398">
        <v>0</v>
      </c>
      <c r="AK5" s="398">
        <v>0</v>
      </c>
      <c r="AL5" s="398">
        <v>0</v>
      </c>
      <c r="AM5" s="398">
        <v>0</v>
      </c>
      <c r="AN5" s="398">
        <v>0</v>
      </c>
      <c r="AO5" s="398">
        <v>0</v>
      </c>
      <c r="AP5" s="398">
        <v>0</v>
      </c>
    </row>
    <row r="6" spans="1:42" s="16" customFormat="1" x14ac:dyDescent="0.2">
      <c r="A6" s="4" t="s">
        <v>378</v>
      </c>
      <c r="B6" s="398">
        <v>0</v>
      </c>
      <c r="C6" s="398">
        <v>0</v>
      </c>
      <c r="D6" s="398">
        <v>0</v>
      </c>
      <c r="E6" s="398">
        <v>0</v>
      </c>
      <c r="F6" s="398">
        <v>0</v>
      </c>
      <c r="G6" s="398">
        <v>0</v>
      </c>
      <c r="H6" s="398">
        <v>0</v>
      </c>
      <c r="I6" s="398">
        <v>0</v>
      </c>
      <c r="J6" s="398">
        <v>0</v>
      </c>
      <c r="K6" s="398">
        <v>0</v>
      </c>
      <c r="L6" s="398">
        <v>0</v>
      </c>
      <c r="M6" s="398">
        <v>0</v>
      </c>
      <c r="N6" s="398">
        <v>0</v>
      </c>
      <c r="O6" s="398">
        <v>0</v>
      </c>
      <c r="P6" s="398">
        <v>0</v>
      </c>
      <c r="Q6" s="398">
        <v>0</v>
      </c>
      <c r="R6" s="398">
        <v>0</v>
      </c>
      <c r="S6" s="398">
        <v>0</v>
      </c>
      <c r="T6" s="398">
        <v>0</v>
      </c>
      <c r="U6" s="398">
        <v>0</v>
      </c>
      <c r="V6" s="398">
        <v>0</v>
      </c>
      <c r="W6" s="398">
        <v>0</v>
      </c>
      <c r="X6" s="398">
        <v>0</v>
      </c>
      <c r="Y6" s="398">
        <v>0</v>
      </c>
      <c r="Z6" s="398">
        <v>0</v>
      </c>
      <c r="AA6" s="398">
        <v>0</v>
      </c>
      <c r="AB6" s="398">
        <v>0</v>
      </c>
      <c r="AC6" s="398">
        <v>0</v>
      </c>
      <c r="AD6" s="398">
        <v>0</v>
      </c>
      <c r="AE6" s="398">
        <v>0</v>
      </c>
      <c r="AF6" s="398">
        <v>0</v>
      </c>
      <c r="AG6" s="398">
        <v>0</v>
      </c>
      <c r="AH6" s="398">
        <v>0</v>
      </c>
      <c r="AI6" s="398">
        <v>0</v>
      </c>
      <c r="AJ6" s="398">
        <v>0</v>
      </c>
      <c r="AK6" s="398">
        <v>0</v>
      </c>
      <c r="AL6" s="398">
        <v>0</v>
      </c>
      <c r="AM6" s="398">
        <v>0</v>
      </c>
      <c r="AN6" s="398">
        <v>0</v>
      </c>
      <c r="AO6" s="398">
        <v>0</v>
      </c>
      <c r="AP6" s="398">
        <v>0</v>
      </c>
    </row>
    <row r="7" spans="1:42" s="16" customFormat="1" x14ac:dyDescent="0.2">
      <c r="A7" s="366" t="s">
        <v>379</v>
      </c>
      <c r="B7" s="399">
        <f>SUM(B$5:B$6)</f>
        <v>0</v>
      </c>
      <c r="C7" s="399">
        <f t="shared" ref="C7:AP7" si="1">SUM(C$5:C$6)</f>
        <v>0</v>
      </c>
      <c r="D7" s="399">
        <f t="shared" si="1"/>
        <v>0</v>
      </c>
      <c r="E7" s="399">
        <f t="shared" si="1"/>
        <v>0</v>
      </c>
      <c r="F7" s="399">
        <f t="shared" si="1"/>
        <v>0</v>
      </c>
      <c r="G7" s="399">
        <f t="shared" si="1"/>
        <v>0</v>
      </c>
      <c r="H7" s="399">
        <f t="shared" si="1"/>
        <v>0</v>
      </c>
      <c r="I7" s="399">
        <f t="shared" si="1"/>
        <v>0</v>
      </c>
      <c r="J7" s="399">
        <f t="shared" si="1"/>
        <v>0</v>
      </c>
      <c r="K7" s="399">
        <f t="shared" si="1"/>
        <v>0</v>
      </c>
      <c r="L7" s="399">
        <f t="shared" si="1"/>
        <v>0</v>
      </c>
      <c r="M7" s="399">
        <f t="shared" si="1"/>
        <v>0</v>
      </c>
      <c r="N7" s="399">
        <f t="shared" si="1"/>
        <v>0</v>
      </c>
      <c r="O7" s="399">
        <f t="shared" si="1"/>
        <v>0</v>
      </c>
      <c r="P7" s="399">
        <f t="shared" si="1"/>
        <v>0</v>
      </c>
      <c r="Q7" s="399">
        <f t="shared" si="1"/>
        <v>0</v>
      </c>
      <c r="R7" s="399">
        <f t="shared" si="1"/>
        <v>0</v>
      </c>
      <c r="S7" s="399">
        <f t="shared" si="1"/>
        <v>0</v>
      </c>
      <c r="T7" s="399">
        <f t="shared" si="1"/>
        <v>0</v>
      </c>
      <c r="U7" s="399">
        <f t="shared" si="1"/>
        <v>0</v>
      </c>
      <c r="V7" s="399">
        <f t="shared" si="1"/>
        <v>0</v>
      </c>
      <c r="W7" s="399">
        <f t="shared" si="1"/>
        <v>0</v>
      </c>
      <c r="X7" s="399">
        <f t="shared" si="1"/>
        <v>0</v>
      </c>
      <c r="Y7" s="399">
        <f t="shared" si="1"/>
        <v>0</v>
      </c>
      <c r="Z7" s="399">
        <f t="shared" si="1"/>
        <v>0</v>
      </c>
      <c r="AA7" s="399">
        <f t="shared" si="1"/>
        <v>0</v>
      </c>
      <c r="AB7" s="399">
        <f t="shared" si="1"/>
        <v>0</v>
      </c>
      <c r="AC7" s="399">
        <f t="shared" si="1"/>
        <v>0</v>
      </c>
      <c r="AD7" s="399">
        <f t="shared" si="1"/>
        <v>0</v>
      </c>
      <c r="AE7" s="399">
        <f t="shared" si="1"/>
        <v>0</v>
      </c>
      <c r="AF7" s="399">
        <f t="shared" si="1"/>
        <v>0</v>
      </c>
      <c r="AG7" s="399">
        <f t="shared" si="1"/>
        <v>0</v>
      </c>
      <c r="AH7" s="399">
        <f t="shared" si="1"/>
        <v>0</v>
      </c>
      <c r="AI7" s="399">
        <f t="shared" si="1"/>
        <v>0</v>
      </c>
      <c r="AJ7" s="399">
        <f t="shared" si="1"/>
        <v>0</v>
      </c>
      <c r="AK7" s="399">
        <f t="shared" si="1"/>
        <v>0</v>
      </c>
      <c r="AL7" s="399">
        <f t="shared" si="1"/>
        <v>0</v>
      </c>
      <c r="AM7" s="399">
        <f t="shared" si="1"/>
        <v>0</v>
      </c>
      <c r="AN7" s="399">
        <f t="shared" si="1"/>
        <v>0</v>
      </c>
      <c r="AO7" s="399">
        <f t="shared" si="1"/>
        <v>0</v>
      </c>
      <c r="AP7" s="399">
        <f t="shared" si="1"/>
        <v>0</v>
      </c>
    </row>
    <row r="8" spans="1:42" s="16" customFormat="1" x14ac:dyDescent="0.2">
      <c r="A8" s="366" t="s">
        <v>380</v>
      </c>
      <c r="B8" s="398">
        <f t="array" ref="B8:AP10">Inputs!C157:AQ159</f>
        <v>0</v>
      </c>
      <c r="C8" s="398">
        <v>0</v>
      </c>
      <c r="D8" s="398">
        <v>0</v>
      </c>
      <c r="E8" s="398">
        <v>0</v>
      </c>
      <c r="F8" s="398">
        <v>0</v>
      </c>
      <c r="G8" s="398">
        <v>0</v>
      </c>
      <c r="H8" s="398">
        <v>0</v>
      </c>
      <c r="I8" s="398">
        <v>0</v>
      </c>
      <c r="J8" s="398">
        <v>0</v>
      </c>
      <c r="K8" s="398">
        <v>0</v>
      </c>
      <c r="L8" s="398">
        <v>0</v>
      </c>
      <c r="M8" s="398">
        <v>0</v>
      </c>
      <c r="N8" s="398">
        <v>0</v>
      </c>
      <c r="O8" s="398">
        <v>0</v>
      </c>
      <c r="P8" s="398">
        <v>0</v>
      </c>
      <c r="Q8" s="398">
        <v>0</v>
      </c>
      <c r="R8" s="398">
        <v>0</v>
      </c>
      <c r="S8" s="398">
        <v>0</v>
      </c>
      <c r="T8" s="398">
        <v>0</v>
      </c>
      <c r="U8" s="398">
        <v>0</v>
      </c>
      <c r="V8" s="398">
        <v>0</v>
      </c>
      <c r="W8" s="398">
        <v>0</v>
      </c>
      <c r="X8" s="398">
        <v>0</v>
      </c>
      <c r="Y8" s="398">
        <v>0</v>
      </c>
      <c r="Z8" s="398">
        <v>0</v>
      </c>
      <c r="AA8" s="398">
        <v>0</v>
      </c>
      <c r="AB8" s="398">
        <v>0</v>
      </c>
      <c r="AC8" s="398">
        <v>0</v>
      </c>
      <c r="AD8" s="398">
        <v>0</v>
      </c>
      <c r="AE8" s="398">
        <v>0</v>
      </c>
      <c r="AF8" s="398">
        <v>0</v>
      </c>
      <c r="AG8" s="398">
        <v>0</v>
      </c>
      <c r="AH8" s="398">
        <v>0</v>
      </c>
      <c r="AI8" s="398">
        <v>0</v>
      </c>
      <c r="AJ8" s="398">
        <v>0</v>
      </c>
      <c r="AK8" s="398">
        <v>0</v>
      </c>
      <c r="AL8" s="398">
        <v>0</v>
      </c>
      <c r="AM8" s="398">
        <v>0</v>
      </c>
      <c r="AN8" s="398">
        <v>0</v>
      </c>
      <c r="AO8" s="398">
        <v>0</v>
      </c>
      <c r="AP8" s="398">
        <v>0</v>
      </c>
    </row>
    <row r="9" spans="1:42" x14ac:dyDescent="0.2">
      <c r="A9" s="366" t="s">
        <v>381</v>
      </c>
      <c r="B9" s="398">
        <v>0</v>
      </c>
      <c r="C9" s="398">
        <v>0</v>
      </c>
      <c r="D9" s="398">
        <v>0</v>
      </c>
      <c r="E9" s="398">
        <v>0</v>
      </c>
      <c r="F9" s="398">
        <v>0</v>
      </c>
      <c r="G9" s="398">
        <v>0</v>
      </c>
      <c r="H9" s="398">
        <v>0</v>
      </c>
      <c r="I9" s="398">
        <v>0</v>
      </c>
      <c r="J9" s="398">
        <v>0</v>
      </c>
      <c r="K9" s="398">
        <v>0</v>
      </c>
      <c r="L9" s="398">
        <v>0</v>
      </c>
      <c r="M9" s="398">
        <v>0</v>
      </c>
      <c r="N9" s="398">
        <v>0</v>
      </c>
      <c r="O9" s="398">
        <v>0</v>
      </c>
      <c r="P9" s="398">
        <v>0</v>
      </c>
      <c r="Q9" s="398">
        <v>0</v>
      </c>
      <c r="R9" s="398">
        <v>0</v>
      </c>
      <c r="S9" s="398">
        <v>0</v>
      </c>
      <c r="T9" s="398">
        <v>0</v>
      </c>
      <c r="U9" s="398">
        <v>0</v>
      </c>
      <c r="V9" s="398">
        <v>0</v>
      </c>
      <c r="W9" s="398">
        <v>0</v>
      </c>
      <c r="X9" s="398">
        <v>0</v>
      </c>
      <c r="Y9" s="398">
        <v>0</v>
      </c>
      <c r="Z9" s="398">
        <v>0</v>
      </c>
      <c r="AA9" s="398">
        <v>0</v>
      </c>
      <c r="AB9" s="398">
        <v>0</v>
      </c>
      <c r="AC9" s="398">
        <v>0</v>
      </c>
      <c r="AD9" s="398">
        <v>0</v>
      </c>
      <c r="AE9" s="398">
        <v>0</v>
      </c>
      <c r="AF9" s="398">
        <v>0</v>
      </c>
      <c r="AG9" s="398">
        <v>0</v>
      </c>
      <c r="AH9" s="398">
        <v>0</v>
      </c>
      <c r="AI9" s="398">
        <v>0</v>
      </c>
      <c r="AJ9" s="398">
        <v>0</v>
      </c>
      <c r="AK9" s="398">
        <v>0</v>
      </c>
      <c r="AL9" s="398">
        <v>0</v>
      </c>
      <c r="AM9" s="398">
        <v>0</v>
      </c>
      <c r="AN9" s="398">
        <v>0</v>
      </c>
      <c r="AO9" s="398">
        <v>0</v>
      </c>
      <c r="AP9" s="398">
        <v>0</v>
      </c>
    </row>
    <row r="10" spans="1:42" x14ac:dyDescent="0.2">
      <c r="A10" s="366" t="s">
        <v>382</v>
      </c>
      <c r="B10" s="398">
        <v>0</v>
      </c>
      <c r="C10" s="398">
        <v>0</v>
      </c>
      <c r="D10" s="398">
        <v>0</v>
      </c>
      <c r="E10" s="398">
        <v>0</v>
      </c>
      <c r="F10" s="398">
        <v>0</v>
      </c>
      <c r="G10" s="398">
        <v>0</v>
      </c>
      <c r="H10" s="398">
        <v>0</v>
      </c>
      <c r="I10" s="398">
        <v>0</v>
      </c>
      <c r="J10" s="398">
        <v>0</v>
      </c>
      <c r="K10" s="398">
        <v>0</v>
      </c>
      <c r="L10" s="398">
        <v>0</v>
      </c>
      <c r="M10" s="398">
        <v>0</v>
      </c>
      <c r="N10" s="398">
        <v>0</v>
      </c>
      <c r="O10" s="398">
        <v>0</v>
      </c>
      <c r="P10" s="398">
        <v>0</v>
      </c>
      <c r="Q10" s="398">
        <v>0</v>
      </c>
      <c r="R10" s="398">
        <v>0</v>
      </c>
      <c r="S10" s="398">
        <v>0</v>
      </c>
      <c r="T10" s="398">
        <v>0</v>
      </c>
      <c r="U10" s="398">
        <v>0</v>
      </c>
      <c r="V10" s="398">
        <v>0</v>
      </c>
      <c r="W10" s="398">
        <v>0</v>
      </c>
      <c r="X10" s="398">
        <v>0</v>
      </c>
      <c r="Y10" s="398">
        <v>0</v>
      </c>
      <c r="Z10" s="398">
        <v>0</v>
      </c>
      <c r="AA10" s="398">
        <v>0</v>
      </c>
      <c r="AB10" s="398">
        <v>0</v>
      </c>
      <c r="AC10" s="398">
        <v>0</v>
      </c>
      <c r="AD10" s="398">
        <v>0</v>
      </c>
      <c r="AE10" s="398">
        <v>0</v>
      </c>
      <c r="AF10" s="398">
        <v>0</v>
      </c>
      <c r="AG10" s="398">
        <v>0</v>
      </c>
      <c r="AH10" s="398">
        <v>0</v>
      </c>
      <c r="AI10" s="398">
        <v>0</v>
      </c>
      <c r="AJ10" s="398">
        <v>0</v>
      </c>
      <c r="AK10" s="398">
        <v>0</v>
      </c>
      <c r="AL10" s="398">
        <v>0</v>
      </c>
      <c r="AM10" s="398">
        <v>0</v>
      </c>
      <c r="AN10" s="398">
        <v>0</v>
      </c>
      <c r="AO10" s="398">
        <v>0</v>
      </c>
      <c r="AP10" s="398">
        <v>0</v>
      </c>
    </row>
    <row r="11" spans="1:42" x14ac:dyDescent="0.2">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row>
    <row r="12" spans="1:42" x14ac:dyDescent="0.2">
      <c r="A12" s="109" t="s">
        <v>341</v>
      </c>
      <c r="B12" s="8"/>
      <c r="C12" s="284"/>
      <c r="D12" s="284"/>
      <c r="E12" s="284"/>
      <c r="F12" s="284"/>
      <c r="G12" s="284"/>
      <c r="H12" s="284"/>
      <c r="I12" s="284"/>
      <c r="J12" s="285"/>
      <c r="K12" s="285"/>
      <c r="L12" s="285"/>
      <c r="M12" s="285"/>
      <c r="N12" s="285"/>
      <c r="O12" s="285"/>
      <c r="P12" s="285"/>
      <c r="Q12" s="285"/>
      <c r="R12" s="285"/>
      <c r="S12" s="285"/>
      <c r="T12" s="285"/>
      <c r="U12" s="285"/>
      <c r="V12" s="285"/>
      <c r="W12" s="285"/>
      <c r="X12" s="285"/>
      <c r="Y12" s="285"/>
      <c r="Z12" s="285"/>
      <c r="AA12" s="285"/>
      <c r="AB12" s="285"/>
      <c r="AC12" s="285"/>
      <c r="AD12" s="285"/>
      <c r="AE12" s="285"/>
      <c r="AF12" s="285"/>
      <c r="AG12" s="285"/>
      <c r="AH12" s="285"/>
      <c r="AI12" s="285"/>
      <c r="AJ12" s="285"/>
      <c r="AK12" s="285"/>
      <c r="AL12" s="285"/>
      <c r="AM12" s="285"/>
      <c r="AN12" s="285"/>
      <c r="AO12" s="285"/>
      <c r="AP12" s="285"/>
    </row>
    <row r="13" spans="1:42" x14ac:dyDescent="0.2">
      <c r="A13" s="4" t="s">
        <v>367</v>
      </c>
      <c r="C13" s="20"/>
      <c r="D13" s="26"/>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
      <c r="A14" s="117" t="s">
        <v>361</v>
      </c>
      <c r="B14" s="4">
        <f t="array" ref="B14:AP14">Inputs!C161:AQ161</f>
        <v>0</v>
      </c>
      <c r="C14" s="369">
        <v>0</v>
      </c>
      <c r="D14" s="369">
        <v>0</v>
      </c>
      <c r="E14" s="369">
        <v>0</v>
      </c>
      <c r="F14" s="369">
        <v>0</v>
      </c>
      <c r="G14" s="369">
        <v>0</v>
      </c>
      <c r="H14" s="369">
        <v>0</v>
      </c>
      <c r="I14" s="369">
        <v>0</v>
      </c>
      <c r="J14" s="369">
        <v>0</v>
      </c>
      <c r="K14" s="369">
        <v>0</v>
      </c>
      <c r="L14" s="369">
        <v>0</v>
      </c>
      <c r="M14" s="369">
        <v>0</v>
      </c>
      <c r="N14" s="369">
        <v>0</v>
      </c>
      <c r="O14" s="369">
        <v>0</v>
      </c>
      <c r="P14" s="369">
        <v>0</v>
      </c>
      <c r="Q14" s="369">
        <v>0</v>
      </c>
      <c r="R14" s="369">
        <v>0</v>
      </c>
      <c r="S14" s="369">
        <v>0</v>
      </c>
      <c r="T14" s="369">
        <v>0</v>
      </c>
      <c r="U14" s="369">
        <v>0</v>
      </c>
      <c r="V14" s="369">
        <v>0</v>
      </c>
      <c r="W14" s="369">
        <v>0</v>
      </c>
      <c r="X14" s="369">
        <v>0</v>
      </c>
      <c r="Y14" s="369">
        <v>0</v>
      </c>
      <c r="Z14" s="369">
        <v>0</v>
      </c>
      <c r="AA14" s="369">
        <v>0</v>
      </c>
      <c r="AB14" s="369">
        <v>0</v>
      </c>
      <c r="AC14" s="369">
        <v>0</v>
      </c>
      <c r="AD14" s="369">
        <v>0</v>
      </c>
      <c r="AE14" s="369">
        <v>0</v>
      </c>
      <c r="AF14" s="369">
        <v>0</v>
      </c>
      <c r="AG14" s="369">
        <v>0</v>
      </c>
      <c r="AH14" s="369">
        <v>0</v>
      </c>
      <c r="AI14" s="369">
        <v>0</v>
      </c>
      <c r="AJ14" s="369">
        <v>0</v>
      </c>
      <c r="AK14" s="369">
        <v>0</v>
      </c>
      <c r="AL14" s="369">
        <v>0</v>
      </c>
      <c r="AM14" s="369">
        <v>0</v>
      </c>
      <c r="AN14" s="369">
        <v>0</v>
      </c>
      <c r="AO14" s="369">
        <v>0</v>
      </c>
      <c r="AP14" s="369">
        <v>0</v>
      </c>
    </row>
    <row r="15" spans="1:42" x14ac:dyDescent="0.2">
      <c r="A15" s="117" t="s">
        <v>362</v>
      </c>
      <c r="B15" s="194">
        <f t="array" ref="B15:AP15">Inputs!C162:AQ162</f>
        <v>0</v>
      </c>
      <c r="C15" s="369">
        <v>0</v>
      </c>
      <c r="D15" s="369">
        <v>0</v>
      </c>
      <c r="E15" s="369">
        <v>0</v>
      </c>
      <c r="F15" s="369">
        <v>0</v>
      </c>
      <c r="G15" s="369">
        <v>0</v>
      </c>
      <c r="H15" s="369">
        <v>0</v>
      </c>
      <c r="I15" s="369">
        <v>0</v>
      </c>
      <c r="J15" s="369">
        <v>0</v>
      </c>
      <c r="K15" s="369">
        <v>0</v>
      </c>
      <c r="L15" s="369">
        <v>0</v>
      </c>
      <c r="M15" s="369">
        <v>0</v>
      </c>
      <c r="N15" s="369">
        <v>0</v>
      </c>
      <c r="O15" s="369">
        <v>0</v>
      </c>
      <c r="P15" s="369">
        <v>0</v>
      </c>
      <c r="Q15" s="369">
        <v>0</v>
      </c>
      <c r="R15" s="369">
        <v>0</v>
      </c>
      <c r="S15" s="369">
        <v>0</v>
      </c>
      <c r="T15" s="369">
        <v>0</v>
      </c>
      <c r="U15" s="369">
        <v>0</v>
      </c>
      <c r="V15" s="369">
        <v>0</v>
      </c>
      <c r="W15" s="369">
        <v>0</v>
      </c>
      <c r="X15" s="369">
        <v>0</v>
      </c>
      <c r="Y15" s="369">
        <v>0</v>
      </c>
      <c r="Z15" s="369">
        <v>0</v>
      </c>
      <c r="AA15" s="369">
        <v>0</v>
      </c>
      <c r="AB15" s="369">
        <v>0</v>
      </c>
      <c r="AC15" s="369">
        <v>0</v>
      </c>
      <c r="AD15" s="369">
        <v>0</v>
      </c>
      <c r="AE15" s="369">
        <v>0</v>
      </c>
      <c r="AF15" s="369">
        <v>0</v>
      </c>
      <c r="AG15" s="369">
        <v>0</v>
      </c>
      <c r="AH15" s="369">
        <v>0</v>
      </c>
      <c r="AI15" s="369">
        <v>0</v>
      </c>
      <c r="AJ15" s="369">
        <v>0</v>
      </c>
      <c r="AK15" s="369">
        <v>0</v>
      </c>
      <c r="AL15" s="369">
        <v>0</v>
      </c>
      <c r="AM15" s="369">
        <v>0</v>
      </c>
      <c r="AN15" s="369">
        <v>0</v>
      </c>
      <c r="AO15" s="369">
        <v>0</v>
      </c>
      <c r="AP15" s="369">
        <v>0</v>
      </c>
    </row>
    <row r="16" spans="1:42" x14ac:dyDescent="0.2">
      <c r="A16" s="117" t="s">
        <v>363</v>
      </c>
      <c r="B16" s="369">
        <f t="array" ref="B16:AP16">Inputs!C163:AQ163</f>
        <v>0</v>
      </c>
      <c r="C16" s="369">
        <v>0</v>
      </c>
      <c r="D16" s="369">
        <v>0</v>
      </c>
      <c r="E16" s="369">
        <v>0</v>
      </c>
      <c r="F16" s="369">
        <v>0</v>
      </c>
      <c r="G16" s="369">
        <v>0</v>
      </c>
      <c r="H16" s="369">
        <v>0</v>
      </c>
      <c r="I16" s="369">
        <v>0</v>
      </c>
      <c r="J16" s="369">
        <v>0</v>
      </c>
      <c r="K16" s="369">
        <v>0</v>
      </c>
      <c r="L16" s="369">
        <v>0</v>
      </c>
      <c r="M16" s="369">
        <v>0</v>
      </c>
      <c r="N16" s="369">
        <v>0</v>
      </c>
      <c r="O16" s="369">
        <v>0</v>
      </c>
      <c r="P16" s="369">
        <v>0</v>
      </c>
      <c r="Q16" s="369">
        <v>0</v>
      </c>
      <c r="R16" s="369">
        <v>0</v>
      </c>
      <c r="S16" s="369">
        <v>0</v>
      </c>
      <c r="T16" s="369">
        <v>0</v>
      </c>
      <c r="U16" s="369">
        <v>0</v>
      </c>
      <c r="V16" s="369">
        <v>0</v>
      </c>
      <c r="W16" s="369">
        <v>0</v>
      </c>
      <c r="X16" s="369">
        <v>0</v>
      </c>
      <c r="Y16" s="369">
        <v>0</v>
      </c>
      <c r="Z16" s="369">
        <v>0</v>
      </c>
      <c r="AA16" s="369">
        <v>0</v>
      </c>
      <c r="AB16" s="369">
        <v>0</v>
      </c>
      <c r="AC16" s="369">
        <v>0</v>
      </c>
      <c r="AD16" s="369">
        <v>0</v>
      </c>
      <c r="AE16" s="369">
        <v>0</v>
      </c>
      <c r="AF16" s="369">
        <v>0</v>
      </c>
      <c r="AG16" s="369">
        <v>0</v>
      </c>
      <c r="AH16" s="369">
        <v>0</v>
      </c>
      <c r="AI16" s="369">
        <v>0</v>
      </c>
      <c r="AJ16" s="369">
        <v>0</v>
      </c>
      <c r="AK16" s="369">
        <v>0</v>
      </c>
      <c r="AL16" s="369">
        <v>0</v>
      </c>
      <c r="AM16" s="369">
        <v>0</v>
      </c>
      <c r="AN16" s="369">
        <v>0</v>
      </c>
      <c r="AO16" s="369">
        <v>0</v>
      </c>
      <c r="AP16" s="369">
        <v>0</v>
      </c>
    </row>
    <row r="17" spans="1:42" x14ac:dyDescent="0.2">
      <c r="A17" s="117" t="s">
        <v>364</v>
      </c>
      <c r="B17" s="369">
        <f t="array" ref="B17:AP17">Inputs!C164:AQ164</f>
        <v>0</v>
      </c>
      <c r="C17" s="369">
        <v>0</v>
      </c>
      <c r="D17" s="369">
        <v>0</v>
      </c>
      <c r="E17" s="369">
        <v>0</v>
      </c>
      <c r="F17" s="369">
        <v>0</v>
      </c>
      <c r="G17" s="369">
        <v>0</v>
      </c>
      <c r="H17" s="369">
        <v>0</v>
      </c>
      <c r="I17" s="369">
        <v>0</v>
      </c>
      <c r="J17" s="369">
        <v>0</v>
      </c>
      <c r="K17" s="369">
        <v>0</v>
      </c>
      <c r="L17" s="369">
        <v>0</v>
      </c>
      <c r="M17" s="369">
        <v>0</v>
      </c>
      <c r="N17" s="369">
        <v>0</v>
      </c>
      <c r="O17" s="369">
        <v>0</v>
      </c>
      <c r="P17" s="369">
        <v>0</v>
      </c>
      <c r="Q17" s="369">
        <v>0</v>
      </c>
      <c r="R17" s="369">
        <v>0</v>
      </c>
      <c r="S17" s="369">
        <v>0</v>
      </c>
      <c r="T17" s="369">
        <v>0</v>
      </c>
      <c r="U17" s="369">
        <v>0</v>
      </c>
      <c r="V17" s="369">
        <v>0</v>
      </c>
      <c r="W17" s="369">
        <v>0</v>
      </c>
      <c r="X17" s="369">
        <v>0</v>
      </c>
      <c r="Y17" s="369">
        <v>0</v>
      </c>
      <c r="Z17" s="369">
        <v>0</v>
      </c>
      <c r="AA17" s="369">
        <v>0</v>
      </c>
      <c r="AB17" s="369">
        <v>0</v>
      </c>
      <c r="AC17" s="369">
        <v>0</v>
      </c>
      <c r="AD17" s="369">
        <v>0</v>
      </c>
      <c r="AE17" s="369">
        <v>0</v>
      </c>
      <c r="AF17" s="369">
        <v>0</v>
      </c>
      <c r="AG17" s="369">
        <v>0</v>
      </c>
      <c r="AH17" s="369">
        <v>0</v>
      </c>
      <c r="AI17" s="369">
        <v>0</v>
      </c>
      <c r="AJ17" s="369">
        <v>0</v>
      </c>
      <c r="AK17" s="369">
        <v>0</v>
      </c>
      <c r="AL17" s="369">
        <v>0</v>
      </c>
      <c r="AM17" s="369">
        <v>0</v>
      </c>
      <c r="AN17" s="369">
        <v>0</v>
      </c>
      <c r="AO17" s="369">
        <v>0</v>
      </c>
      <c r="AP17" s="369">
        <v>0</v>
      </c>
    </row>
    <row r="18" spans="1:42" x14ac:dyDescent="0.2">
      <c r="A18" s="117" t="s">
        <v>365</v>
      </c>
      <c r="B18" s="369">
        <f t="array" ref="B18:AP18">Inputs!C165:AQ165</f>
        <v>0</v>
      </c>
      <c r="C18" s="369">
        <v>0</v>
      </c>
      <c r="D18" s="369">
        <v>0</v>
      </c>
      <c r="E18" s="369">
        <v>0</v>
      </c>
      <c r="F18" s="369">
        <v>0</v>
      </c>
      <c r="G18" s="369">
        <v>0</v>
      </c>
      <c r="H18" s="369">
        <v>0</v>
      </c>
      <c r="I18" s="369">
        <v>0</v>
      </c>
      <c r="J18" s="369">
        <v>0</v>
      </c>
      <c r="K18" s="369">
        <v>0</v>
      </c>
      <c r="L18" s="369">
        <v>0</v>
      </c>
      <c r="M18" s="369">
        <v>0</v>
      </c>
      <c r="N18" s="369">
        <v>0</v>
      </c>
      <c r="O18" s="369">
        <v>0</v>
      </c>
      <c r="P18" s="369">
        <v>0</v>
      </c>
      <c r="Q18" s="369">
        <v>0</v>
      </c>
      <c r="R18" s="369">
        <v>0</v>
      </c>
      <c r="S18" s="369">
        <v>0</v>
      </c>
      <c r="T18" s="369">
        <v>0</v>
      </c>
      <c r="U18" s="369">
        <v>0</v>
      </c>
      <c r="V18" s="369">
        <v>0</v>
      </c>
      <c r="W18" s="369">
        <v>0</v>
      </c>
      <c r="X18" s="369">
        <v>0</v>
      </c>
      <c r="Y18" s="369">
        <v>0</v>
      </c>
      <c r="Z18" s="369">
        <v>0</v>
      </c>
      <c r="AA18" s="369">
        <v>0</v>
      </c>
      <c r="AB18" s="369">
        <v>0</v>
      </c>
      <c r="AC18" s="369">
        <v>0</v>
      </c>
      <c r="AD18" s="369">
        <v>0</v>
      </c>
      <c r="AE18" s="369">
        <v>0</v>
      </c>
      <c r="AF18" s="369">
        <v>0</v>
      </c>
      <c r="AG18" s="369">
        <v>0</v>
      </c>
      <c r="AH18" s="369">
        <v>0</v>
      </c>
      <c r="AI18" s="369">
        <v>0</v>
      </c>
      <c r="AJ18" s="369">
        <v>0</v>
      </c>
      <c r="AK18" s="369">
        <v>0</v>
      </c>
      <c r="AL18" s="369">
        <v>0</v>
      </c>
      <c r="AM18" s="369">
        <v>0</v>
      </c>
      <c r="AN18" s="369">
        <v>0</v>
      </c>
      <c r="AO18" s="369">
        <v>0</v>
      </c>
      <c r="AP18" s="369">
        <v>0</v>
      </c>
    </row>
    <row r="19" spans="1:42" x14ac:dyDescent="0.2">
      <c r="A19" s="117" t="s">
        <v>342</v>
      </c>
      <c r="B19" s="369">
        <f t="array" ref="B19:AP19">Inputs!C166:AQ166</f>
        <v>0</v>
      </c>
      <c r="C19" s="368">
        <v>0</v>
      </c>
      <c r="D19" s="368">
        <v>0</v>
      </c>
      <c r="E19" s="368">
        <v>0</v>
      </c>
      <c r="F19" s="368">
        <v>0</v>
      </c>
      <c r="G19" s="368">
        <v>0</v>
      </c>
      <c r="H19" s="368">
        <v>0</v>
      </c>
      <c r="I19" s="368">
        <v>0</v>
      </c>
      <c r="J19" s="368">
        <v>0</v>
      </c>
      <c r="K19" s="368">
        <v>0</v>
      </c>
      <c r="L19" s="368">
        <v>0</v>
      </c>
      <c r="M19" s="368">
        <v>0</v>
      </c>
      <c r="N19" s="368">
        <v>0</v>
      </c>
      <c r="O19" s="368">
        <v>0</v>
      </c>
      <c r="P19" s="368">
        <v>0</v>
      </c>
      <c r="Q19" s="368">
        <v>0</v>
      </c>
      <c r="R19" s="368">
        <v>0</v>
      </c>
      <c r="S19" s="368">
        <v>0</v>
      </c>
      <c r="T19" s="368">
        <v>0</v>
      </c>
      <c r="U19" s="368">
        <v>0</v>
      </c>
      <c r="V19" s="368">
        <v>0</v>
      </c>
      <c r="W19" s="368">
        <v>0</v>
      </c>
      <c r="X19" s="368">
        <v>0</v>
      </c>
      <c r="Y19" s="368">
        <v>0</v>
      </c>
      <c r="Z19" s="368">
        <v>0</v>
      </c>
      <c r="AA19" s="368">
        <v>0</v>
      </c>
      <c r="AB19" s="368">
        <v>0</v>
      </c>
      <c r="AC19" s="368">
        <v>0</v>
      </c>
      <c r="AD19" s="368">
        <v>0</v>
      </c>
      <c r="AE19" s="368">
        <v>0</v>
      </c>
      <c r="AF19" s="368">
        <v>0</v>
      </c>
      <c r="AG19" s="368">
        <v>0</v>
      </c>
      <c r="AH19" s="368">
        <v>0</v>
      </c>
      <c r="AI19" s="368">
        <v>0</v>
      </c>
      <c r="AJ19" s="368">
        <v>0</v>
      </c>
      <c r="AK19" s="368">
        <v>0</v>
      </c>
      <c r="AL19" s="368">
        <v>0</v>
      </c>
      <c r="AM19" s="368">
        <v>0</v>
      </c>
      <c r="AN19" s="368">
        <v>0</v>
      </c>
      <c r="AO19" s="368">
        <v>0</v>
      </c>
      <c r="AP19" s="368">
        <v>0</v>
      </c>
    </row>
    <row r="20" spans="1:42" x14ac:dyDescent="0.2">
      <c r="A20" s="117" t="s">
        <v>343</v>
      </c>
      <c r="B20" s="369">
        <f t="array" ref="B20:AP20">Inputs!C167:AQ167</f>
        <v>0</v>
      </c>
      <c r="C20" s="195">
        <v>0</v>
      </c>
      <c r="D20" s="195">
        <v>0</v>
      </c>
      <c r="E20" s="195">
        <v>0</v>
      </c>
      <c r="F20" s="195">
        <v>0</v>
      </c>
      <c r="G20" s="195">
        <v>0</v>
      </c>
      <c r="H20" s="195">
        <v>0</v>
      </c>
      <c r="I20" s="195">
        <v>0</v>
      </c>
      <c r="J20" s="195">
        <v>0</v>
      </c>
      <c r="K20" s="195">
        <v>0</v>
      </c>
      <c r="L20" s="195">
        <v>0</v>
      </c>
      <c r="M20" s="195">
        <v>0</v>
      </c>
      <c r="N20" s="195">
        <v>0</v>
      </c>
      <c r="O20" s="195">
        <v>0</v>
      </c>
      <c r="P20" s="195">
        <v>0</v>
      </c>
      <c r="Q20" s="195">
        <v>0</v>
      </c>
      <c r="R20" s="195">
        <v>0</v>
      </c>
      <c r="S20" s="195">
        <v>0</v>
      </c>
      <c r="T20" s="195">
        <v>0</v>
      </c>
      <c r="U20" s="195">
        <v>0</v>
      </c>
      <c r="V20" s="195">
        <v>0</v>
      </c>
      <c r="W20" s="195">
        <v>0</v>
      </c>
      <c r="X20" s="195">
        <v>0</v>
      </c>
      <c r="Y20" s="195">
        <v>0</v>
      </c>
      <c r="Z20" s="195">
        <v>0</v>
      </c>
      <c r="AA20" s="195">
        <v>0</v>
      </c>
      <c r="AB20" s="195">
        <v>0</v>
      </c>
      <c r="AC20" s="195">
        <v>0</v>
      </c>
      <c r="AD20" s="195">
        <v>0</v>
      </c>
      <c r="AE20" s="195">
        <v>0</v>
      </c>
      <c r="AF20" s="195">
        <v>0</v>
      </c>
      <c r="AG20" s="195">
        <v>0</v>
      </c>
      <c r="AH20" s="195">
        <v>0</v>
      </c>
      <c r="AI20" s="195">
        <v>0</v>
      </c>
      <c r="AJ20" s="195">
        <v>0</v>
      </c>
      <c r="AK20" s="195">
        <v>0</v>
      </c>
      <c r="AL20" s="195">
        <v>0</v>
      </c>
      <c r="AM20" s="195">
        <v>0</v>
      </c>
      <c r="AN20" s="195">
        <v>0</v>
      </c>
      <c r="AO20" s="195">
        <v>0</v>
      </c>
      <c r="AP20" s="195">
        <v>0</v>
      </c>
    </row>
    <row r="21" spans="1:42" x14ac:dyDescent="0.2">
      <c r="A21" s="117" t="s">
        <v>369</v>
      </c>
      <c r="B21" s="369"/>
      <c r="C21" s="368">
        <f>SUM(C14:C20)</f>
        <v>0</v>
      </c>
      <c r="D21" s="368">
        <f t="shared" ref="D21:AP21" si="2">SUM(D14:D20)</f>
        <v>0</v>
      </c>
      <c r="E21" s="368">
        <f t="shared" si="2"/>
        <v>0</v>
      </c>
      <c r="F21" s="368">
        <f t="shared" si="2"/>
        <v>0</v>
      </c>
      <c r="G21" s="368">
        <f t="shared" si="2"/>
        <v>0</v>
      </c>
      <c r="H21" s="368">
        <f t="shared" si="2"/>
        <v>0</v>
      </c>
      <c r="I21" s="368">
        <f t="shared" si="2"/>
        <v>0</v>
      </c>
      <c r="J21" s="368">
        <f t="shared" si="2"/>
        <v>0</v>
      </c>
      <c r="K21" s="368">
        <f t="shared" si="2"/>
        <v>0</v>
      </c>
      <c r="L21" s="368">
        <f t="shared" si="2"/>
        <v>0</v>
      </c>
      <c r="M21" s="368">
        <f t="shared" si="2"/>
        <v>0</v>
      </c>
      <c r="N21" s="368">
        <f t="shared" si="2"/>
        <v>0</v>
      </c>
      <c r="O21" s="368">
        <f t="shared" si="2"/>
        <v>0</v>
      </c>
      <c r="P21" s="368">
        <f t="shared" si="2"/>
        <v>0</v>
      </c>
      <c r="Q21" s="368">
        <f t="shared" si="2"/>
        <v>0</v>
      </c>
      <c r="R21" s="368">
        <f t="shared" si="2"/>
        <v>0</v>
      </c>
      <c r="S21" s="368">
        <f t="shared" si="2"/>
        <v>0</v>
      </c>
      <c r="T21" s="368">
        <f t="shared" si="2"/>
        <v>0</v>
      </c>
      <c r="U21" s="368">
        <f t="shared" si="2"/>
        <v>0</v>
      </c>
      <c r="V21" s="368">
        <f t="shared" si="2"/>
        <v>0</v>
      </c>
      <c r="W21" s="368">
        <f t="shared" si="2"/>
        <v>0</v>
      </c>
      <c r="X21" s="368">
        <f t="shared" si="2"/>
        <v>0</v>
      </c>
      <c r="Y21" s="368">
        <f t="shared" si="2"/>
        <v>0</v>
      </c>
      <c r="Z21" s="368">
        <f t="shared" si="2"/>
        <v>0</v>
      </c>
      <c r="AA21" s="368">
        <f t="shared" si="2"/>
        <v>0</v>
      </c>
      <c r="AB21" s="368">
        <f t="shared" si="2"/>
        <v>0</v>
      </c>
      <c r="AC21" s="368">
        <f t="shared" si="2"/>
        <v>0</v>
      </c>
      <c r="AD21" s="368">
        <f t="shared" si="2"/>
        <v>0</v>
      </c>
      <c r="AE21" s="368">
        <f t="shared" si="2"/>
        <v>0</v>
      </c>
      <c r="AF21" s="368">
        <f t="shared" si="2"/>
        <v>0</v>
      </c>
      <c r="AG21" s="368">
        <f t="shared" si="2"/>
        <v>0</v>
      </c>
      <c r="AH21" s="368">
        <f t="shared" si="2"/>
        <v>0</v>
      </c>
      <c r="AI21" s="368">
        <f t="shared" si="2"/>
        <v>0</v>
      </c>
      <c r="AJ21" s="368">
        <f t="shared" si="2"/>
        <v>0</v>
      </c>
      <c r="AK21" s="368">
        <f t="shared" si="2"/>
        <v>0</v>
      </c>
      <c r="AL21" s="368">
        <f t="shared" si="2"/>
        <v>0</v>
      </c>
      <c r="AM21" s="368">
        <f t="shared" si="2"/>
        <v>0</v>
      </c>
      <c r="AN21" s="368">
        <f t="shared" si="2"/>
        <v>0</v>
      </c>
      <c r="AO21" s="368">
        <f t="shared" si="2"/>
        <v>0</v>
      </c>
      <c r="AP21" s="368">
        <f t="shared" si="2"/>
        <v>0</v>
      </c>
    </row>
    <row r="22" spans="1:42" x14ac:dyDescent="0.2">
      <c r="A22" s="4" t="s">
        <v>19</v>
      </c>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row>
    <row r="23" spans="1:42" x14ac:dyDescent="0.2">
      <c r="A23" s="117" t="s">
        <v>4</v>
      </c>
      <c r="C23" s="194">
        <f t="shared" ref="C23:AP23" si="3">IF(pbi_fed_for_ds="Yes",C543,0)</f>
        <v>0</v>
      </c>
      <c r="D23" s="194">
        <f t="shared" si="3"/>
        <v>0</v>
      </c>
      <c r="E23" s="194">
        <f t="shared" si="3"/>
        <v>0</v>
      </c>
      <c r="F23" s="194">
        <f t="shared" si="3"/>
        <v>0</v>
      </c>
      <c r="G23" s="194">
        <f t="shared" si="3"/>
        <v>0</v>
      </c>
      <c r="H23" s="194">
        <f t="shared" si="3"/>
        <v>0</v>
      </c>
      <c r="I23" s="194">
        <f t="shared" si="3"/>
        <v>0</v>
      </c>
      <c r="J23" s="194">
        <f t="shared" si="3"/>
        <v>0</v>
      </c>
      <c r="K23" s="194">
        <f t="shared" si="3"/>
        <v>0</v>
      </c>
      <c r="L23" s="194">
        <f t="shared" si="3"/>
        <v>0</v>
      </c>
      <c r="M23" s="194">
        <f t="shared" si="3"/>
        <v>0</v>
      </c>
      <c r="N23" s="194">
        <f t="shared" si="3"/>
        <v>0</v>
      </c>
      <c r="O23" s="194">
        <f t="shared" si="3"/>
        <v>0</v>
      </c>
      <c r="P23" s="194">
        <f t="shared" si="3"/>
        <v>0</v>
      </c>
      <c r="Q23" s="194">
        <f t="shared" si="3"/>
        <v>0</v>
      </c>
      <c r="R23" s="194">
        <f t="shared" si="3"/>
        <v>0</v>
      </c>
      <c r="S23" s="194">
        <f t="shared" si="3"/>
        <v>0</v>
      </c>
      <c r="T23" s="194">
        <f t="shared" si="3"/>
        <v>0</v>
      </c>
      <c r="U23" s="194">
        <f t="shared" si="3"/>
        <v>0</v>
      </c>
      <c r="V23" s="194">
        <f t="shared" si="3"/>
        <v>0</v>
      </c>
      <c r="W23" s="194">
        <f t="shared" si="3"/>
        <v>0</v>
      </c>
      <c r="X23" s="194">
        <f t="shared" si="3"/>
        <v>0</v>
      </c>
      <c r="Y23" s="194">
        <f t="shared" si="3"/>
        <v>0</v>
      </c>
      <c r="Z23" s="194">
        <f t="shared" si="3"/>
        <v>0</v>
      </c>
      <c r="AA23" s="194">
        <f t="shared" si="3"/>
        <v>0</v>
      </c>
      <c r="AB23" s="194">
        <f t="shared" si="3"/>
        <v>0</v>
      </c>
      <c r="AC23" s="194">
        <f t="shared" si="3"/>
        <v>0</v>
      </c>
      <c r="AD23" s="194">
        <f t="shared" si="3"/>
        <v>0</v>
      </c>
      <c r="AE23" s="194">
        <f t="shared" si="3"/>
        <v>0</v>
      </c>
      <c r="AF23" s="194">
        <f t="shared" si="3"/>
        <v>0</v>
      </c>
      <c r="AG23" s="194">
        <f t="shared" si="3"/>
        <v>0</v>
      </c>
      <c r="AH23" s="194">
        <f t="shared" si="3"/>
        <v>0</v>
      </c>
      <c r="AI23" s="194">
        <f t="shared" si="3"/>
        <v>0</v>
      </c>
      <c r="AJ23" s="194">
        <f t="shared" si="3"/>
        <v>0</v>
      </c>
      <c r="AK23" s="194">
        <f t="shared" si="3"/>
        <v>0</v>
      </c>
      <c r="AL23" s="194">
        <f t="shared" si="3"/>
        <v>0</v>
      </c>
      <c r="AM23" s="194">
        <f t="shared" si="3"/>
        <v>0</v>
      </c>
      <c r="AN23" s="194">
        <f t="shared" si="3"/>
        <v>0</v>
      </c>
      <c r="AO23" s="194">
        <f t="shared" si="3"/>
        <v>0</v>
      </c>
      <c r="AP23" s="194">
        <f t="shared" si="3"/>
        <v>0</v>
      </c>
    </row>
    <row r="24" spans="1:42" x14ac:dyDescent="0.2">
      <c r="A24" s="117" t="s">
        <v>5</v>
      </c>
      <c r="C24" s="194">
        <f t="shared" ref="C24:AP24" si="4">IF(pbi_sta_for_ds="Yes",C547,0)</f>
        <v>0</v>
      </c>
      <c r="D24" s="194">
        <f t="shared" si="4"/>
        <v>0</v>
      </c>
      <c r="E24" s="194">
        <f t="shared" si="4"/>
        <v>0</v>
      </c>
      <c r="F24" s="194">
        <f t="shared" si="4"/>
        <v>0</v>
      </c>
      <c r="G24" s="194">
        <f t="shared" si="4"/>
        <v>0</v>
      </c>
      <c r="H24" s="194">
        <f t="shared" si="4"/>
        <v>0</v>
      </c>
      <c r="I24" s="194">
        <f t="shared" si="4"/>
        <v>0</v>
      </c>
      <c r="J24" s="194">
        <f t="shared" si="4"/>
        <v>0</v>
      </c>
      <c r="K24" s="194">
        <f t="shared" si="4"/>
        <v>0</v>
      </c>
      <c r="L24" s="194">
        <f t="shared" si="4"/>
        <v>0</v>
      </c>
      <c r="M24" s="194">
        <f t="shared" si="4"/>
        <v>0</v>
      </c>
      <c r="N24" s="194">
        <f t="shared" si="4"/>
        <v>0</v>
      </c>
      <c r="O24" s="194">
        <f t="shared" si="4"/>
        <v>0</v>
      </c>
      <c r="P24" s="194">
        <f t="shared" si="4"/>
        <v>0</v>
      </c>
      <c r="Q24" s="194">
        <f t="shared" si="4"/>
        <v>0</v>
      </c>
      <c r="R24" s="194">
        <f t="shared" si="4"/>
        <v>0</v>
      </c>
      <c r="S24" s="194">
        <f t="shared" si="4"/>
        <v>0</v>
      </c>
      <c r="T24" s="194">
        <f t="shared" si="4"/>
        <v>0</v>
      </c>
      <c r="U24" s="194">
        <f t="shared" si="4"/>
        <v>0</v>
      </c>
      <c r="V24" s="194">
        <f t="shared" si="4"/>
        <v>0</v>
      </c>
      <c r="W24" s="194">
        <f t="shared" si="4"/>
        <v>0</v>
      </c>
      <c r="X24" s="194">
        <f t="shared" si="4"/>
        <v>0</v>
      </c>
      <c r="Y24" s="194">
        <f t="shared" si="4"/>
        <v>0</v>
      </c>
      <c r="Z24" s="194">
        <f t="shared" si="4"/>
        <v>0</v>
      </c>
      <c r="AA24" s="194">
        <f t="shared" si="4"/>
        <v>0</v>
      </c>
      <c r="AB24" s="194">
        <f t="shared" si="4"/>
        <v>0</v>
      </c>
      <c r="AC24" s="194">
        <f t="shared" si="4"/>
        <v>0</v>
      </c>
      <c r="AD24" s="194">
        <f t="shared" si="4"/>
        <v>0</v>
      </c>
      <c r="AE24" s="194">
        <f t="shared" si="4"/>
        <v>0</v>
      </c>
      <c r="AF24" s="194">
        <f t="shared" si="4"/>
        <v>0</v>
      </c>
      <c r="AG24" s="194">
        <f t="shared" si="4"/>
        <v>0</v>
      </c>
      <c r="AH24" s="194">
        <f t="shared" si="4"/>
        <v>0</v>
      </c>
      <c r="AI24" s="194">
        <f t="shared" si="4"/>
        <v>0</v>
      </c>
      <c r="AJ24" s="194">
        <f t="shared" si="4"/>
        <v>0</v>
      </c>
      <c r="AK24" s="194">
        <f t="shared" si="4"/>
        <v>0</v>
      </c>
      <c r="AL24" s="194">
        <f t="shared" si="4"/>
        <v>0</v>
      </c>
      <c r="AM24" s="194">
        <f t="shared" si="4"/>
        <v>0</v>
      </c>
      <c r="AN24" s="194">
        <f t="shared" si="4"/>
        <v>0</v>
      </c>
      <c r="AO24" s="194">
        <f t="shared" si="4"/>
        <v>0</v>
      </c>
      <c r="AP24" s="194">
        <f t="shared" si="4"/>
        <v>0</v>
      </c>
    </row>
    <row r="25" spans="1:42" x14ac:dyDescent="0.2">
      <c r="A25" s="117" t="s">
        <v>184</v>
      </c>
      <c r="C25" s="194">
        <f t="shared" ref="C25:AP25" si="5">IF(pbi_uti_for_ds="Yes",C551,0)</f>
        <v>0</v>
      </c>
      <c r="D25" s="194">
        <f t="shared" si="5"/>
        <v>0</v>
      </c>
      <c r="E25" s="194">
        <f t="shared" si="5"/>
        <v>0</v>
      </c>
      <c r="F25" s="194">
        <f t="shared" si="5"/>
        <v>0</v>
      </c>
      <c r="G25" s="194">
        <f t="shared" si="5"/>
        <v>0</v>
      </c>
      <c r="H25" s="194">
        <f t="shared" si="5"/>
        <v>0</v>
      </c>
      <c r="I25" s="194">
        <f t="shared" si="5"/>
        <v>0</v>
      </c>
      <c r="J25" s="194">
        <f t="shared" si="5"/>
        <v>0</v>
      </c>
      <c r="K25" s="194">
        <f t="shared" si="5"/>
        <v>0</v>
      </c>
      <c r="L25" s="194">
        <f t="shared" si="5"/>
        <v>0</v>
      </c>
      <c r="M25" s="194">
        <f t="shared" si="5"/>
        <v>0</v>
      </c>
      <c r="N25" s="194">
        <f t="shared" si="5"/>
        <v>0</v>
      </c>
      <c r="O25" s="194">
        <f t="shared" si="5"/>
        <v>0</v>
      </c>
      <c r="P25" s="194">
        <f t="shared" si="5"/>
        <v>0</v>
      </c>
      <c r="Q25" s="194">
        <f t="shared" si="5"/>
        <v>0</v>
      </c>
      <c r="R25" s="194">
        <f t="shared" si="5"/>
        <v>0</v>
      </c>
      <c r="S25" s="194">
        <f t="shared" si="5"/>
        <v>0</v>
      </c>
      <c r="T25" s="194">
        <f t="shared" si="5"/>
        <v>0</v>
      </c>
      <c r="U25" s="194">
        <f t="shared" si="5"/>
        <v>0</v>
      </c>
      <c r="V25" s="194">
        <f t="shared" si="5"/>
        <v>0</v>
      </c>
      <c r="W25" s="194">
        <f t="shared" si="5"/>
        <v>0</v>
      </c>
      <c r="X25" s="194">
        <f t="shared" si="5"/>
        <v>0</v>
      </c>
      <c r="Y25" s="194">
        <f t="shared" si="5"/>
        <v>0</v>
      </c>
      <c r="Z25" s="194">
        <f t="shared" si="5"/>
        <v>0</v>
      </c>
      <c r="AA25" s="194">
        <f t="shared" si="5"/>
        <v>0</v>
      </c>
      <c r="AB25" s="194">
        <f t="shared" si="5"/>
        <v>0</v>
      </c>
      <c r="AC25" s="194">
        <f t="shared" si="5"/>
        <v>0</v>
      </c>
      <c r="AD25" s="194">
        <f t="shared" si="5"/>
        <v>0</v>
      </c>
      <c r="AE25" s="194">
        <f t="shared" si="5"/>
        <v>0</v>
      </c>
      <c r="AF25" s="194">
        <f t="shared" si="5"/>
        <v>0</v>
      </c>
      <c r="AG25" s="194">
        <f t="shared" si="5"/>
        <v>0</v>
      </c>
      <c r="AH25" s="194">
        <f t="shared" si="5"/>
        <v>0</v>
      </c>
      <c r="AI25" s="194">
        <f t="shared" si="5"/>
        <v>0</v>
      </c>
      <c r="AJ25" s="194">
        <f t="shared" si="5"/>
        <v>0</v>
      </c>
      <c r="AK25" s="194">
        <f t="shared" si="5"/>
        <v>0</v>
      </c>
      <c r="AL25" s="194">
        <f t="shared" si="5"/>
        <v>0</v>
      </c>
      <c r="AM25" s="194">
        <f t="shared" si="5"/>
        <v>0</v>
      </c>
      <c r="AN25" s="194">
        <f t="shared" si="5"/>
        <v>0</v>
      </c>
      <c r="AO25" s="194">
        <f t="shared" si="5"/>
        <v>0</v>
      </c>
      <c r="AP25" s="194">
        <f t="shared" si="5"/>
        <v>0</v>
      </c>
    </row>
    <row r="26" spans="1:42" x14ac:dyDescent="0.2">
      <c r="A26" s="117" t="s">
        <v>185</v>
      </c>
      <c r="C26" s="195">
        <f t="shared" ref="C26:AP26" si="6">IF(pbi_oth_for_ds="Yes",C555,0)</f>
        <v>0</v>
      </c>
      <c r="D26" s="195">
        <f t="shared" si="6"/>
        <v>0</v>
      </c>
      <c r="E26" s="195">
        <f t="shared" si="6"/>
        <v>0</v>
      </c>
      <c r="F26" s="195">
        <f t="shared" si="6"/>
        <v>0</v>
      </c>
      <c r="G26" s="195">
        <f t="shared" si="6"/>
        <v>0</v>
      </c>
      <c r="H26" s="195">
        <f t="shared" si="6"/>
        <v>0</v>
      </c>
      <c r="I26" s="195">
        <f t="shared" si="6"/>
        <v>0</v>
      </c>
      <c r="J26" s="195">
        <f t="shared" si="6"/>
        <v>0</v>
      </c>
      <c r="K26" s="195">
        <f t="shared" si="6"/>
        <v>0</v>
      </c>
      <c r="L26" s="195">
        <f t="shared" si="6"/>
        <v>0</v>
      </c>
      <c r="M26" s="195">
        <f t="shared" si="6"/>
        <v>0</v>
      </c>
      <c r="N26" s="195">
        <f t="shared" si="6"/>
        <v>0</v>
      </c>
      <c r="O26" s="195">
        <f t="shared" si="6"/>
        <v>0</v>
      </c>
      <c r="P26" s="195">
        <f t="shared" si="6"/>
        <v>0</v>
      </c>
      <c r="Q26" s="195">
        <f t="shared" si="6"/>
        <v>0</v>
      </c>
      <c r="R26" s="195">
        <f t="shared" si="6"/>
        <v>0</v>
      </c>
      <c r="S26" s="195">
        <f t="shared" si="6"/>
        <v>0</v>
      </c>
      <c r="T26" s="195">
        <f t="shared" si="6"/>
        <v>0</v>
      </c>
      <c r="U26" s="195">
        <f t="shared" si="6"/>
        <v>0</v>
      </c>
      <c r="V26" s="195">
        <f t="shared" si="6"/>
        <v>0</v>
      </c>
      <c r="W26" s="195">
        <f t="shared" si="6"/>
        <v>0</v>
      </c>
      <c r="X26" s="195">
        <f t="shared" si="6"/>
        <v>0</v>
      </c>
      <c r="Y26" s="195">
        <f t="shared" si="6"/>
        <v>0</v>
      </c>
      <c r="Z26" s="195">
        <f t="shared" si="6"/>
        <v>0</v>
      </c>
      <c r="AA26" s="195">
        <f t="shared" si="6"/>
        <v>0</v>
      </c>
      <c r="AB26" s="195">
        <f t="shared" si="6"/>
        <v>0</v>
      </c>
      <c r="AC26" s="195">
        <f t="shared" si="6"/>
        <v>0</v>
      </c>
      <c r="AD26" s="195">
        <f t="shared" si="6"/>
        <v>0</v>
      </c>
      <c r="AE26" s="195">
        <f t="shared" si="6"/>
        <v>0</v>
      </c>
      <c r="AF26" s="195">
        <f t="shared" si="6"/>
        <v>0</v>
      </c>
      <c r="AG26" s="195">
        <f t="shared" si="6"/>
        <v>0</v>
      </c>
      <c r="AH26" s="195">
        <f t="shared" si="6"/>
        <v>0</v>
      </c>
      <c r="AI26" s="195">
        <f t="shared" si="6"/>
        <v>0</v>
      </c>
      <c r="AJ26" s="195">
        <f t="shared" si="6"/>
        <v>0</v>
      </c>
      <c r="AK26" s="195">
        <f t="shared" si="6"/>
        <v>0</v>
      </c>
      <c r="AL26" s="195">
        <f t="shared" si="6"/>
        <v>0</v>
      </c>
      <c r="AM26" s="195">
        <f t="shared" si="6"/>
        <v>0</v>
      </c>
      <c r="AN26" s="195">
        <f t="shared" si="6"/>
        <v>0</v>
      </c>
      <c r="AO26" s="195">
        <f t="shared" si="6"/>
        <v>0</v>
      </c>
      <c r="AP26" s="195">
        <f t="shared" si="6"/>
        <v>0</v>
      </c>
    </row>
    <row r="27" spans="1:42" x14ac:dyDescent="0.2">
      <c r="A27" s="117" t="s">
        <v>368</v>
      </c>
      <c r="C27" s="194">
        <f>SUM(C23:C26)</f>
        <v>0</v>
      </c>
      <c r="D27" s="194">
        <f t="shared" ref="D27:AP27" si="7">SUM(D23:D26)</f>
        <v>0</v>
      </c>
      <c r="E27" s="194">
        <f t="shared" si="7"/>
        <v>0</v>
      </c>
      <c r="F27" s="194">
        <f t="shared" si="7"/>
        <v>0</v>
      </c>
      <c r="G27" s="194">
        <f t="shared" si="7"/>
        <v>0</v>
      </c>
      <c r="H27" s="194">
        <f t="shared" si="7"/>
        <v>0</v>
      </c>
      <c r="I27" s="194">
        <f t="shared" si="7"/>
        <v>0</v>
      </c>
      <c r="J27" s="194">
        <f t="shared" si="7"/>
        <v>0</v>
      </c>
      <c r="K27" s="194">
        <f t="shared" si="7"/>
        <v>0</v>
      </c>
      <c r="L27" s="194">
        <f t="shared" si="7"/>
        <v>0</v>
      </c>
      <c r="M27" s="194">
        <f t="shared" si="7"/>
        <v>0</v>
      </c>
      <c r="N27" s="194">
        <f t="shared" si="7"/>
        <v>0</v>
      </c>
      <c r="O27" s="194">
        <f t="shared" si="7"/>
        <v>0</v>
      </c>
      <c r="P27" s="194">
        <f t="shared" si="7"/>
        <v>0</v>
      </c>
      <c r="Q27" s="194">
        <f t="shared" si="7"/>
        <v>0</v>
      </c>
      <c r="R27" s="194">
        <f t="shared" si="7"/>
        <v>0</v>
      </c>
      <c r="S27" s="194">
        <f t="shared" si="7"/>
        <v>0</v>
      </c>
      <c r="T27" s="194">
        <f t="shared" si="7"/>
        <v>0</v>
      </c>
      <c r="U27" s="194">
        <f t="shared" si="7"/>
        <v>0</v>
      </c>
      <c r="V27" s="194">
        <f t="shared" si="7"/>
        <v>0</v>
      </c>
      <c r="W27" s="194">
        <f t="shared" si="7"/>
        <v>0</v>
      </c>
      <c r="X27" s="194">
        <f t="shared" si="7"/>
        <v>0</v>
      </c>
      <c r="Y27" s="194">
        <f t="shared" si="7"/>
        <v>0</v>
      </c>
      <c r="Z27" s="194">
        <f t="shared" si="7"/>
        <v>0</v>
      </c>
      <c r="AA27" s="194">
        <f t="shared" si="7"/>
        <v>0</v>
      </c>
      <c r="AB27" s="194">
        <f t="shared" si="7"/>
        <v>0</v>
      </c>
      <c r="AC27" s="194">
        <f t="shared" si="7"/>
        <v>0</v>
      </c>
      <c r="AD27" s="194">
        <f t="shared" si="7"/>
        <v>0</v>
      </c>
      <c r="AE27" s="194">
        <f t="shared" si="7"/>
        <v>0</v>
      </c>
      <c r="AF27" s="194">
        <f t="shared" si="7"/>
        <v>0</v>
      </c>
      <c r="AG27" s="194">
        <f t="shared" si="7"/>
        <v>0</v>
      </c>
      <c r="AH27" s="194">
        <f t="shared" si="7"/>
        <v>0</v>
      </c>
      <c r="AI27" s="194">
        <f t="shared" si="7"/>
        <v>0</v>
      </c>
      <c r="AJ27" s="194">
        <f t="shared" si="7"/>
        <v>0</v>
      </c>
      <c r="AK27" s="194">
        <f t="shared" si="7"/>
        <v>0</v>
      </c>
      <c r="AL27" s="194">
        <f t="shared" si="7"/>
        <v>0</v>
      </c>
      <c r="AM27" s="194">
        <f t="shared" si="7"/>
        <v>0</v>
      </c>
      <c r="AN27" s="194">
        <f t="shared" si="7"/>
        <v>0</v>
      </c>
      <c r="AO27" s="194">
        <f t="shared" si="7"/>
        <v>0</v>
      </c>
      <c r="AP27" s="194">
        <f t="shared" si="7"/>
        <v>0</v>
      </c>
    </row>
    <row r="28" spans="1:42" x14ac:dyDescent="0.2">
      <c r="A28" s="23" t="s">
        <v>336</v>
      </c>
      <c r="C28" s="189">
        <f t="shared" ref="C28:AP28" si="8">IF(C2=analysis_period,total_installed_cost*salvage_percentage/100,0)</f>
        <v>0</v>
      </c>
      <c r="D28" s="189">
        <f t="shared" si="8"/>
        <v>0</v>
      </c>
      <c r="E28" s="189">
        <f t="shared" si="8"/>
        <v>0</v>
      </c>
      <c r="F28" s="189">
        <f t="shared" si="8"/>
        <v>0</v>
      </c>
      <c r="G28" s="189">
        <f t="shared" si="8"/>
        <v>0</v>
      </c>
      <c r="H28" s="189">
        <f t="shared" si="8"/>
        <v>0</v>
      </c>
      <c r="I28" s="189">
        <f t="shared" si="8"/>
        <v>0</v>
      </c>
      <c r="J28" s="189">
        <f t="shared" si="8"/>
        <v>0</v>
      </c>
      <c r="K28" s="189">
        <f t="shared" si="8"/>
        <v>0</v>
      </c>
      <c r="L28" s="189">
        <f t="shared" si="8"/>
        <v>0</v>
      </c>
      <c r="M28" s="189">
        <f t="shared" si="8"/>
        <v>0</v>
      </c>
      <c r="N28" s="189">
        <f t="shared" si="8"/>
        <v>0</v>
      </c>
      <c r="O28" s="189">
        <f t="shared" si="8"/>
        <v>0</v>
      </c>
      <c r="P28" s="189">
        <f t="shared" si="8"/>
        <v>0</v>
      </c>
      <c r="Q28" s="189">
        <f t="shared" si="8"/>
        <v>0</v>
      </c>
      <c r="R28" s="189">
        <f t="shared" si="8"/>
        <v>0</v>
      </c>
      <c r="S28" s="189">
        <f t="shared" si="8"/>
        <v>0</v>
      </c>
      <c r="T28" s="189">
        <f t="shared" si="8"/>
        <v>0</v>
      </c>
      <c r="U28" s="189">
        <f t="shared" si="8"/>
        <v>0</v>
      </c>
      <c r="V28" s="189">
        <f t="shared" si="8"/>
        <v>0</v>
      </c>
      <c r="W28" s="189">
        <f t="shared" si="8"/>
        <v>0</v>
      </c>
      <c r="X28" s="189">
        <f t="shared" si="8"/>
        <v>0</v>
      </c>
      <c r="Y28" s="189">
        <f t="shared" si="8"/>
        <v>0</v>
      </c>
      <c r="Z28" s="189">
        <f t="shared" si="8"/>
        <v>0</v>
      </c>
      <c r="AA28" s="189">
        <f t="shared" si="8"/>
        <v>0</v>
      </c>
      <c r="AB28" s="189">
        <f t="shared" si="8"/>
        <v>0</v>
      </c>
      <c r="AC28" s="189">
        <f t="shared" si="8"/>
        <v>0</v>
      </c>
      <c r="AD28" s="189">
        <f t="shared" si="8"/>
        <v>0</v>
      </c>
      <c r="AE28" s="189">
        <f t="shared" si="8"/>
        <v>0</v>
      </c>
      <c r="AF28" s="189">
        <f t="shared" si="8"/>
        <v>0</v>
      </c>
      <c r="AG28" s="189">
        <f t="shared" si="8"/>
        <v>0</v>
      </c>
      <c r="AH28" s="189">
        <f t="shared" si="8"/>
        <v>0</v>
      </c>
      <c r="AI28" s="189">
        <f t="shared" si="8"/>
        <v>0</v>
      </c>
      <c r="AJ28" s="189">
        <f t="shared" si="8"/>
        <v>0</v>
      </c>
      <c r="AK28" s="189">
        <f t="shared" si="8"/>
        <v>0</v>
      </c>
      <c r="AL28" s="189">
        <f t="shared" si="8"/>
        <v>0</v>
      </c>
      <c r="AM28" s="189">
        <f t="shared" si="8"/>
        <v>0</v>
      </c>
      <c r="AN28" s="189">
        <f t="shared" si="8"/>
        <v>0</v>
      </c>
      <c r="AO28" s="189">
        <f t="shared" si="8"/>
        <v>0</v>
      </c>
      <c r="AP28" s="189">
        <f t="shared" si="8"/>
        <v>0</v>
      </c>
    </row>
    <row r="29" spans="1:42" x14ac:dyDescent="0.2">
      <c r="A29" s="274" t="s">
        <v>84</v>
      </c>
      <c r="B29" s="43"/>
      <c r="C29" s="202">
        <f t="shared" ref="C29:AP29" si="9">IF(C2&lt;=analysis_period,C21+C27+C28,0)</f>
        <v>0</v>
      </c>
      <c r="D29" s="202">
        <f t="shared" si="9"/>
        <v>0</v>
      </c>
      <c r="E29" s="202">
        <f t="shared" si="9"/>
        <v>0</v>
      </c>
      <c r="F29" s="202">
        <f t="shared" si="9"/>
        <v>0</v>
      </c>
      <c r="G29" s="202">
        <f t="shared" si="9"/>
        <v>0</v>
      </c>
      <c r="H29" s="202">
        <f t="shared" si="9"/>
        <v>0</v>
      </c>
      <c r="I29" s="202">
        <f t="shared" si="9"/>
        <v>0</v>
      </c>
      <c r="J29" s="202">
        <f t="shared" si="9"/>
        <v>0</v>
      </c>
      <c r="K29" s="202">
        <f t="shared" si="9"/>
        <v>0</v>
      </c>
      <c r="L29" s="202">
        <f t="shared" si="9"/>
        <v>0</v>
      </c>
      <c r="M29" s="202">
        <f t="shared" si="9"/>
        <v>0</v>
      </c>
      <c r="N29" s="202">
        <f t="shared" si="9"/>
        <v>0</v>
      </c>
      <c r="O29" s="202">
        <f t="shared" si="9"/>
        <v>0</v>
      </c>
      <c r="P29" s="202">
        <f t="shared" si="9"/>
        <v>0</v>
      </c>
      <c r="Q29" s="202">
        <f t="shared" si="9"/>
        <v>0</v>
      </c>
      <c r="R29" s="202">
        <f t="shared" si="9"/>
        <v>0</v>
      </c>
      <c r="S29" s="202">
        <f t="shared" si="9"/>
        <v>0</v>
      </c>
      <c r="T29" s="202">
        <f t="shared" si="9"/>
        <v>0</v>
      </c>
      <c r="U29" s="202">
        <f t="shared" si="9"/>
        <v>0</v>
      </c>
      <c r="V29" s="202">
        <f t="shared" si="9"/>
        <v>0</v>
      </c>
      <c r="W29" s="202">
        <f t="shared" si="9"/>
        <v>0</v>
      </c>
      <c r="X29" s="202">
        <f t="shared" si="9"/>
        <v>0</v>
      </c>
      <c r="Y29" s="202">
        <f t="shared" si="9"/>
        <v>0</v>
      </c>
      <c r="Z29" s="202">
        <f t="shared" si="9"/>
        <v>0</v>
      </c>
      <c r="AA29" s="202">
        <f t="shared" si="9"/>
        <v>0</v>
      </c>
      <c r="AB29" s="202">
        <f t="shared" si="9"/>
        <v>0</v>
      </c>
      <c r="AC29" s="202">
        <f t="shared" si="9"/>
        <v>0</v>
      </c>
      <c r="AD29" s="202">
        <f t="shared" si="9"/>
        <v>0</v>
      </c>
      <c r="AE29" s="202">
        <f t="shared" si="9"/>
        <v>0</v>
      </c>
      <c r="AF29" s="202">
        <f t="shared" si="9"/>
        <v>0</v>
      </c>
      <c r="AG29" s="202">
        <f t="shared" si="9"/>
        <v>0</v>
      </c>
      <c r="AH29" s="202">
        <f t="shared" si="9"/>
        <v>0</v>
      </c>
      <c r="AI29" s="202">
        <f t="shared" si="9"/>
        <v>0</v>
      </c>
      <c r="AJ29" s="202">
        <f t="shared" si="9"/>
        <v>0</v>
      </c>
      <c r="AK29" s="202">
        <f t="shared" si="9"/>
        <v>0</v>
      </c>
      <c r="AL29" s="202">
        <f t="shared" si="9"/>
        <v>0</v>
      </c>
      <c r="AM29" s="202">
        <f t="shared" si="9"/>
        <v>0</v>
      </c>
      <c r="AN29" s="202">
        <f t="shared" si="9"/>
        <v>0</v>
      </c>
      <c r="AO29" s="202">
        <f t="shared" si="9"/>
        <v>0</v>
      </c>
      <c r="AP29" s="202">
        <f t="shared" si="9"/>
        <v>0</v>
      </c>
    </row>
    <row r="30" spans="1:42" x14ac:dyDescent="0.2">
      <c r="A30" s="23"/>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row>
    <row r="31" spans="1:42" x14ac:dyDescent="0.2">
      <c r="A31" s="23" t="s">
        <v>115</v>
      </c>
      <c r="C31" s="194">
        <f>PropertyTaxAssessedValue</f>
        <v>0</v>
      </c>
      <c r="D31" s="369">
        <f t="shared" ref="D31:AP31" si="10">IF(D2&lt;=analysis_period,PropertyTaxAssessedValue*(100-(D$2-1)*prop_tax_assessed_decline)/100,0)</f>
        <v>0</v>
      </c>
      <c r="E31" s="369">
        <f t="shared" si="10"/>
        <v>0</v>
      </c>
      <c r="F31" s="369">
        <f t="shared" si="10"/>
        <v>0</v>
      </c>
      <c r="G31" s="369">
        <f t="shared" si="10"/>
        <v>0</v>
      </c>
      <c r="H31" s="369">
        <f t="shared" si="10"/>
        <v>0</v>
      </c>
      <c r="I31" s="369">
        <f t="shared" si="10"/>
        <v>0</v>
      </c>
      <c r="J31" s="369">
        <f t="shared" si="10"/>
        <v>0</v>
      </c>
      <c r="K31" s="369">
        <f t="shared" si="10"/>
        <v>0</v>
      </c>
      <c r="L31" s="369">
        <f t="shared" si="10"/>
        <v>0</v>
      </c>
      <c r="M31" s="369">
        <f t="shared" si="10"/>
        <v>0</v>
      </c>
      <c r="N31" s="369">
        <f t="shared" si="10"/>
        <v>0</v>
      </c>
      <c r="O31" s="369">
        <f t="shared" si="10"/>
        <v>0</v>
      </c>
      <c r="P31" s="369">
        <f t="shared" si="10"/>
        <v>0</v>
      </c>
      <c r="Q31" s="369">
        <f t="shared" si="10"/>
        <v>0</v>
      </c>
      <c r="R31" s="369">
        <f t="shared" si="10"/>
        <v>0</v>
      </c>
      <c r="S31" s="369">
        <f t="shared" si="10"/>
        <v>0</v>
      </c>
      <c r="T31" s="369">
        <f t="shared" si="10"/>
        <v>0</v>
      </c>
      <c r="U31" s="369">
        <f t="shared" si="10"/>
        <v>0</v>
      </c>
      <c r="V31" s="369">
        <f t="shared" si="10"/>
        <v>0</v>
      </c>
      <c r="W31" s="369">
        <f t="shared" si="10"/>
        <v>0</v>
      </c>
      <c r="X31" s="369">
        <f t="shared" si="10"/>
        <v>0</v>
      </c>
      <c r="Y31" s="369">
        <f t="shared" si="10"/>
        <v>0</v>
      </c>
      <c r="Z31" s="369">
        <f t="shared" si="10"/>
        <v>0</v>
      </c>
      <c r="AA31" s="369">
        <f t="shared" si="10"/>
        <v>0</v>
      </c>
      <c r="AB31" s="369">
        <f t="shared" si="10"/>
        <v>0</v>
      </c>
      <c r="AC31" s="369">
        <f t="shared" si="10"/>
        <v>0</v>
      </c>
      <c r="AD31" s="369">
        <f t="shared" si="10"/>
        <v>0</v>
      </c>
      <c r="AE31" s="369">
        <f t="shared" si="10"/>
        <v>0</v>
      </c>
      <c r="AF31" s="369">
        <f t="shared" si="10"/>
        <v>0</v>
      </c>
      <c r="AG31" s="369">
        <f t="shared" si="10"/>
        <v>0</v>
      </c>
      <c r="AH31" s="369">
        <f t="shared" si="10"/>
        <v>0</v>
      </c>
      <c r="AI31" s="369">
        <f t="shared" si="10"/>
        <v>0</v>
      </c>
      <c r="AJ31" s="369">
        <f t="shared" si="10"/>
        <v>0</v>
      </c>
      <c r="AK31" s="369">
        <f t="shared" si="10"/>
        <v>0</v>
      </c>
      <c r="AL31" s="369">
        <f t="shared" si="10"/>
        <v>0</v>
      </c>
      <c r="AM31" s="369">
        <f t="shared" si="10"/>
        <v>0</v>
      </c>
      <c r="AN31" s="369">
        <f t="shared" si="10"/>
        <v>0</v>
      </c>
      <c r="AO31" s="369">
        <f t="shared" si="10"/>
        <v>0</v>
      </c>
      <c r="AP31" s="369">
        <f t="shared" si="10"/>
        <v>0</v>
      </c>
    </row>
    <row r="32" spans="1:42" x14ac:dyDescent="0.2">
      <c r="A32" s="27"/>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row>
    <row r="33" spans="1:42" x14ac:dyDescent="0.2">
      <c r="A33" s="109" t="s">
        <v>255</v>
      </c>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row>
    <row r="34" spans="1:42" x14ac:dyDescent="0.2">
      <c r="A34" s="4" t="s">
        <v>235</v>
      </c>
      <c r="C34" s="20"/>
      <c r="D34" s="28"/>
      <c r="E34" s="28"/>
      <c r="F34" s="28"/>
      <c r="G34" s="28"/>
      <c r="H34" s="28"/>
      <c r="I34" s="28"/>
      <c r="J34" s="28"/>
      <c r="K34" s="28"/>
      <c r="L34" s="28"/>
      <c r="M34" s="28"/>
      <c r="N34" s="28"/>
      <c r="O34" s="28"/>
      <c r="P34" s="28"/>
      <c r="Q34" s="28"/>
      <c r="R34" s="28"/>
      <c r="S34" s="28"/>
    </row>
    <row r="35" spans="1:42" x14ac:dyDescent="0.2">
      <c r="A35" s="117" t="s">
        <v>236</v>
      </c>
      <c r="C35" s="194">
        <f>IF(C$2&lt;=analysis_period,IF(om_fixed="n/a",Inputs!D169,om_fixed*(1+inflation_rate/100+om_fixed_escal/100)^B$2),0)</f>
        <v>0</v>
      </c>
      <c r="D35" s="194">
        <f>IF(D$2&lt;=analysis_period,IF(om_fixed="n/a",Inputs!E169,om_fixed*(1+inflation_rate/100+om_fixed_escal/100)^C$2),0)</f>
        <v>0</v>
      </c>
      <c r="E35" s="194">
        <f>IF(E$2&lt;=analysis_period,IF(om_fixed="n/a",Inputs!F169,om_fixed*(1+inflation_rate/100+om_fixed_escal/100)^D$2),0)</f>
        <v>0</v>
      </c>
      <c r="F35" s="194">
        <f>IF(F$2&lt;=analysis_period,IF(om_fixed="n/a",Inputs!G169,om_fixed*(1+inflation_rate/100+om_fixed_escal/100)^E$2),0)</f>
        <v>0</v>
      </c>
      <c r="G35" s="194">
        <f>IF(G$2&lt;=analysis_period,IF(om_fixed="n/a",Inputs!H169,om_fixed*(1+inflation_rate/100+om_fixed_escal/100)^F$2),0)</f>
        <v>0</v>
      </c>
      <c r="H35" s="194">
        <f>IF(H$2&lt;=analysis_period,IF(om_fixed="n/a",Inputs!I169,om_fixed*(1+inflation_rate/100+om_fixed_escal/100)^G$2),0)</f>
        <v>0</v>
      </c>
      <c r="I35" s="194">
        <f>IF(I$2&lt;=analysis_period,IF(om_fixed="n/a",Inputs!J169,om_fixed*(1+inflation_rate/100+om_fixed_escal/100)^H$2),0)</f>
        <v>0</v>
      </c>
      <c r="J35" s="194">
        <f>IF(J$2&lt;=analysis_period,IF(om_fixed="n/a",Inputs!K169,om_fixed*(1+inflation_rate/100+om_fixed_escal/100)^I$2),0)</f>
        <v>0</v>
      </c>
      <c r="K35" s="194">
        <f>IF(K$2&lt;=analysis_period,IF(om_fixed="n/a",Inputs!L169,om_fixed*(1+inflation_rate/100+om_fixed_escal/100)^J$2),0)</f>
        <v>0</v>
      </c>
      <c r="L35" s="194">
        <f>IF(L$2&lt;=analysis_period,IF(om_fixed="n/a",Inputs!M169,om_fixed*(1+inflation_rate/100+om_fixed_escal/100)^K$2),0)</f>
        <v>0</v>
      </c>
      <c r="M35" s="194">
        <f>IF(M$2&lt;=analysis_period,IF(om_fixed="n/a",Inputs!N169,om_fixed*(1+inflation_rate/100+om_fixed_escal/100)^L$2),0)</f>
        <v>0</v>
      </c>
      <c r="N35" s="194">
        <f>IF(N$2&lt;=analysis_period,IF(om_fixed="n/a",Inputs!O169,om_fixed*(1+inflation_rate/100+om_fixed_escal/100)^M$2),0)</f>
        <v>0</v>
      </c>
      <c r="O35" s="194">
        <f>IF(O$2&lt;=analysis_period,IF(om_fixed="n/a",Inputs!P169,om_fixed*(1+inflation_rate/100+om_fixed_escal/100)^N$2),0)</f>
        <v>0</v>
      </c>
      <c r="P35" s="194">
        <f>IF(P$2&lt;=analysis_period,IF(om_fixed="n/a",Inputs!Q169,om_fixed*(1+inflation_rate/100+om_fixed_escal/100)^O$2),0)</f>
        <v>0</v>
      </c>
      <c r="Q35" s="194">
        <f>IF(Q$2&lt;=analysis_period,IF(om_fixed="n/a",Inputs!R169,om_fixed*(1+inflation_rate/100+om_fixed_escal/100)^P$2),0)</f>
        <v>0</v>
      </c>
      <c r="R35" s="194">
        <f>IF(R$2&lt;=analysis_period,IF(om_fixed="n/a",Inputs!S169,om_fixed*(1+inflation_rate/100+om_fixed_escal/100)^Q$2),0)</f>
        <v>0</v>
      </c>
      <c r="S35" s="194">
        <f>IF(S$2&lt;=analysis_period,IF(om_fixed="n/a",Inputs!T169,om_fixed*(1+inflation_rate/100+om_fixed_escal/100)^R$2),0)</f>
        <v>0</v>
      </c>
      <c r="T35" s="194">
        <f>IF(T$2&lt;=analysis_period,IF(om_fixed="n/a",Inputs!U169,om_fixed*(1+inflation_rate/100+om_fixed_escal/100)^S$2),0)</f>
        <v>0</v>
      </c>
      <c r="U35" s="194">
        <f>IF(U$2&lt;=analysis_period,IF(om_fixed="n/a",Inputs!V169,om_fixed*(1+inflation_rate/100+om_fixed_escal/100)^T$2),0)</f>
        <v>0</v>
      </c>
      <c r="V35" s="194">
        <f>IF(V$2&lt;=analysis_period,IF(om_fixed="n/a",Inputs!W169,om_fixed*(1+inflation_rate/100+om_fixed_escal/100)^U$2),0)</f>
        <v>0</v>
      </c>
      <c r="W35" s="194">
        <f>IF(W$2&lt;=analysis_period,IF(om_fixed="n/a",Inputs!X169,om_fixed*(1+inflation_rate/100+om_fixed_escal/100)^V$2),0)</f>
        <v>0</v>
      </c>
      <c r="X35" s="194">
        <f>IF(X$2&lt;=analysis_period,IF(om_fixed="n/a",Inputs!Y169,om_fixed*(1+inflation_rate/100+om_fixed_escal/100)^W$2),0)</f>
        <v>0</v>
      </c>
      <c r="Y35" s="194">
        <f>IF(Y$2&lt;=analysis_period,IF(om_fixed="n/a",Inputs!Z169,om_fixed*(1+inflation_rate/100+om_fixed_escal/100)^X$2),0)</f>
        <v>0</v>
      </c>
      <c r="Z35" s="194">
        <f>IF(Z$2&lt;=analysis_period,IF(om_fixed="n/a",Inputs!AA169,om_fixed*(1+inflation_rate/100+om_fixed_escal/100)^Y$2),0)</f>
        <v>0</v>
      </c>
      <c r="AA35" s="194">
        <f>IF(AA$2&lt;=analysis_period,IF(om_fixed="n/a",Inputs!AB169,om_fixed*(1+inflation_rate/100+om_fixed_escal/100)^Z$2),0)</f>
        <v>0</v>
      </c>
      <c r="AB35" s="194">
        <f>IF(AB$2&lt;=analysis_period,IF(om_fixed="n/a",Inputs!AC169,om_fixed*(1+inflation_rate/100+om_fixed_escal/100)^AA$2),0)</f>
        <v>0</v>
      </c>
      <c r="AC35" s="194">
        <f>IF(AC$2&lt;=analysis_period,IF(om_fixed="n/a",Inputs!AD169,om_fixed*(1+inflation_rate/100+om_fixed_escal/100)^AB$2),0)</f>
        <v>0</v>
      </c>
      <c r="AD35" s="194">
        <f>IF(AD$2&lt;=analysis_period,IF(om_fixed="n/a",Inputs!AE169,om_fixed*(1+inflation_rate/100+om_fixed_escal/100)^AC$2),0)</f>
        <v>0</v>
      </c>
      <c r="AE35" s="194">
        <f>IF(AE$2&lt;=analysis_period,IF(om_fixed="n/a",Inputs!AF169,om_fixed*(1+inflation_rate/100+om_fixed_escal/100)^AD$2),0)</f>
        <v>0</v>
      </c>
      <c r="AF35" s="194">
        <f>IF(AF$2&lt;=analysis_period,IF(om_fixed="n/a",Inputs!AG169,om_fixed*(1+inflation_rate/100+om_fixed_escal/100)^AE$2),0)</f>
        <v>0</v>
      </c>
      <c r="AG35" s="194">
        <f>IF(AG$2&lt;=analysis_period,IF(om_fixed="n/a",Inputs!AH169,om_fixed*(1+inflation_rate/100+om_fixed_escal/100)^AF$2),0)</f>
        <v>0</v>
      </c>
      <c r="AH35" s="194">
        <f>IF(AH$2&lt;=analysis_period,IF(om_fixed="n/a",Inputs!AI169,om_fixed*(1+inflation_rate/100+om_fixed_escal/100)^AG$2),0)</f>
        <v>0</v>
      </c>
      <c r="AI35" s="194">
        <f>IF(AI$2&lt;=analysis_period,IF(om_fixed="n/a",Inputs!AJ169,om_fixed*(1+inflation_rate/100+om_fixed_escal/100)^AH$2),0)</f>
        <v>0</v>
      </c>
      <c r="AJ35" s="194">
        <f>IF(AJ$2&lt;=analysis_period,IF(om_fixed="n/a",Inputs!AK169,om_fixed*(1+inflation_rate/100+om_fixed_escal/100)^AI$2),0)</f>
        <v>0</v>
      </c>
      <c r="AK35" s="194">
        <f>IF(AK$2&lt;=analysis_period,IF(om_fixed="n/a",Inputs!AL169,om_fixed*(1+inflation_rate/100+om_fixed_escal/100)^AJ$2),0)</f>
        <v>0</v>
      </c>
      <c r="AL35" s="194">
        <f>IF(AL$2&lt;=analysis_period,IF(om_fixed="n/a",Inputs!AM169,om_fixed*(1+inflation_rate/100+om_fixed_escal/100)^AK$2),0)</f>
        <v>0</v>
      </c>
      <c r="AM35" s="194">
        <f>IF(AM$2&lt;=analysis_period,IF(om_fixed="n/a",Inputs!AN169,om_fixed*(1+inflation_rate/100+om_fixed_escal/100)^AL$2),0)</f>
        <v>0</v>
      </c>
      <c r="AN35" s="194">
        <f>IF(AN$2&lt;=analysis_period,IF(om_fixed="n/a",Inputs!AO169,om_fixed*(1+inflation_rate/100+om_fixed_escal/100)^AM$2),0)</f>
        <v>0</v>
      </c>
      <c r="AO35" s="194">
        <f>IF(AO$2&lt;=analysis_period,IF(om_fixed="n/a",Inputs!AP169,om_fixed*(1+inflation_rate/100+om_fixed_escal/100)^AN$2),0)</f>
        <v>0</v>
      </c>
      <c r="AP35" s="194">
        <f>IF(AP$2&lt;=analysis_period,IF(om_fixed="n/a",Inputs!AQ169,om_fixed*(1+inflation_rate/100+om_fixed_escal/100)^AO$2),0)</f>
        <v>0</v>
      </c>
    </row>
    <row r="36" spans="1:42" x14ac:dyDescent="0.2">
      <c r="A36" s="117" t="s">
        <v>237</v>
      </c>
    </row>
    <row r="37" spans="1:42" x14ac:dyDescent="0.2">
      <c r="A37" s="119" t="s">
        <v>10</v>
      </c>
      <c r="C37" s="200">
        <f t="shared" ref="C37:AP37" si="11">IF(C$2&lt;=analysis_period,system_capacity,0)</f>
        <v>0</v>
      </c>
      <c r="D37" s="200">
        <f t="shared" si="11"/>
        <v>0</v>
      </c>
      <c r="E37" s="200">
        <f t="shared" si="11"/>
        <v>0</v>
      </c>
      <c r="F37" s="200">
        <f t="shared" si="11"/>
        <v>0</v>
      </c>
      <c r="G37" s="200">
        <f t="shared" si="11"/>
        <v>0</v>
      </c>
      <c r="H37" s="200">
        <f t="shared" si="11"/>
        <v>0</v>
      </c>
      <c r="I37" s="200">
        <f t="shared" si="11"/>
        <v>0</v>
      </c>
      <c r="J37" s="200">
        <f t="shared" si="11"/>
        <v>0</v>
      </c>
      <c r="K37" s="200">
        <f t="shared" si="11"/>
        <v>0</v>
      </c>
      <c r="L37" s="200">
        <f t="shared" si="11"/>
        <v>0</v>
      </c>
      <c r="M37" s="200">
        <f t="shared" si="11"/>
        <v>0</v>
      </c>
      <c r="N37" s="200">
        <f t="shared" si="11"/>
        <v>0</v>
      </c>
      <c r="O37" s="200">
        <f t="shared" si="11"/>
        <v>0</v>
      </c>
      <c r="P37" s="200">
        <f t="shared" si="11"/>
        <v>0</v>
      </c>
      <c r="Q37" s="200">
        <f t="shared" si="11"/>
        <v>0</v>
      </c>
      <c r="R37" s="200">
        <f t="shared" si="11"/>
        <v>0</v>
      </c>
      <c r="S37" s="200">
        <f t="shared" si="11"/>
        <v>0</v>
      </c>
      <c r="T37" s="200">
        <f t="shared" si="11"/>
        <v>0</v>
      </c>
      <c r="U37" s="200">
        <f t="shared" si="11"/>
        <v>0</v>
      </c>
      <c r="V37" s="200">
        <f t="shared" si="11"/>
        <v>0</v>
      </c>
      <c r="W37" s="200">
        <f t="shared" si="11"/>
        <v>0</v>
      </c>
      <c r="X37" s="200">
        <f t="shared" si="11"/>
        <v>0</v>
      </c>
      <c r="Y37" s="200">
        <f t="shared" si="11"/>
        <v>0</v>
      </c>
      <c r="Z37" s="200">
        <f t="shared" si="11"/>
        <v>0</v>
      </c>
      <c r="AA37" s="200">
        <f t="shared" si="11"/>
        <v>0</v>
      </c>
      <c r="AB37" s="200">
        <f t="shared" si="11"/>
        <v>0</v>
      </c>
      <c r="AC37" s="200">
        <f t="shared" si="11"/>
        <v>0</v>
      </c>
      <c r="AD37" s="200">
        <f t="shared" si="11"/>
        <v>0</v>
      </c>
      <c r="AE37" s="200">
        <f t="shared" si="11"/>
        <v>0</v>
      </c>
      <c r="AF37" s="200">
        <f t="shared" si="11"/>
        <v>0</v>
      </c>
      <c r="AG37" s="200">
        <f t="shared" si="11"/>
        <v>0</v>
      </c>
      <c r="AH37" s="200">
        <f t="shared" si="11"/>
        <v>0</v>
      </c>
      <c r="AI37" s="200">
        <f t="shared" si="11"/>
        <v>0</v>
      </c>
      <c r="AJ37" s="200">
        <f t="shared" si="11"/>
        <v>0</v>
      </c>
      <c r="AK37" s="200">
        <f t="shared" si="11"/>
        <v>0</v>
      </c>
      <c r="AL37" s="200">
        <f t="shared" si="11"/>
        <v>0</v>
      </c>
      <c r="AM37" s="200">
        <f t="shared" si="11"/>
        <v>0</v>
      </c>
      <c r="AN37" s="200">
        <f t="shared" si="11"/>
        <v>0</v>
      </c>
      <c r="AO37" s="200">
        <f t="shared" si="11"/>
        <v>0</v>
      </c>
      <c r="AP37" s="200">
        <f t="shared" si="11"/>
        <v>0</v>
      </c>
    </row>
    <row r="38" spans="1:42" x14ac:dyDescent="0.2">
      <c r="A38" s="119" t="s">
        <v>11</v>
      </c>
      <c r="C38" s="198">
        <f>IF(C$2&lt;=analysis_period,IF(om_capacity="n/a",Inputs!D170,om_capacity*(1+inflation_rate/100+om_capacity_escal/100)^B$2),0)</f>
        <v>0</v>
      </c>
      <c r="D38" s="198">
        <f>IF(D$2&lt;=analysis_period,IF(om_capacity="n/a",Inputs!E170,om_capacity*(1+inflation_rate/100+om_capacity_escal/100)^C$2),0)</f>
        <v>0</v>
      </c>
      <c r="E38" s="198">
        <f>IF(E$2&lt;=analysis_period,IF(om_capacity="n/a",Inputs!F170,om_capacity*(1+inflation_rate/100+om_capacity_escal/100)^D$2),0)</f>
        <v>0</v>
      </c>
      <c r="F38" s="198">
        <f>IF(F$2&lt;=analysis_period,IF(om_capacity="n/a",Inputs!G170,om_capacity*(1+inflation_rate/100+om_capacity_escal/100)^E$2),0)</f>
        <v>0</v>
      </c>
      <c r="G38" s="198">
        <f>IF(G$2&lt;=analysis_period,IF(om_capacity="n/a",Inputs!H170,om_capacity*(1+inflation_rate/100+om_capacity_escal/100)^F$2),0)</f>
        <v>0</v>
      </c>
      <c r="H38" s="198">
        <f>IF(H$2&lt;=analysis_period,IF(om_capacity="n/a",Inputs!I170,om_capacity*(1+inflation_rate/100+om_capacity_escal/100)^G$2),0)</f>
        <v>0</v>
      </c>
      <c r="I38" s="198">
        <f>IF(I$2&lt;=analysis_period,IF(om_capacity="n/a",Inputs!J170,om_capacity*(1+inflation_rate/100+om_capacity_escal/100)^H$2),0)</f>
        <v>0</v>
      </c>
      <c r="J38" s="198">
        <f>IF(J$2&lt;=analysis_period,IF(om_capacity="n/a",Inputs!K170,om_capacity*(1+inflation_rate/100+om_capacity_escal/100)^I$2),0)</f>
        <v>0</v>
      </c>
      <c r="K38" s="198">
        <f>IF(K$2&lt;=analysis_period,IF(om_capacity="n/a",Inputs!L170,om_capacity*(1+inflation_rate/100+om_capacity_escal/100)^J$2),0)</f>
        <v>0</v>
      </c>
      <c r="L38" s="198">
        <f>IF(L$2&lt;=analysis_period,IF(om_capacity="n/a",Inputs!M170,om_capacity*(1+inflation_rate/100+om_capacity_escal/100)^K$2),0)</f>
        <v>0</v>
      </c>
      <c r="M38" s="198">
        <f>IF(M$2&lt;=analysis_period,IF(om_capacity="n/a",Inputs!N170,om_capacity*(1+inflation_rate/100+om_capacity_escal/100)^L$2),0)</f>
        <v>0</v>
      </c>
      <c r="N38" s="198">
        <f>IF(N$2&lt;=analysis_period,IF(om_capacity="n/a",Inputs!O170,om_capacity*(1+inflation_rate/100+om_capacity_escal/100)^M$2),0)</f>
        <v>0</v>
      </c>
      <c r="O38" s="198">
        <f>IF(O$2&lt;=analysis_period,IF(om_capacity="n/a",Inputs!P170,om_capacity*(1+inflation_rate/100+om_capacity_escal/100)^N$2),0)</f>
        <v>0</v>
      </c>
      <c r="P38" s="198">
        <f>IF(P$2&lt;=analysis_period,IF(om_capacity="n/a",Inputs!Q170,om_capacity*(1+inflation_rate/100+om_capacity_escal/100)^O$2),0)</f>
        <v>0</v>
      </c>
      <c r="Q38" s="198">
        <f>IF(Q$2&lt;=analysis_period,IF(om_capacity="n/a",Inputs!R170,om_capacity*(1+inflation_rate/100+om_capacity_escal/100)^P$2),0)</f>
        <v>0</v>
      </c>
      <c r="R38" s="198">
        <f>IF(R$2&lt;=analysis_period,IF(om_capacity="n/a",Inputs!S170,om_capacity*(1+inflation_rate/100+om_capacity_escal/100)^Q$2),0)</f>
        <v>0</v>
      </c>
      <c r="S38" s="198">
        <f>IF(S$2&lt;=analysis_period,IF(om_capacity="n/a",Inputs!T170,om_capacity*(1+inflation_rate/100+om_capacity_escal/100)^R$2),0)</f>
        <v>0</v>
      </c>
      <c r="T38" s="198">
        <f>IF(T$2&lt;=analysis_period,IF(om_capacity="n/a",Inputs!U170,om_capacity*(1+inflation_rate/100+om_capacity_escal/100)^S$2),0)</f>
        <v>0</v>
      </c>
      <c r="U38" s="198">
        <f>IF(U$2&lt;=analysis_period,IF(om_capacity="n/a",Inputs!V170,om_capacity*(1+inflation_rate/100+om_capacity_escal/100)^T$2),0)</f>
        <v>0</v>
      </c>
      <c r="V38" s="198">
        <f>IF(V$2&lt;=analysis_period,IF(om_capacity="n/a",Inputs!W170,om_capacity*(1+inflation_rate/100+om_capacity_escal/100)^U$2),0)</f>
        <v>0</v>
      </c>
      <c r="W38" s="198">
        <f>IF(W$2&lt;=analysis_period,IF(om_capacity="n/a",Inputs!X170,om_capacity*(1+inflation_rate/100+om_capacity_escal/100)^V$2),0)</f>
        <v>0</v>
      </c>
      <c r="X38" s="198">
        <f>IF(X$2&lt;=analysis_period,IF(om_capacity="n/a",Inputs!Y170,om_capacity*(1+inflation_rate/100+om_capacity_escal/100)^W$2),0)</f>
        <v>0</v>
      </c>
      <c r="Y38" s="198">
        <f>IF(Y$2&lt;=analysis_period,IF(om_capacity="n/a",Inputs!Z170,om_capacity*(1+inflation_rate/100+om_capacity_escal/100)^X$2),0)</f>
        <v>0</v>
      </c>
      <c r="Z38" s="198">
        <f>IF(Z$2&lt;=analysis_period,IF(om_capacity="n/a",Inputs!AA170,om_capacity*(1+inflation_rate/100+om_capacity_escal/100)^Y$2),0)</f>
        <v>0</v>
      </c>
      <c r="AA38" s="198">
        <f>IF(AA$2&lt;=analysis_period,IF(om_capacity="n/a",Inputs!AB170,om_capacity*(1+inflation_rate/100+om_capacity_escal/100)^Z$2),0)</f>
        <v>0</v>
      </c>
      <c r="AB38" s="198">
        <f>IF(AB$2&lt;=analysis_period,IF(om_capacity="n/a",Inputs!AC170,om_capacity*(1+inflation_rate/100+om_capacity_escal/100)^AA$2),0)</f>
        <v>0</v>
      </c>
      <c r="AC38" s="198">
        <f>IF(AC$2&lt;=analysis_period,IF(om_capacity="n/a",Inputs!AD170,om_capacity*(1+inflation_rate/100+om_capacity_escal/100)^AB$2),0)</f>
        <v>0</v>
      </c>
      <c r="AD38" s="198">
        <f>IF(AD$2&lt;=analysis_period,IF(om_capacity="n/a",Inputs!AE170,om_capacity*(1+inflation_rate/100+om_capacity_escal/100)^AC$2),0)</f>
        <v>0</v>
      </c>
      <c r="AE38" s="198">
        <f>IF(AE$2&lt;=analysis_period,IF(om_capacity="n/a",Inputs!AF170,om_capacity*(1+inflation_rate/100+om_capacity_escal/100)^AD$2),0)</f>
        <v>0</v>
      </c>
      <c r="AF38" s="198">
        <f>IF(AF$2&lt;=analysis_period,IF(om_capacity="n/a",Inputs!AG170,om_capacity*(1+inflation_rate/100+om_capacity_escal/100)^AE$2),0)</f>
        <v>0</v>
      </c>
      <c r="AG38" s="198">
        <f>IF(AG$2&lt;=analysis_period,IF(om_capacity="n/a",Inputs!AH170,om_capacity*(1+inflation_rate/100+om_capacity_escal/100)^AF$2),0)</f>
        <v>0</v>
      </c>
      <c r="AH38" s="198">
        <f>IF(AH$2&lt;=analysis_period,IF(om_capacity="n/a",Inputs!AI170,om_capacity*(1+inflation_rate/100+om_capacity_escal/100)^AG$2),0)</f>
        <v>0</v>
      </c>
      <c r="AI38" s="198">
        <f>IF(AI$2&lt;=analysis_period,IF(om_capacity="n/a",Inputs!AJ170,om_capacity*(1+inflation_rate/100+om_capacity_escal/100)^AH$2),0)</f>
        <v>0</v>
      </c>
      <c r="AJ38" s="198">
        <f>IF(AJ$2&lt;=analysis_period,IF(om_capacity="n/a",Inputs!AK170,om_capacity*(1+inflation_rate/100+om_capacity_escal/100)^AI$2),0)</f>
        <v>0</v>
      </c>
      <c r="AK38" s="198">
        <f>IF(AK$2&lt;=analysis_period,IF(om_capacity="n/a",Inputs!AL170,om_capacity*(1+inflation_rate/100+om_capacity_escal/100)^AJ$2),0)</f>
        <v>0</v>
      </c>
      <c r="AL38" s="198">
        <f>IF(AL$2&lt;=analysis_period,IF(om_capacity="n/a",Inputs!AM170,om_capacity*(1+inflation_rate/100+om_capacity_escal/100)^AK$2),0)</f>
        <v>0</v>
      </c>
      <c r="AM38" s="198">
        <f>IF(AM$2&lt;=analysis_period,IF(om_capacity="n/a",Inputs!AN170,om_capacity*(1+inflation_rate/100+om_capacity_escal/100)^AL$2),0)</f>
        <v>0</v>
      </c>
      <c r="AN38" s="198">
        <f>IF(AN$2&lt;=analysis_period,IF(om_capacity="n/a",Inputs!AO170,om_capacity*(1+inflation_rate/100+om_capacity_escal/100)^AM$2),0)</f>
        <v>0</v>
      </c>
      <c r="AO38" s="198">
        <f>IF(AO$2&lt;=analysis_period,IF(om_capacity="n/a",Inputs!AP170,om_capacity*(1+inflation_rate/100+om_capacity_escal/100)^AN$2),0)</f>
        <v>0</v>
      </c>
      <c r="AP38" s="198">
        <f>IF(AP$2&lt;=analysis_period,IF(om_capacity="n/a",Inputs!AQ170,om_capacity*(1+inflation_rate/100+om_capacity_escal/100)^AO$2),0)</f>
        <v>0</v>
      </c>
    </row>
    <row r="39" spans="1:42" x14ac:dyDescent="0.2">
      <c r="A39" s="119" t="s">
        <v>117</v>
      </c>
      <c r="C39" s="194">
        <f>C37*C38</f>
        <v>0</v>
      </c>
      <c r="D39" s="194">
        <f t="shared" ref="D39:AP39" si="12">D37*D38</f>
        <v>0</v>
      </c>
      <c r="E39" s="194">
        <f t="shared" si="12"/>
        <v>0</v>
      </c>
      <c r="F39" s="194">
        <f t="shared" si="12"/>
        <v>0</v>
      </c>
      <c r="G39" s="194">
        <f t="shared" si="12"/>
        <v>0</v>
      </c>
      <c r="H39" s="194">
        <f t="shared" si="12"/>
        <v>0</v>
      </c>
      <c r="I39" s="194">
        <f t="shared" si="12"/>
        <v>0</v>
      </c>
      <c r="J39" s="194">
        <f t="shared" si="12"/>
        <v>0</v>
      </c>
      <c r="K39" s="194">
        <f t="shared" si="12"/>
        <v>0</v>
      </c>
      <c r="L39" s="194">
        <f t="shared" si="12"/>
        <v>0</v>
      </c>
      <c r="M39" s="194">
        <f t="shared" si="12"/>
        <v>0</v>
      </c>
      <c r="N39" s="194">
        <f t="shared" si="12"/>
        <v>0</v>
      </c>
      <c r="O39" s="194">
        <f t="shared" si="12"/>
        <v>0</v>
      </c>
      <c r="P39" s="194">
        <f t="shared" si="12"/>
        <v>0</v>
      </c>
      <c r="Q39" s="194">
        <f t="shared" si="12"/>
        <v>0</v>
      </c>
      <c r="R39" s="194">
        <f t="shared" si="12"/>
        <v>0</v>
      </c>
      <c r="S39" s="194">
        <f t="shared" si="12"/>
        <v>0</v>
      </c>
      <c r="T39" s="194">
        <f t="shared" si="12"/>
        <v>0</v>
      </c>
      <c r="U39" s="194">
        <f t="shared" si="12"/>
        <v>0</v>
      </c>
      <c r="V39" s="194">
        <f t="shared" si="12"/>
        <v>0</v>
      </c>
      <c r="W39" s="194">
        <f t="shared" si="12"/>
        <v>0</v>
      </c>
      <c r="X39" s="194">
        <f t="shared" si="12"/>
        <v>0</v>
      </c>
      <c r="Y39" s="194">
        <f t="shared" si="12"/>
        <v>0</v>
      </c>
      <c r="Z39" s="194">
        <f t="shared" si="12"/>
        <v>0</v>
      </c>
      <c r="AA39" s="194">
        <f t="shared" si="12"/>
        <v>0</v>
      </c>
      <c r="AB39" s="194">
        <f t="shared" si="12"/>
        <v>0</v>
      </c>
      <c r="AC39" s="194">
        <f t="shared" si="12"/>
        <v>0</v>
      </c>
      <c r="AD39" s="194">
        <f t="shared" si="12"/>
        <v>0</v>
      </c>
      <c r="AE39" s="194">
        <f t="shared" si="12"/>
        <v>0</v>
      </c>
      <c r="AF39" s="194">
        <f t="shared" si="12"/>
        <v>0</v>
      </c>
      <c r="AG39" s="194">
        <f t="shared" si="12"/>
        <v>0</v>
      </c>
      <c r="AH39" s="194">
        <f t="shared" si="12"/>
        <v>0</v>
      </c>
      <c r="AI39" s="194">
        <f t="shared" si="12"/>
        <v>0</v>
      </c>
      <c r="AJ39" s="194">
        <f t="shared" si="12"/>
        <v>0</v>
      </c>
      <c r="AK39" s="194">
        <f t="shared" si="12"/>
        <v>0</v>
      </c>
      <c r="AL39" s="194">
        <f t="shared" si="12"/>
        <v>0</v>
      </c>
      <c r="AM39" s="194">
        <f t="shared" si="12"/>
        <v>0</v>
      </c>
      <c r="AN39" s="194">
        <f t="shared" si="12"/>
        <v>0</v>
      </c>
      <c r="AO39" s="194">
        <f t="shared" si="12"/>
        <v>0</v>
      </c>
      <c r="AP39" s="194">
        <f t="shared" si="12"/>
        <v>0</v>
      </c>
    </row>
    <row r="40" spans="1:42" x14ac:dyDescent="0.2">
      <c r="A40" s="117" t="s">
        <v>238</v>
      </c>
    </row>
    <row r="41" spans="1:42" x14ac:dyDescent="0.2">
      <c r="A41" s="119" t="s">
        <v>13</v>
      </c>
      <c r="C41" s="194">
        <f t="shared" ref="C41:AP41" si="13">C9/1000</f>
        <v>0</v>
      </c>
      <c r="D41" s="194">
        <f t="shared" si="13"/>
        <v>0</v>
      </c>
      <c r="E41" s="194">
        <f t="shared" si="13"/>
        <v>0</v>
      </c>
      <c r="F41" s="194">
        <f t="shared" si="13"/>
        <v>0</v>
      </c>
      <c r="G41" s="194">
        <f t="shared" si="13"/>
        <v>0</v>
      </c>
      <c r="H41" s="194">
        <f t="shared" si="13"/>
        <v>0</v>
      </c>
      <c r="I41" s="194">
        <f t="shared" si="13"/>
        <v>0</v>
      </c>
      <c r="J41" s="194">
        <f t="shared" si="13"/>
        <v>0</v>
      </c>
      <c r="K41" s="194">
        <f t="shared" si="13"/>
        <v>0</v>
      </c>
      <c r="L41" s="194">
        <f t="shared" si="13"/>
        <v>0</v>
      </c>
      <c r="M41" s="194">
        <f t="shared" si="13"/>
        <v>0</v>
      </c>
      <c r="N41" s="194">
        <f t="shared" si="13"/>
        <v>0</v>
      </c>
      <c r="O41" s="194">
        <f t="shared" si="13"/>
        <v>0</v>
      </c>
      <c r="P41" s="194">
        <f t="shared" si="13"/>
        <v>0</v>
      </c>
      <c r="Q41" s="194">
        <f t="shared" si="13"/>
        <v>0</v>
      </c>
      <c r="R41" s="194">
        <f t="shared" si="13"/>
        <v>0</v>
      </c>
      <c r="S41" s="194">
        <f t="shared" si="13"/>
        <v>0</v>
      </c>
      <c r="T41" s="194">
        <f t="shared" si="13"/>
        <v>0</v>
      </c>
      <c r="U41" s="194">
        <f t="shared" si="13"/>
        <v>0</v>
      </c>
      <c r="V41" s="194">
        <f t="shared" si="13"/>
        <v>0</v>
      </c>
      <c r="W41" s="194">
        <f t="shared" si="13"/>
        <v>0</v>
      </c>
      <c r="X41" s="194">
        <f t="shared" si="13"/>
        <v>0</v>
      </c>
      <c r="Y41" s="194">
        <f t="shared" si="13"/>
        <v>0</v>
      </c>
      <c r="Z41" s="194">
        <f t="shared" si="13"/>
        <v>0</v>
      </c>
      <c r="AA41" s="194">
        <f t="shared" si="13"/>
        <v>0</v>
      </c>
      <c r="AB41" s="194">
        <f t="shared" si="13"/>
        <v>0</v>
      </c>
      <c r="AC41" s="194">
        <f t="shared" si="13"/>
        <v>0</v>
      </c>
      <c r="AD41" s="194">
        <f t="shared" si="13"/>
        <v>0</v>
      </c>
      <c r="AE41" s="194">
        <f t="shared" si="13"/>
        <v>0</v>
      </c>
      <c r="AF41" s="194">
        <f t="shared" si="13"/>
        <v>0</v>
      </c>
      <c r="AG41" s="194">
        <f t="shared" si="13"/>
        <v>0</v>
      </c>
      <c r="AH41" s="194">
        <f t="shared" si="13"/>
        <v>0</v>
      </c>
      <c r="AI41" s="194">
        <f t="shared" si="13"/>
        <v>0</v>
      </c>
      <c r="AJ41" s="194">
        <f t="shared" si="13"/>
        <v>0</v>
      </c>
      <c r="AK41" s="194">
        <f t="shared" si="13"/>
        <v>0</v>
      </c>
      <c r="AL41" s="194">
        <f t="shared" si="13"/>
        <v>0</v>
      </c>
      <c r="AM41" s="194">
        <f t="shared" si="13"/>
        <v>0</v>
      </c>
      <c r="AN41" s="194">
        <f t="shared" si="13"/>
        <v>0</v>
      </c>
      <c r="AO41" s="194">
        <f t="shared" si="13"/>
        <v>0</v>
      </c>
      <c r="AP41" s="194">
        <f t="shared" si="13"/>
        <v>0</v>
      </c>
    </row>
    <row r="42" spans="1:42" x14ac:dyDescent="0.2">
      <c r="A42" s="119" t="s">
        <v>14</v>
      </c>
      <c r="C42" s="198">
        <f>IF(C$2&lt;=analysis_period,IF(om_production="n/a",Inputs!D171,om_production*(1+inflation_rate/100+om_production_escal/100)^B$2),0)</f>
        <v>0</v>
      </c>
      <c r="D42" s="198">
        <f>IF(D$2&lt;=analysis_period,IF(om_production="n/a",Inputs!E171,om_production*(1+inflation_rate/100+om_production_escal/100)^C$2),0)</f>
        <v>0</v>
      </c>
      <c r="E42" s="198">
        <f>IF(E$2&lt;=analysis_period,IF(om_production="n/a",Inputs!F171,om_production*(1+inflation_rate/100+om_production_escal/100)^D$2),0)</f>
        <v>0</v>
      </c>
      <c r="F42" s="198">
        <f>IF(F$2&lt;=analysis_period,IF(om_production="n/a",Inputs!G171,om_production*(1+inflation_rate/100+om_production_escal/100)^E$2),0)</f>
        <v>0</v>
      </c>
      <c r="G42" s="198">
        <f>IF(G$2&lt;=analysis_period,IF(om_production="n/a",Inputs!H171,om_production*(1+inflation_rate/100+om_production_escal/100)^F$2),0)</f>
        <v>0</v>
      </c>
      <c r="H42" s="198">
        <f>IF(H$2&lt;=analysis_period,IF(om_production="n/a",Inputs!I171,om_production*(1+inflation_rate/100+om_production_escal/100)^G$2),0)</f>
        <v>0</v>
      </c>
      <c r="I42" s="198">
        <f>IF(I$2&lt;=analysis_period,IF(om_production="n/a",Inputs!J171,om_production*(1+inflation_rate/100+om_production_escal/100)^H$2),0)</f>
        <v>0</v>
      </c>
      <c r="J42" s="198">
        <f>IF(J$2&lt;=analysis_period,IF(om_production="n/a",Inputs!K171,om_production*(1+inflation_rate/100+om_production_escal/100)^I$2),0)</f>
        <v>0</v>
      </c>
      <c r="K42" s="198">
        <f>IF(K$2&lt;=analysis_period,IF(om_production="n/a",Inputs!L171,om_production*(1+inflation_rate/100+om_production_escal/100)^J$2),0)</f>
        <v>0</v>
      </c>
      <c r="L42" s="198">
        <f>IF(L$2&lt;=analysis_period,IF(om_production="n/a",Inputs!M171,om_production*(1+inflation_rate/100+om_production_escal/100)^K$2),0)</f>
        <v>0</v>
      </c>
      <c r="M42" s="198">
        <f>IF(M$2&lt;=analysis_period,IF(om_production="n/a",Inputs!N171,om_production*(1+inflation_rate/100+om_production_escal/100)^L$2),0)</f>
        <v>0</v>
      </c>
      <c r="N42" s="198">
        <f>IF(N$2&lt;=analysis_period,IF(om_production="n/a",Inputs!O171,om_production*(1+inflation_rate/100+om_production_escal/100)^M$2),0)</f>
        <v>0</v>
      </c>
      <c r="O42" s="198">
        <f>IF(O$2&lt;=analysis_period,IF(om_production="n/a",Inputs!P171,om_production*(1+inflation_rate/100+om_production_escal/100)^N$2),0)</f>
        <v>0</v>
      </c>
      <c r="P42" s="198">
        <f>IF(P$2&lt;=analysis_period,IF(om_production="n/a",Inputs!Q171,om_production*(1+inflation_rate/100+om_production_escal/100)^O$2),0)</f>
        <v>0</v>
      </c>
      <c r="Q42" s="198">
        <f>IF(Q$2&lt;=analysis_period,IF(om_production="n/a",Inputs!R171,om_production*(1+inflation_rate/100+om_production_escal/100)^P$2),0)</f>
        <v>0</v>
      </c>
      <c r="R42" s="198">
        <f>IF(R$2&lt;=analysis_period,IF(om_production="n/a",Inputs!S171,om_production*(1+inflation_rate/100+om_production_escal/100)^Q$2),0)</f>
        <v>0</v>
      </c>
      <c r="S42" s="198">
        <f>IF(S$2&lt;=analysis_period,IF(om_production="n/a",Inputs!T171,om_production*(1+inflation_rate/100+om_production_escal/100)^R$2),0)</f>
        <v>0</v>
      </c>
      <c r="T42" s="198">
        <f>IF(T$2&lt;=analysis_period,IF(om_production="n/a",Inputs!U171,om_production*(1+inflation_rate/100+om_production_escal/100)^S$2),0)</f>
        <v>0</v>
      </c>
      <c r="U42" s="198">
        <f>IF(U$2&lt;=analysis_period,IF(om_production="n/a",Inputs!V171,om_production*(1+inflation_rate/100+om_production_escal/100)^T$2),0)</f>
        <v>0</v>
      </c>
      <c r="V42" s="198">
        <f>IF(V$2&lt;=analysis_period,IF(om_production="n/a",Inputs!W171,om_production*(1+inflation_rate/100+om_production_escal/100)^U$2),0)</f>
        <v>0</v>
      </c>
      <c r="W42" s="198">
        <f>IF(W$2&lt;=analysis_period,IF(om_production="n/a",Inputs!X171,om_production*(1+inflation_rate/100+om_production_escal/100)^V$2),0)</f>
        <v>0</v>
      </c>
      <c r="X42" s="198">
        <f>IF(X$2&lt;=analysis_period,IF(om_production="n/a",Inputs!Y171,om_production*(1+inflation_rate/100+om_production_escal/100)^W$2),0)</f>
        <v>0</v>
      </c>
      <c r="Y42" s="198">
        <f>IF(Y$2&lt;=analysis_period,IF(om_production="n/a",Inputs!Z171,om_production*(1+inflation_rate/100+om_production_escal/100)^X$2),0)</f>
        <v>0</v>
      </c>
      <c r="Z42" s="198">
        <f>IF(Z$2&lt;=analysis_period,IF(om_production="n/a",Inputs!AA171,om_production*(1+inflation_rate/100+om_production_escal/100)^Y$2),0)</f>
        <v>0</v>
      </c>
      <c r="AA42" s="198">
        <f>IF(AA$2&lt;=analysis_period,IF(om_production="n/a",Inputs!AB171,om_production*(1+inflation_rate/100+om_production_escal/100)^Z$2),0)</f>
        <v>0</v>
      </c>
      <c r="AB42" s="198">
        <f>IF(AB$2&lt;=analysis_period,IF(om_production="n/a",Inputs!AC171,om_production*(1+inflation_rate/100+om_production_escal/100)^AA$2),0)</f>
        <v>0</v>
      </c>
      <c r="AC42" s="198">
        <f>IF(AC$2&lt;=analysis_period,IF(om_production="n/a",Inputs!AD171,om_production*(1+inflation_rate/100+om_production_escal/100)^AB$2),0)</f>
        <v>0</v>
      </c>
      <c r="AD42" s="198">
        <f>IF(AD$2&lt;=analysis_period,IF(om_production="n/a",Inputs!AE171,om_production*(1+inflation_rate/100+om_production_escal/100)^AC$2),0)</f>
        <v>0</v>
      </c>
      <c r="AE42" s="198">
        <f>IF(AE$2&lt;=analysis_period,IF(om_production="n/a",Inputs!AF171,om_production*(1+inflation_rate/100+om_production_escal/100)^AD$2),0)</f>
        <v>0</v>
      </c>
      <c r="AF42" s="198">
        <f>IF(AF$2&lt;=analysis_period,IF(om_production="n/a",Inputs!AG171,om_production*(1+inflation_rate/100+om_production_escal/100)^AE$2),0)</f>
        <v>0</v>
      </c>
      <c r="AG42" s="198">
        <f>IF(AG$2&lt;=analysis_period,IF(om_production="n/a",Inputs!AH171,om_production*(1+inflation_rate/100+om_production_escal/100)^AF$2),0)</f>
        <v>0</v>
      </c>
      <c r="AH42" s="198">
        <f>IF(AH$2&lt;=analysis_period,IF(om_production="n/a",Inputs!AI171,om_production*(1+inflation_rate/100+om_production_escal/100)^AG$2),0)</f>
        <v>0</v>
      </c>
      <c r="AI42" s="198">
        <f>IF(AI$2&lt;=analysis_period,IF(om_production="n/a",Inputs!AJ171,om_production*(1+inflation_rate/100+om_production_escal/100)^AH$2),0)</f>
        <v>0</v>
      </c>
      <c r="AJ42" s="198">
        <f>IF(AJ$2&lt;=analysis_period,IF(om_production="n/a",Inputs!AK171,om_production*(1+inflation_rate/100+om_production_escal/100)^AI$2),0)</f>
        <v>0</v>
      </c>
      <c r="AK42" s="198">
        <f>IF(AK$2&lt;=analysis_period,IF(om_production="n/a",Inputs!AL171,om_production*(1+inflation_rate/100+om_production_escal/100)^AJ$2),0)</f>
        <v>0</v>
      </c>
      <c r="AL42" s="198">
        <f>IF(AL$2&lt;=analysis_period,IF(om_production="n/a",Inputs!AM171,om_production*(1+inflation_rate/100+om_production_escal/100)^AK$2),0)</f>
        <v>0</v>
      </c>
      <c r="AM42" s="198">
        <f>IF(AM$2&lt;=analysis_period,IF(om_production="n/a",Inputs!AN171,om_production*(1+inflation_rate/100+om_production_escal/100)^AL$2),0)</f>
        <v>0</v>
      </c>
      <c r="AN42" s="198">
        <f>IF(AN$2&lt;=analysis_period,IF(om_production="n/a",Inputs!AO171,om_production*(1+inflation_rate/100+om_production_escal/100)^AM$2),0)</f>
        <v>0</v>
      </c>
      <c r="AO42" s="198">
        <f>IF(AO$2&lt;=analysis_period,IF(om_production="n/a",Inputs!AP171,om_production*(1+inflation_rate/100+om_production_escal/100)^AN$2),0)</f>
        <v>0</v>
      </c>
      <c r="AP42" s="198">
        <f>IF(AP$2&lt;=analysis_period,IF(om_production="n/a",Inputs!AQ171,om_production*(1+inflation_rate/100+om_production_escal/100)^AO$2),0)</f>
        <v>0</v>
      </c>
    </row>
    <row r="43" spans="1:42" x14ac:dyDescent="0.2">
      <c r="A43" s="119" t="s">
        <v>116</v>
      </c>
      <c r="C43" s="201">
        <f>C41*C42</f>
        <v>0</v>
      </c>
      <c r="D43" s="201">
        <f t="shared" ref="D43:AP43" si="14">D41*D42</f>
        <v>0</v>
      </c>
      <c r="E43" s="201">
        <f t="shared" si="14"/>
        <v>0</v>
      </c>
      <c r="F43" s="201">
        <f t="shared" si="14"/>
        <v>0</v>
      </c>
      <c r="G43" s="201">
        <f t="shared" si="14"/>
        <v>0</v>
      </c>
      <c r="H43" s="201">
        <f t="shared" si="14"/>
        <v>0</v>
      </c>
      <c r="I43" s="201">
        <f t="shared" si="14"/>
        <v>0</v>
      </c>
      <c r="J43" s="201">
        <f t="shared" si="14"/>
        <v>0</v>
      </c>
      <c r="K43" s="201">
        <f t="shared" si="14"/>
        <v>0</v>
      </c>
      <c r="L43" s="201">
        <f t="shared" si="14"/>
        <v>0</v>
      </c>
      <c r="M43" s="201">
        <f t="shared" si="14"/>
        <v>0</v>
      </c>
      <c r="N43" s="201">
        <f t="shared" si="14"/>
        <v>0</v>
      </c>
      <c r="O43" s="201">
        <f t="shared" si="14"/>
        <v>0</v>
      </c>
      <c r="P43" s="201">
        <f t="shared" si="14"/>
        <v>0</v>
      </c>
      <c r="Q43" s="201">
        <f t="shared" si="14"/>
        <v>0</v>
      </c>
      <c r="R43" s="201">
        <f t="shared" si="14"/>
        <v>0</v>
      </c>
      <c r="S43" s="201">
        <f t="shared" si="14"/>
        <v>0</v>
      </c>
      <c r="T43" s="201">
        <f t="shared" si="14"/>
        <v>0</v>
      </c>
      <c r="U43" s="201">
        <f t="shared" si="14"/>
        <v>0</v>
      </c>
      <c r="V43" s="201">
        <f t="shared" si="14"/>
        <v>0</v>
      </c>
      <c r="W43" s="201">
        <f t="shared" si="14"/>
        <v>0</v>
      </c>
      <c r="X43" s="201">
        <f t="shared" si="14"/>
        <v>0</v>
      </c>
      <c r="Y43" s="201">
        <f t="shared" si="14"/>
        <v>0</v>
      </c>
      <c r="Z43" s="201">
        <f t="shared" si="14"/>
        <v>0</v>
      </c>
      <c r="AA43" s="201">
        <f t="shared" si="14"/>
        <v>0</v>
      </c>
      <c r="AB43" s="201">
        <f t="shared" si="14"/>
        <v>0</v>
      </c>
      <c r="AC43" s="201">
        <f t="shared" si="14"/>
        <v>0</v>
      </c>
      <c r="AD43" s="201">
        <f t="shared" si="14"/>
        <v>0</v>
      </c>
      <c r="AE43" s="201">
        <f t="shared" si="14"/>
        <v>0</v>
      </c>
      <c r="AF43" s="201">
        <f t="shared" si="14"/>
        <v>0</v>
      </c>
      <c r="AG43" s="201">
        <f t="shared" si="14"/>
        <v>0</v>
      </c>
      <c r="AH43" s="201">
        <f t="shared" si="14"/>
        <v>0</v>
      </c>
      <c r="AI43" s="201">
        <f t="shared" si="14"/>
        <v>0</v>
      </c>
      <c r="AJ43" s="201">
        <f t="shared" si="14"/>
        <v>0</v>
      </c>
      <c r="AK43" s="201">
        <f t="shared" si="14"/>
        <v>0</v>
      </c>
      <c r="AL43" s="201">
        <f t="shared" si="14"/>
        <v>0</v>
      </c>
      <c r="AM43" s="201">
        <f t="shared" si="14"/>
        <v>0</v>
      </c>
      <c r="AN43" s="201">
        <f t="shared" si="14"/>
        <v>0</v>
      </c>
      <c r="AO43" s="201">
        <f t="shared" si="14"/>
        <v>0</v>
      </c>
      <c r="AP43" s="201">
        <f t="shared" si="14"/>
        <v>0</v>
      </c>
    </row>
    <row r="44" spans="1:42" x14ac:dyDescent="0.2">
      <c r="A44" s="117" t="s">
        <v>328</v>
      </c>
      <c r="C44" s="368">
        <f t="array" ref="C44:AP44">Inputs!D184:AQ184</f>
        <v>0</v>
      </c>
      <c r="D44" s="368">
        <v>0</v>
      </c>
      <c r="E44" s="368">
        <v>0</v>
      </c>
      <c r="F44" s="368">
        <v>0</v>
      </c>
      <c r="G44" s="368">
        <v>0</v>
      </c>
      <c r="H44" s="368">
        <v>0</v>
      </c>
      <c r="I44" s="368">
        <v>0</v>
      </c>
      <c r="J44" s="368">
        <v>0</v>
      </c>
      <c r="K44" s="368">
        <v>0</v>
      </c>
      <c r="L44" s="368">
        <v>0</v>
      </c>
      <c r="M44" s="368">
        <v>0</v>
      </c>
      <c r="N44" s="368">
        <v>0</v>
      </c>
      <c r="O44" s="368">
        <v>0</v>
      </c>
      <c r="P44" s="368">
        <v>0</v>
      </c>
      <c r="Q44" s="368">
        <v>0</v>
      </c>
      <c r="R44" s="368">
        <v>0</v>
      </c>
      <c r="S44" s="368">
        <v>0</v>
      </c>
      <c r="T44" s="368">
        <v>0</v>
      </c>
      <c r="U44" s="368">
        <v>0</v>
      </c>
      <c r="V44" s="368">
        <v>0</v>
      </c>
      <c r="W44" s="368">
        <v>0</v>
      </c>
      <c r="X44" s="368">
        <v>0</v>
      </c>
      <c r="Y44" s="368">
        <v>0</v>
      </c>
      <c r="Z44" s="368">
        <v>0</v>
      </c>
      <c r="AA44" s="368">
        <v>0</v>
      </c>
      <c r="AB44" s="368">
        <v>0</v>
      </c>
      <c r="AC44" s="368">
        <v>0</v>
      </c>
      <c r="AD44" s="368">
        <v>0</v>
      </c>
      <c r="AE44" s="368">
        <v>0</v>
      </c>
      <c r="AF44" s="368">
        <v>0</v>
      </c>
      <c r="AG44" s="368">
        <v>0</v>
      </c>
      <c r="AH44" s="368">
        <v>0</v>
      </c>
      <c r="AI44" s="368">
        <v>0</v>
      </c>
      <c r="AJ44" s="368">
        <v>0</v>
      </c>
      <c r="AK44" s="368">
        <v>0</v>
      </c>
      <c r="AL44" s="368">
        <v>0</v>
      </c>
      <c r="AM44" s="368">
        <v>0</v>
      </c>
      <c r="AN44" s="368">
        <v>0</v>
      </c>
      <c r="AO44" s="368">
        <v>0</v>
      </c>
      <c r="AP44" s="368">
        <v>0</v>
      </c>
    </row>
    <row r="45" spans="1:42" x14ac:dyDescent="0.2">
      <c r="A45" s="117" t="s">
        <v>329</v>
      </c>
      <c r="C45" s="368">
        <f t="array" ref="C45:AP45">Inputs!D186:AQ186</f>
        <v>0</v>
      </c>
      <c r="D45" s="368">
        <v>0</v>
      </c>
      <c r="E45" s="368">
        <v>0</v>
      </c>
      <c r="F45" s="368">
        <v>0</v>
      </c>
      <c r="G45" s="368">
        <v>0</v>
      </c>
      <c r="H45" s="368">
        <v>0</v>
      </c>
      <c r="I45" s="368">
        <v>0</v>
      </c>
      <c r="J45" s="368">
        <v>0</v>
      </c>
      <c r="K45" s="368">
        <v>0</v>
      </c>
      <c r="L45" s="368">
        <v>0</v>
      </c>
      <c r="M45" s="368">
        <v>0</v>
      </c>
      <c r="N45" s="368">
        <v>0</v>
      </c>
      <c r="O45" s="368">
        <v>0</v>
      </c>
      <c r="P45" s="368">
        <v>0</v>
      </c>
      <c r="Q45" s="368">
        <v>0</v>
      </c>
      <c r="R45" s="368">
        <v>0</v>
      </c>
      <c r="S45" s="368">
        <v>0</v>
      </c>
      <c r="T45" s="368">
        <v>0</v>
      </c>
      <c r="U45" s="368">
        <v>0</v>
      </c>
      <c r="V45" s="368">
        <v>0</v>
      </c>
      <c r="W45" s="368">
        <v>0</v>
      </c>
      <c r="X45" s="368">
        <v>0</v>
      </c>
      <c r="Y45" s="368">
        <v>0</v>
      </c>
      <c r="Z45" s="368">
        <v>0</v>
      </c>
      <c r="AA45" s="368">
        <v>0</v>
      </c>
      <c r="AB45" s="368">
        <v>0</v>
      </c>
      <c r="AC45" s="368">
        <v>0</v>
      </c>
      <c r="AD45" s="368">
        <v>0</v>
      </c>
      <c r="AE45" s="368">
        <v>0</v>
      </c>
      <c r="AF45" s="368">
        <v>0</v>
      </c>
      <c r="AG45" s="368">
        <v>0</v>
      </c>
      <c r="AH45" s="368">
        <v>0</v>
      </c>
      <c r="AI45" s="368">
        <v>0</v>
      </c>
      <c r="AJ45" s="368">
        <v>0</v>
      </c>
      <c r="AK45" s="368">
        <v>0</v>
      </c>
      <c r="AL45" s="368">
        <v>0</v>
      </c>
      <c r="AM45" s="368">
        <v>0</v>
      </c>
      <c r="AN45" s="368">
        <v>0</v>
      </c>
      <c r="AO45" s="368">
        <v>0</v>
      </c>
      <c r="AP45" s="368">
        <v>0</v>
      </c>
    </row>
    <row r="46" spans="1:42" x14ac:dyDescent="0.2">
      <c r="A46" s="117" t="s">
        <v>354</v>
      </c>
      <c r="C46" s="368"/>
      <c r="D46" s="368"/>
      <c r="E46" s="368"/>
      <c r="F46" s="368"/>
      <c r="G46" s="368"/>
      <c r="H46" s="368"/>
      <c r="I46" s="368"/>
      <c r="J46" s="368"/>
      <c r="K46" s="368"/>
      <c r="L46" s="368"/>
      <c r="M46" s="368"/>
      <c r="N46" s="368"/>
      <c r="O46" s="368"/>
      <c r="P46" s="368"/>
      <c r="Q46" s="368"/>
      <c r="R46" s="368"/>
      <c r="S46" s="368"/>
      <c r="T46" s="368"/>
      <c r="U46" s="368"/>
      <c r="V46" s="368"/>
      <c r="W46" s="368"/>
      <c r="X46" s="368"/>
      <c r="Y46" s="368"/>
      <c r="Z46" s="368"/>
      <c r="AA46" s="368"/>
      <c r="AB46" s="368"/>
      <c r="AC46" s="368"/>
      <c r="AD46" s="368"/>
      <c r="AE46" s="368"/>
      <c r="AF46" s="368"/>
      <c r="AG46" s="368"/>
      <c r="AH46" s="368"/>
      <c r="AI46" s="368"/>
      <c r="AJ46" s="368"/>
      <c r="AK46" s="368"/>
      <c r="AL46" s="368"/>
      <c r="AM46" s="368"/>
      <c r="AN46" s="368"/>
      <c r="AO46" s="368"/>
      <c r="AP46" s="368"/>
    </row>
    <row r="47" spans="1:42" x14ac:dyDescent="0.2">
      <c r="A47" s="367" t="s">
        <v>351</v>
      </c>
      <c r="B47" s="4">
        <f t="array" ref="B47:AP52">Inputs!C188:AQ193</f>
        <v>0</v>
      </c>
      <c r="C47" s="368">
        <v>0</v>
      </c>
      <c r="D47" s="368">
        <v>0</v>
      </c>
      <c r="E47" s="368">
        <v>0</v>
      </c>
      <c r="F47" s="368">
        <v>0</v>
      </c>
      <c r="G47" s="368">
        <v>0</v>
      </c>
      <c r="H47" s="368">
        <v>0</v>
      </c>
      <c r="I47" s="368">
        <v>0</v>
      </c>
      <c r="J47" s="368">
        <v>0</v>
      </c>
      <c r="K47" s="368">
        <v>0</v>
      </c>
      <c r="L47" s="368">
        <v>0</v>
      </c>
      <c r="M47" s="368">
        <v>0</v>
      </c>
      <c r="N47" s="368">
        <v>0</v>
      </c>
      <c r="O47" s="368">
        <v>0</v>
      </c>
      <c r="P47" s="368">
        <v>0</v>
      </c>
      <c r="Q47" s="368">
        <v>0</v>
      </c>
      <c r="R47" s="368">
        <v>0</v>
      </c>
      <c r="S47" s="368">
        <v>0</v>
      </c>
      <c r="T47" s="368">
        <v>0</v>
      </c>
      <c r="U47" s="368">
        <v>0</v>
      </c>
      <c r="V47" s="368">
        <v>0</v>
      </c>
      <c r="W47" s="368">
        <v>0</v>
      </c>
      <c r="X47" s="368">
        <v>0</v>
      </c>
      <c r="Y47" s="368">
        <v>0</v>
      </c>
      <c r="Z47" s="368">
        <v>0</v>
      </c>
      <c r="AA47" s="368">
        <v>0</v>
      </c>
      <c r="AB47" s="368">
        <v>0</v>
      </c>
      <c r="AC47" s="368">
        <v>0</v>
      </c>
      <c r="AD47" s="368">
        <v>0</v>
      </c>
      <c r="AE47" s="368">
        <v>0</v>
      </c>
      <c r="AF47" s="368">
        <v>0</v>
      </c>
      <c r="AG47" s="368">
        <v>0</v>
      </c>
      <c r="AH47" s="368">
        <v>0</v>
      </c>
      <c r="AI47" s="368">
        <v>0</v>
      </c>
      <c r="AJ47" s="368">
        <v>0</v>
      </c>
      <c r="AK47" s="368">
        <v>0</v>
      </c>
      <c r="AL47" s="368">
        <v>0</v>
      </c>
      <c r="AM47" s="368">
        <v>0</v>
      </c>
      <c r="AN47" s="368">
        <v>0</v>
      </c>
      <c r="AO47" s="368">
        <v>0</v>
      </c>
      <c r="AP47" s="368">
        <v>0</v>
      </c>
    </row>
    <row r="48" spans="1:42" x14ac:dyDescent="0.2">
      <c r="A48" s="367" t="s">
        <v>352</v>
      </c>
      <c r="B48" s="4">
        <v>0</v>
      </c>
      <c r="C48" s="368">
        <v>0</v>
      </c>
      <c r="D48" s="368">
        <v>0</v>
      </c>
      <c r="E48" s="368">
        <v>0</v>
      </c>
      <c r="F48" s="368">
        <v>0</v>
      </c>
      <c r="G48" s="368">
        <v>0</v>
      </c>
      <c r="H48" s="368">
        <v>0</v>
      </c>
      <c r="I48" s="368">
        <v>0</v>
      </c>
      <c r="J48" s="368">
        <v>0</v>
      </c>
      <c r="K48" s="368">
        <v>0</v>
      </c>
      <c r="L48" s="368">
        <v>0</v>
      </c>
      <c r="M48" s="368">
        <v>0</v>
      </c>
      <c r="N48" s="368">
        <v>0</v>
      </c>
      <c r="O48" s="368">
        <v>0</v>
      </c>
      <c r="P48" s="368">
        <v>0</v>
      </c>
      <c r="Q48" s="368">
        <v>0</v>
      </c>
      <c r="R48" s="368">
        <v>0</v>
      </c>
      <c r="S48" s="368">
        <v>0</v>
      </c>
      <c r="T48" s="368">
        <v>0</v>
      </c>
      <c r="U48" s="368">
        <v>0</v>
      </c>
      <c r="V48" s="368">
        <v>0</v>
      </c>
      <c r="W48" s="368">
        <v>0</v>
      </c>
      <c r="X48" s="368">
        <v>0</v>
      </c>
      <c r="Y48" s="368">
        <v>0</v>
      </c>
      <c r="Z48" s="368">
        <v>0</v>
      </c>
      <c r="AA48" s="368">
        <v>0</v>
      </c>
      <c r="AB48" s="368">
        <v>0</v>
      </c>
      <c r="AC48" s="368">
        <v>0</v>
      </c>
      <c r="AD48" s="368">
        <v>0</v>
      </c>
      <c r="AE48" s="368">
        <v>0</v>
      </c>
      <c r="AF48" s="368">
        <v>0</v>
      </c>
      <c r="AG48" s="368">
        <v>0</v>
      </c>
      <c r="AH48" s="368">
        <v>0</v>
      </c>
      <c r="AI48" s="368">
        <v>0</v>
      </c>
      <c r="AJ48" s="368">
        <v>0</v>
      </c>
      <c r="AK48" s="368">
        <v>0</v>
      </c>
      <c r="AL48" s="368">
        <v>0</v>
      </c>
      <c r="AM48" s="368">
        <v>0</v>
      </c>
      <c r="AN48" s="368">
        <v>0</v>
      </c>
      <c r="AO48" s="368">
        <v>0</v>
      </c>
      <c r="AP48" s="368">
        <v>0</v>
      </c>
    </row>
    <row r="49" spans="1:42" x14ac:dyDescent="0.2">
      <c r="A49" s="367" t="s">
        <v>349</v>
      </c>
      <c r="B49" s="4">
        <v>0</v>
      </c>
      <c r="C49" s="368">
        <v>0</v>
      </c>
      <c r="D49" s="368">
        <v>0</v>
      </c>
      <c r="E49" s="368">
        <v>0</v>
      </c>
      <c r="F49" s="368">
        <v>0</v>
      </c>
      <c r="G49" s="368">
        <v>0</v>
      </c>
      <c r="H49" s="368">
        <v>0</v>
      </c>
      <c r="I49" s="368">
        <v>0</v>
      </c>
      <c r="J49" s="368">
        <v>0</v>
      </c>
      <c r="K49" s="368">
        <v>0</v>
      </c>
      <c r="L49" s="368">
        <v>0</v>
      </c>
      <c r="M49" s="368">
        <v>0</v>
      </c>
      <c r="N49" s="368">
        <v>0</v>
      </c>
      <c r="O49" s="368">
        <v>0</v>
      </c>
      <c r="P49" s="368">
        <v>0</v>
      </c>
      <c r="Q49" s="368">
        <v>0</v>
      </c>
      <c r="R49" s="368">
        <v>0</v>
      </c>
      <c r="S49" s="368">
        <v>0</v>
      </c>
      <c r="T49" s="368">
        <v>0</v>
      </c>
      <c r="U49" s="368">
        <v>0</v>
      </c>
      <c r="V49" s="368">
        <v>0</v>
      </c>
      <c r="W49" s="368">
        <v>0</v>
      </c>
      <c r="X49" s="368">
        <v>0</v>
      </c>
      <c r="Y49" s="368">
        <v>0</v>
      </c>
      <c r="Z49" s="368">
        <v>0</v>
      </c>
      <c r="AA49" s="368">
        <v>0</v>
      </c>
      <c r="AB49" s="368">
        <v>0</v>
      </c>
      <c r="AC49" s="368">
        <v>0</v>
      </c>
      <c r="AD49" s="368">
        <v>0</v>
      </c>
      <c r="AE49" s="368">
        <v>0</v>
      </c>
      <c r="AF49" s="368">
        <v>0</v>
      </c>
      <c r="AG49" s="368">
        <v>0</v>
      </c>
      <c r="AH49" s="368">
        <v>0</v>
      </c>
      <c r="AI49" s="368">
        <v>0</v>
      </c>
      <c r="AJ49" s="368">
        <v>0</v>
      </c>
      <c r="AK49" s="368">
        <v>0</v>
      </c>
      <c r="AL49" s="368">
        <v>0</v>
      </c>
      <c r="AM49" s="368">
        <v>0</v>
      </c>
      <c r="AN49" s="368">
        <v>0</v>
      </c>
      <c r="AO49" s="368">
        <v>0</v>
      </c>
      <c r="AP49" s="368">
        <v>0</v>
      </c>
    </row>
    <row r="50" spans="1:42" x14ac:dyDescent="0.2">
      <c r="A50" s="367" t="s">
        <v>350</v>
      </c>
      <c r="B50" s="4">
        <v>0</v>
      </c>
      <c r="C50" s="368">
        <v>0</v>
      </c>
      <c r="D50" s="368">
        <v>0</v>
      </c>
      <c r="E50" s="368">
        <v>0</v>
      </c>
      <c r="F50" s="368">
        <v>0</v>
      </c>
      <c r="G50" s="368">
        <v>0</v>
      </c>
      <c r="H50" s="368">
        <v>0</v>
      </c>
      <c r="I50" s="368">
        <v>0</v>
      </c>
      <c r="J50" s="368">
        <v>0</v>
      </c>
      <c r="K50" s="368">
        <v>0</v>
      </c>
      <c r="L50" s="368">
        <v>0</v>
      </c>
      <c r="M50" s="368">
        <v>0</v>
      </c>
      <c r="N50" s="368">
        <v>0</v>
      </c>
      <c r="O50" s="368">
        <v>0</v>
      </c>
      <c r="P50" s="368">
        <v>0</v>
      </c>
      <c r="Q50" s="368">
        <v>0</v>
      </c>
      <c r="R50" s="368">
        <v>0</v>
      </c>
      <c r="S50" s="368">
        <v>0</v>
      </c>
      <c r="T50" s="368">
        <v>0</v>
      </c>
      <c r="U50" s="368">
        <v>0</v>
      </c>
      <c r="V50" s="368">
        <v>0</v>
      </c>
      <c r="W50" s="368">
        <v>0</v>
      </c>
      <c r="X50" s="368">
        <v>0</v>
      </c>
      <c r="Y50" s="368">
        <v>0</v>
      </c>
      <c r="Z50" s="368">
        <v>0</v>
      </c>
      <c r="AA50" s="368">
        <v>0</v>
      </c>
      <c r="AB50" s="368">
        <v>0</v>
      </c>
      <c r="AC50" s="368">
        <v>0</v>
      </c>
      <c r="AD50" s="368">
        <v>0</v>
      </c>
      <c r="AE50" s="368">
        <v>0</v>
      </c>
      <c r="AF50" s="368">
        <v>0</v>
      </c>
      <c r="AG50" s="368">
        <v>0</v>
      </c>
      <c r="AH50" s="368">
        <v>0</v>
      </c>
      <c r="AI50" s="368">
        <v>0</v>
      </c>
      <c r="AJ50" s="368">
        <v>0</v>
      </c>
      <c r="AK50" s="368">
        <v>0</v>
      </c>
      <c r="AL50" s="368">
        <v>0</v>
      </c>
      <c r="AM50" s="368">
        <v>0</v>
      </c>
      <c r="AN50" s="368">
        <v>0</v>
      </c>
      <c r="AO50" s="368">
        <v>0</v>
      </c>
      <c r="AP50" s="368">
        <v>0</v>
      </c>
    </row>
    <row r="51" spans="1:42" x14ac:dyDescent="0.2">
      <c r="A51" s="367" t="s">
        <v>353</v>
      </c>
      <c r="B51" s="4">
        <v>0</v>
      </c>
      <c r="C51" s="368">
        <v>0</v>
      </c>
      <c r="D51" s="368">
        <v>0</v>
      </c>
      <c r="E51" s="368">
        <v>0</v>
      </c>
      <c r="F51" s="368">
        <v>0</v>
      </c>
      <c r="G51" s="368">
        <v>0</v>
      </c>
      <c r="H51" s="368">
        <v>0</v>
      </c>
      <c r="I51" s="368">
        <v>0</v>
      </c>
      <c r="J51" s="368">
        <v>0</v>
      </c>
      <c r="K51" s="368">
        <v>0</v>
      </c>
      <c r="L51" s="368">
        <v>0</v>
      </c>
      <c r="M51" s="368">
        <v>0</v>
      </c>
      <c r="N51" s="368">
        <v>0</v>
      </c>
      <c r="O51" s="368">
        <v>0</v>
      </c>
      <c r="P51" s="368">
        <v>0</v>
      </c>
      <c r="Q51" s="368">
        <v>0</v>
      </c>
      <c r="R51" s="368">
        <v>0</v>
      </c>
      <c r="S51" s="368">
        <v>0</v>
      </c>
      <c r="T51" s="368">
        <v>0</v>
      </c>
      <c r="U51" s="368">
        <v>0</v>
      </c>
      <c r="V51" s="368">
        <v>0</v>
      </c>
      <c r="W51" s="368">
        <v>0</v>
      </c>
      <c r="X51" s="368">
        <v>0</v>
      </c>
      <c r="Y51" s="368">
        <v>0</v>
      </c>
      <c r="Z51" s="368">
        <v>0</v>
      </c>
      <c r="AA51" s="368">
        <v>0</v>
      </c>
      <c r="AB51" s="368">
        <v>0</v>
      </c>
      <c r="AC51" s="368">
        <v>0</v>
      </c>
      <c r="AD51" s="368">
        <v>0</v>
      </c>
      <c r="AE51" s="368">
        <v>0</v>
      </c>
      <c r="AF51" s="368">
        <v>0</v>
      </c>
      <c r="AG51" s="368">
        <v>0</v>
      </c>
      <c r="AH51" s="368">
        <v>0</v>
      </c>
      <c r="AI51" s="368">
        <v>0</v>
      </c>
      <c r="AJ51" s="368">
        <v>0</v>
      </c>
      <c r="AK51" s="368">
        <v>0</v>
      </c>
      <c r="AL51" s="368">
        <v>0</v>
      </c>
      <c r="AM51" s="368">
        <v>0</v>
      </c>
      <c r="AN51" s="368">
        <v>0</v>
      </c>
      <c r="AO51" s="368">
        <v>0</v>
      </c>
      <c r="AP51" s="368">
        <v>0</v>
      </c>
    </row>
    <row r="52" spans="1:42" x14ac:dyDescent="0.2">
      <c r="A52" s="367" t="s">
        <v>357</v>
      </c>
      <c r="B52" s="4">
        <v>0</v>
      </c>
      <c r="C52" s="368">
        <v>0</v>
      </c>
      <c r="D52" s="368">
        <v>0</v>
      </c>
      <c r="E52" s="368">
        <v>0</v>
      </c>
      <c r="F52" s="368">
        <v>0</v>
      </c>
      <c r="G52" s="368">
        <v>0</v>
      </c>
      <c r="H52" s="368">
        <v>0</v>
      </c>
      <c r="I52" s="368">
        <v>0</v>
      </c>
      <c r="J52" s="368">
        <v>0</v>
      </c>
      <c r="K52" s="368">
        <v>0</v>
      </c>
      <c r="L52" s="368">
        <v>0</v>
      </c>
      <c r="M52" s="368">
        <v>0</v>
      </c>
      <c r="N52" s="368">
        <v>0</v>
      </c>
      <c r="O52" s="368">
        <v>0</v>
      </c>
      <c r="P52" s="368">
        <v>0</v>
      </c>
      <c r="Q52" s="368">
        <v>0</v>
      </c>
      <c r="R52" s="368">
        <v>0</v>
      </c>
      <c r="S52" s="368">
        <v>0</v>
      </c>
      <c r="T52" s="368">
        <v>0</v>
      </c>
      <c r="U52" s="368">
        <v>0</v>
      </c>
      <c r="V52" s="368">
        <v>0</v>
      </c>
      <c r="W52" s="368">
        <v>0</v>
      </c>
      <c r="X52" s="368">
        <v>0</v>
      </c>
      <c r="Y52" s="368">
        <v>0</v>
      </c>
      <c r="Z52" s="368">
        <v>0</v>
      </c>
      <c r="AA52" s="368">
        <v>0</v>
      </c>
      <c r="AB52" s="368">
        <v>0</v>
      </c>
      <c r="AC52" s="368">
        <v>0</v>
      </c>
      <c r="AD52" s="368">
        <v>0</v>
      </c>
      <c r="AE52" s="368">
        <v>0</v>
      </c>
      <c r="AF52" s="368">
        <v>0</v>
      </c>
      <c r="AG52" s="368">
        <v>0</v>
      </c>
      <c r="AH52" s="368">
        <v>0</v>
      </c>
      <c r="AI52" s="368">
        <v>0</v>
      </c>
      <c r="AJ52" s="368">
        <v>0</v>
      </c>
      <c r="AK52" s="368">
        <v>0</v>
      </c>
      <c r="AL52" s="368">
        <v>0</v>
      </c>
      <c r="AM52" s="368">
        <v>0</v>
      </c>
      <c r="AN52" s="368">
        <v>0</v>
      </c>
      <c r="AO52" s="368">
        <v>0</v>
      </c>
      <c r="AP52" s="368">
        <v>0</v>
      </c>
    </row>
    <row r="53" spans="1:42" x14ac:dyDescent="0.2">
      <c r="A53" s="117" t="s">
        <v>356</v>
      </c>
      <c r="C53" s="189">
        <f t="shared" ref="C53:AP53" si="15">IF(C2&lt;=analysis_period,om_fuel_cost*annual_fuel_usage/1000*system_heat_rate*(1+om_fuel_cost_escal/100+inflation_rate/100)^B2,0)</f>
        <v>0</v>
      </c>
      <c r="D53" s="189">
        <f t="shared" si="15"/>
        <v>0</v>
      </c>
      <c r="E53" s="189">
        <f t="shared" si="15"/>
        <v>0</v>
      </c>
      <c r="F53" s="189">
        <f t="shared" si="15"/>
        <v>0</v>
      </c>
      <c r="G53" s="189">
        <f t="shared" si="15"/>
        <v>0</v>
      </c>
      <c r="H53" s="189">
        <f t="shared" si="15"/>
        <v>0</v>
      </c>
      <c r="I53" s="189">
        <f t="shared" si="15"/>
        <v>0</v>
      </c>
      <c r="J53" s="189">
        <f t="shared" si="15"/>
        <v>0</v>
      </c>
      <c r="K53" s="189">
        <f t="shared" si="15"/>
        <v>0</v>
      </c>
      <c r="L53" s="189">
        <f t="shared" si="15"/>
        <v>0</v>
      </c>
      <c r="M53" s="189">
        <f t="shared" si="15"/>
        <v>0</v>
      </c>
      <c r="N53" s="189">
        <f t="shared" si="15"/>
        <v>0</v>
      </c>
      <c r="O53" s="189">
        <f t="shared" si="15"/>
        <v>0</v>
      </c>
      <c r="P53" s="189">
        <f t="shared" si="15"/>
        <v>0</v>
      </c>
      <c r="Q53" s="189">
        <f t="shared" si="15"/>
        <v>0</v>
      </c>
      <c r="R53" s="189">
        <f t="shared" si="15"/>
        <v>0</v>
      </c>
      <c r="S53" s="189">
        <f t="shared" si="15"/>
        <v>0</v>
      </c>
      <c r="T53" s="189">
        <f t="shared" si="15"/>
        <v>0</v>
      </c>
      <c r="U53" s="189">
        <f t="shared" si="15"/>
        <v>0</v>
      </c>
      <c r="V53" s="189">
        <f t="shared" si="15"/>
        <v>0</v>
      </c>
      <c r="W53" s="189">
        <f t="shared" si="15"/>
        <v>0</v>
      </c>
      <c r="X53" s="189">
        <f t="shared" si="15"/>
        <v>0</v>
      </c>
      <c r="Y53" s="189">
        <f t="shared" si="15"/>
        <v>0</v>
      </c>
      <c r="Z53" s="189">
        <f t="shared" si="15"/>
        <v>0</v>
      </c>
      <c r="AA53" s="189">
        <f t="shared" si="15"/>
        <v>0</v>
      </c>
      <c r="AB53" s="189">
        <f t="shared" si="15"/>
        <v>0</v>
      </c>
      <c r="AC53" s="189">
        <f t="shared" si="15"/>
        <v>0</v>
      </c>
      <c r="AD53" s="189">
        <f t="shared" si="15"/>
        <v>0</v>
      </c>
      <c r="AE53" s="189">
        <f t="shared" si="15"/>
        <v>0</v>
      </c>
      <c r="AF53" s="189">
        <f t="shared" si="15"/>
        <v>0</v>
      </c>
      <c r="AG53" s="189">
        <f t="shared" si="15"/>
        <v>0</v>
      </c>
      <c r="AH53" s="189">
        <f t="shared" si="15"/>
        <v>0</v>
      </c>
      <c r="AI53" s="189">
        <f t="shared" si="15"/>
        <v>0</v>
      </c>
      <c r="AJ53" s="189">
        <f t="shared" si="15"/>
        <v>0</v>
      </c>
      <c r="AK53" s="189">
        <f t="shared" si="15"/>
        <v>0</v>
      </c>
      <c r="AL53" s="189">
        <f t="shared" si="15"/>
        <v>0</v>
      </c>
      <c r="AM53" s="189">
        <f t="shared" si="15"/>
        <v>0</v>
      </c>
      <c r="AN53" s="189">
        <f t="shared" si="15"/>
        <v>0</v>
      </c>
      <c r="AO53" s="189">
        <f t="shared" si="15"/>
        <v>0</v>
      </c>
      <c r="AP53" s="189">
        <f t="shared" si="15"/>
        <v>0</v>
      </c>
    </row>
    <row r="54" spans="1:42" x14ac:dyDescent="0.2">
      <c r="A54" s="117" t="s">
        <v>239</v>
      </c>
      <c r="C54" s="189">
        <f t="shared" ref="C54:AP54" si="16">IF(C2&lt;=analysis_period,om_opt_fuel_1_cost*om_opt_fuel_1_usage*(1+om_opt_fuel_1_cost_escal/100+inflation_rate/100)^B2,0)</f>
        <v>0</v>
      </c>
      <c r="D54" s="189">
        <f t="shared" si="16"/>
        <v>0</v>
      </c>
      <c r="E54" s="189">
        <f t="shared" si="16"/>
        <v>0</v>
      </c>
      <c r="F54" s="189">
        <f t="shared" si="16"/>
        <v>0</v>
      </c>
      <c r="G54" s="189">
        <f t="shared" si="16"/>
        <v>0</v>
      </c>
      <c r="H54" s="189">
        <f t="shared" si="16"/>
        <v>0</v>
      </c>
      <c r="I54" s="189">
        <f t="shared" si="16"/>
        <v>0</v>
      </c>
      <c r="J54" s="189">
        <f t="shared" si="16"/>
        <v>0</v>
      </c>
      <c r="K54" s="189">
        <f t="shared" si="16"/>
        <v>0</v>
      </c>
      <c r="L54" s="189">
        <f t="shared" si="16"/>
        <v>0</v>
      </c>
      <c r="M54" s="189">
        <f t="shared" si="16"/>
        <v>0</v>
      </c>
      <c r="N54" s="189">
        <f t="shared" si="16"/>
        <v>0</v>
      </c>
      <c r="O54" s="189">
        <f t="shared" si="16"/>
        <v>0</v>
      </c>
      <c r="P54" s="189">
        <f t="shared" si="16"/>
        <v>0</v>
      </c>
      <c r="Q54" s="189">
        <f t="shared" si="16"/>
        <v>0</v>
      </c>
      <c r="R54" s="189">
        <f t="shared" si="16"/>
        <v>0</v>
      </c>
      <c r="S54" s="189">
        <f t="shared" si="16"/>
        <v>0</v>
      </c>
      <c r="T54" s="189">
        <f t="shared" si="16"/>
        <v>0</v>
      </c>
      <c r="U54" s="189">
        <f t="shared" si="16"/>
        <v>0</v>
      </c>
      <c r="V54" s="189">
        <f t="shared" si="16"/>
        <v>0</v>
      </c>
      <c r="W54" s="189">
        <f t="shared" si="16"/>
        <v>0</v>
      </c>
      <c r="X54" s="189">
        <f t="shared" si="16"/>
        <v>0</v>
      </c>
      <c r="Y54" s="189">
        <f t="shared" si="16"/>
        <v>0</v>
      </c>
      <c r="Z54" s="189">
        <f t="shared" si="16"/>
        <v>0</v>
      </c>
      <c r="AA54" s="189">
        <f t="shared" si="16"/>
        <v>0</v>
      </c>
      <c r="AB54" s="189">
        <f t="shared" si="16"/>
        <v>0</v>
      </c>
      <c r="AC54" s="189">
        <f t="shared" si="16"/>
        <v>0</v>
      </c>
      <c r="AD54" s="189">
        <f t="shared" si="16"/>
        <v>0</v>
      </c>
      <c r="AE54" s="189">
        <f t="shared" si="16"/>
        <v>0</v>
      </c>
      <c r="AF54" s="189">
        <f t="shared" si="16"/>
        <v>0</v>
      </c>
      <c r="AG54" s="189">
        <f t="shared" si="16"/>
        <v>0</v>
      </c>
      <c r="AH54" s="189">
        <f t="shared" si="16"/>
        <v>0</v>
      </c>
      <c r="AI54" s="189">
        <f t="shared" si="16"/>
        <v>0</v>
      </c>
      <c r="AJ54" s="189">
        <f t="shared" si="16"/>
        <v>0</v>
      </c>
      <c r="AK54" s="189">
        <f t="shared" si="16"/>
        <v>0</v>
      </c>
      <c r="AL54" s="189">
        <f t="shared" si="16"/>
        <v>0</v>
      </c>
      <c r="AM54" s="189">
        <f t="shared" si="16"/>
        <v>0</v>
      </c>
      <c r="AN54" s="189">
        <f t="shared" si="16"/>
        <v>0</v>
      </c>
      <c r="AO54" s="189">
        <f t="shared" si="16"/>
        <v>0</v>
      </c>
      <c r="AP54" s="189">
        <f t="shared" si="16"/>
        <v>0</v>
      </c>
    </row>
    <row r="55" spans="1:42" x14ac:dyDescent="0.2">
      <c r="A55" s="117" t="s">
        <v>240</v>
      </c>
      <c r="C55" s="189">
        <f t="shared" ref="C55:AP55" si="17">IF(C2&lt;=analysis_period,om_opt_fuel_2_cost*om_opt_fuel_2_usage*(1+om_opt_fuel_2_cost_escal/100+inflation_rate/100)^B2,0)</f>
        <v>0</v>
      </c>
      <c r="D55" s="189">
        <f t="shared" si="17"/>
        <v>0</v>
      </c>
      <c r="E55" s="189">
        <f t="shared" si="17"/>
        <v>0</v>
      </c>
      <c r="F55" s="189">
        <f t="shared" si="17"/>
        <v>0</v>
      </c>
      <c r="G55" s="189">
        <f t="shared" si="17"/>
        <v>0</v>
      </c>
      <c r="H55" s="189">
        <f t="shared" si="17"/>
        <v>0</v>
      </c>
      <c r="I55" s="189">
        <f t="shared" si="17"/>
        <v>0</v>
      </c>
      <c r="J55" s="189">
        <f t="shared" si="17"/>
        <v>0</v>
      </c>
      <c r="K55" s="189">
        <f t="shared" si="17"/>
        <v>0</v>
      </c>
      <c r="L55" s="189">
        <f t="shared" si="17"/>
        <v>0</v>
      </c>
      <c r="M55" s="189">
        <f t="shared" si="17"/>
        <v>0</v>
      </c>
      <c r="N55" s="189">
        <f t="shared" si="17"/>
        <v>0</v>
      </c>
      <c r="O55" s="189">
        <f t="shared" si="17"/>
        <v>0</v>
      </c>
      <c r="P55" s="189">
        <f t="shared" si="17"/>
        <v>0</v>
      </c>
      <c r="Q55" s="189">
        <f t="shared" si="17"/>
        <v>0</v>
      </c>
      <c r="R55" s="189">
        <f t="shared" si="17"/>
        <v>0</v>
      </c>
      <c r="S55" s="189">
        <f t="shared" si="17"/>
        <v>0</v>
      </c>
      <c r="T55" s="189">
        <f t="shared" si="17"/>
        <v>0</v>
      </c>
      <c r="U55" s="189">
        <f t="shared" si="17"/>
        <v>0</v>
      </c>
      <c r="V55" s="189">
        <f t="shared" si="17"/>
        <v>0</v>
      </c>
      <c r="W55" s="189">
        <f t="shared" si="17"/>
        <v>0</v>
      </c>
      <c r="X55" s="189">
        <f t="shared" si="17"/>
        <v>0</v>
      </c>
      <c r="Y55" s="189">
        <f t="shared" si="17"/>
        <v>0</v>
      </c>
      <c r="Z55" s="189">
        <f t="shared" si="17"/>
        <v>0</v>
      </c>
      <c r="AA55" s="189">
        <f t="shared" si="17"/>
        <v>0</v>
      </c>
      <c r="AB55" s="189">
        <f t="shared" si="17"/>
        <v>0</v>
      </c>
      <c r="AC55" s="189">
        <f t="shared" si="17"/>
        <v>0</v>
      </c>
      <c r="AD55" s="189">
        <f t="shared" si="17"/>
        <v>0</v>
      </c>
      <c r="AE55" s="189">
        <f t="shared" si="17"/>
        <v>0</v>
      </c>
      <c r="AF55" s="189">
        <f t="shared" si="17"/>
        <v>0</v>
      </c>
      <c r="AG55" s="189">
        <f t="shared" si="17"/>
        <v>0</v>
      </c>
      <c r="AH55" s="189">
        <f t="shared" si="17"/>
        <v>0</v>
      </c>
      <c r="AI55" s="189">
        <f t="shared" si="17"/>
        <v>0</v>
      </c>
      <c r="AJ55" s="189">
        <f t="shared" si="17"/>
        <v>0</v>
      </c>
      <c r="AK55" s="189">
        <f t="shared" si="17"/>
        <v>0</v>
      </c>
      <c r="AL55" s="189">
        <f t="shared" si="17"/>
        <v>0</v>
      </c>
      <c r="AM55" s="189">
        <f t="shared" si="17"/>
        <v>0</v>
      </c>
      <c r="AN55" s="189">
        <f t="shared" si="17"/>
        <v>0</v>
      </c>
      <c r="AO55" s="189">
        <f t="shared" si="17"/>
        <v>0</v>
      </c>
      <c r="AP55" s="189">
        <f t="shared" si="17"/>
        <v>0</v>
      </c>
    </row>
    <row r="56" spans="1:42" x14ac:dyDescent="0.2">
      <c r="A56" s="23" t="s">
        <v>0</v>
      </c>
      <c r="C56" s="194">
        <f t="shared" ref="C56:AP56" si="18">C31*property_tax_rate/100</f>
        <v>0</v>
      </c>
      <c r="D56" s="194">
        <f t="shared" si="18"/>
        <v>0</v>
      </c>
      <c r="E56" s="194">
        <f t="shared" si="18"/>
        <v>0</v>
      </c>
      <c r="F56" s="194">
        <f t="shared" si="18"/>
        <v>0</v>
      </c>
      <c r="G56" s="194">
        <f t="shared" si="18"/>
        <v>0</v>
      </c>
      <c r="H56" s="194">
        <f t="shared" si="18"/>
        <v>0</v>
      </c>
      <c r="I56" s="194">
        <f t="shared" si="18"/>
        <v>0</v>
      </c>
      <c r="J56" s="194">
        <f t="shared" si="18"/>
        <v>0</v>
      </c>
      <c r="K56" s="194">
        <f t="shared" si="18"/>
        <v>0</v>
      </c>
      <c r="L56" s="194">
        <f t="shared" si="18"/>
        <v>0</v>
      </c>
      <c r="M56" s="194">
        <f t="shared" si="18"/>
        <v>0</v>
      </c>
      <c r="N56" s="194">
        <f t="shared" si="18"/>
        <v>0</v>
      </c>
      <c r="O56" s="194">
        <f t="shared" si="18"/>
        <v>0</v>
      </c>
      <c r="P56" s="194">
        <f t="shared" si="18"/>
        <v>0</v>
      </c>
      <c r="Q56" s="194">
        <f t="shared" si="18"/>
        <v>0</v>
      </c>
      <c r="R56" s="194">
        <f t="shared" si="18"/>
        <v>0</v>
      </c>
      <c r="S56" s="194">
        <f t="shared" si="18"/>
        <v>0</v>
      </c>
      <c r="T56" s="194">
        <f t="shared" si="18"/>
        <v>0</v>
      </c>
      <c r="U56" s="194">
        <f t="shared" si="18"/>
        <v>0</v>
      </c>
      <c r="V56" s="194">
        <f t="shared" si="18"/>
        <v>0</v>
      </c>
      <c r="W56" s="194">
        <f t="shared" si="18"/>
        <v>0</v>
      </c>
      <c r="X56" s="194">
        <f t="shared" si="18"/>
        <v>0</v>
      </c>
      <c r="Y56" s="194">
        <f t="shared" si="18"/>
        <v>0</v>
      </c>
      <c r="Z56" s="194">
        <f t="shared" si="18"/>
        <v>0</v>
      </c>
      <c r="AA56" s="194">
        <f t="shared" si="18"/>
        <v>0</v>
      </c>
      <c r="AB56" s="194">
        <f t="shared" si="18"/>
        <v>0</v>
      </c>
      <c r="AC56" s="194">
        <f t="shared" si="18"/>
        <v>0</v>
      </c>
      <c r="AD56" s="194">
        <f t="shared" si="18"/>
        <v>0</v>
      </c>
      <c r="AE56" s="194">
        <f t="shared" si="18"/>
        <v>0</v>
      </c>
      <c r="AF56" s="194">
        <f t="shared" si="18"/>
        <v>0</v>
      </c>
      <c r="AG56" s="194">
        <f t="shared" si="18"/>
        <v>0</v>
      </c>
      <c r="AH56" s="194">
        <f t="shared" si="18"/>
        <v>0</v>
      </c>
      <c r="AI56" s="194">
        <f t="shared" si="18"/>
        <v>0</v>
      </c>
      <c r="AJ56" s="194">
        <f t="shared" si="18"/>
        <v>0</v>
      </c>
      <c r="AK56" s="194">
        <f t="shared" si="18"/>
        <v>0</v>
      </c>
      <c r="AL56" s="194">
        <f t="shared" si="18"/>
        <v>0</v>
      </c>
      <c r="AM56" s="194">
        <f t="shared" si="18"/>
        <v>0</v>
      </c>
      <c r="AN56" s="194">
        <f t="shared" si="18"/>
        <v>0</v>
      </c>
      <c r="AO56" s="194">
        <f t="shared" si="18"/>
        <v>0</v>
      </c>
      <c r="AP56" s="194">
        <f t="shared" si="18"/>
        <v>0</v>
      </c>
    </row>
    <row r="57" spans="1:42" x14ac:dyDescent="0.2">
      <c r="A57" s="23" t="s">
        <v>42</v>
      </c>
      <c r="C57" s="189">
        <f t="shared" ref="C57:AP57" si="19">IF(C$2&lt;=analysis_period,total_installed_cost*insurance_rate/100*(1+inflation_rate/100)^B$2,0)</f>
        <v>0</v>
      </c>
      <c r="D57" s="189">
        <f t="shared" si="19"/>
        <v>0</v>
      </c>
      <c r="E57" s="189">
        <f t="shared" si="19"/>
        <v>0</v>
      </c>
      <c r="F57" s="189">
        <f t="shared" si="19"/>
        <v>0</v>
      </c>
      <c r="G57" s="189">
        <f t="shared" si="19"/>
        <v>0</v>
      </c>
      <c r="H57" s="189">
        <f t="shared" si="19"/>
        <v>0</v>
      </c>
      <c r="I57" s="189">
        <f t="shared" si="19"/>
        <v>0</v>
      </c>
      <c r="J57" s="189">
        <f t="shared" si="19"/>
        <v>0</v>
      </c>
      <c r="K57" s="189">
        <f t="shared" si="19"/>
        <v>0</v>
      </c>
      <c r="L57" s="189">
        <f t="shared" si="19"/>
        <v>0</v>
      </c>
      <c r="M57" s="189">
        <f t="shared" si="19"/>
        <v>0</v>
      </c>
      <c r="N57" s="189">
        <f t="shared" si="19"/>
        <v>0</v>
      </c>
      <c r="O57" s="189">
        <f t="shared" si="19"/>
        <v>0</v>
      </c>
      <c r="P57" s="189">
        <f t="shared" si="19"/>
        <v>0</v>
      </c>
      <c r="Q57" s="189">
        <f t="shared" si="19"/>
        <v>0</v>
      </c>
      <c r="R57" s="189">
        <f t="shared" si="19"/>
        <v>0</v>
      </c>
      <c r="S57" s="189">
        <f t="shared" si="19"/>
        <v>0</v>
      </c>
      <c r="T57" s="189">
        <f t="shared" si="19"/>
        <v>0</v>
      </c>
      <c r="U57" s="189">
        <f t="shared" si="19"/>
        <v>0</v>
      </c>
      <c r="V57" s="189">
        <f t="shared" si="19"/>
        <v>0</v>
      </c>
      <c r="W57" s="189">
        <f t="shared" si="19"/>
        <v>0</v>
      </c>
      <c r="X57" s="189">
        <f t="shared" si="19"/>
        <v>0</v>
      </c>
      <c r="Y57" s="189">
        <f t="shared" si="19"/>
        <v>0</v>
      </c>
      <c r="Z57" s="189">
        <f t="shared" si="19"/>
        <v>0</v>
      </c>
      <c r="AA57" s="189">
        <f t="shared" si="19"/>
        <v>0</v>
      </c>
      <c r="AB57" s="189">
        <f t="shared" si="19"/>
        <v>0</v>
      </c>
      <c r="AC57" s="189">
        <f t="shared" si="19"/>
        <v>0</v>
      </c>
      <c r="AD57" s="189">
        <f t="shared" si="19"/>
        <v>0</v>
      </c>
      <c r="AE57" s="189">
        <f t="shared" si="19"/>
        <v>0</v>
      </c>
      <c r="AF57" s="189">
        <f t="shared" si="19"/>
        <v>0</v>
      </c>
      <c r="AG57" s="189">
        <f t="shared" si="19"/>
        <v>0</v>
      </c>
      <c r="AH57" s="189">
        <f t="shared" si="19"/>
        <v>0</v>
      </c>
      <c r="AI57" s="189">
        <f t="shared" si="19"/>
        <v>0</v>
      </c>
      <c r="AJ57" s="189">
        <f t="shared" si="19"/>
        <v>0</v>
      </c>
      <c r="AK57" s="189">
        <f t="shared" si="19"/>
        <v>0</v>
      </c>
      <c r="AL57" s="189">
        <f t="shared" si="19"/>
        <v>0</v>
      </c>
      <c r="AM57" s="189">
        <f t="shared" si="19"/>
        <v>0</v>
      </c>
      <c r="AN57" s="189">
        <f t="shared" si="19"/>
        <v>0</v>
      </c>
      <c r="AO57" s="189">
        <f t="shared" si="19"/>
        <v>0</v>
      </c>
      <c r="AP57" s="189">
        <f t="shared" si="19"/>
        <v>0</v>
      </c>
    </row>
    <row r="58" spans="1:42" x14ac:dyDescent="0.2">
      <c r="A58" s="43" t="s">
        <v>18</v>
      </c>
      <c r="B58" s="43"/>
      <c r="C58" s="202">
        <f>C35+C39+C43+SUM(C44:C45)+SUM(C47:C57)</f>
        <v>0</v>
      </c>
      <c r="D58" s="202">
        <f t="shared" ref="D58:AP58" si="20">D35+D39+D43+SUM(D44:D45)+SUM(D47:D57)</f>
        <v>0</v>
      </c>
      <c r="E58" s="202">
        <f t="shared" si="20"/>
        <v>0</v>
      </c>
      <c r="F58" s="202">
        <f t="shared" si="20"/>
        <v>0</v>
      </c>
      <c r="G58" s="202">
        <f t="shared" si="20"/>
        <v>0</v>
      </c>
      <c r="H58" s="202">
        <f t="shared" si="20"/>
        <v>0</v>
      </c>
      <c r="I58" s="202">
        <f t="shared" si="20"/>
        <v>0</v>
      </c>
      <c r="J58" s="202">
        <f t="shared" si="20"/>
        <v>0</v>
      </c>
      <c r="K58" s="202">
        <f t="shared" si="20"/>
        <v>0</v>
      </c>
      <c r="L58" s="202">
        <f t="shared" si="20"/>
        <v>0</v>
      </c>
      <c r="M58" s="202">
        <f t="shared" si="20"/>
        <v>0</v>
      </c>
      <c r="N58" s="202">
        <f t="shared" si="20"/>
        <v>0</v>
      </c>
      <c r="O58" s="202">
        <f t="shared" si="20"/>
        <v>0</v>
      </c>
      <c r="P58" s="202">
        <f t="shared" si="20"/>
        <v>0</v>
      </c>
      <c r="Q58" s="202">
        <f t="shared" si="20"/>
        <v>0</v>
      </c>
      <c r="R58" s="202">
        <f t="shared" si="20"/>
        <v>0</v>
      </c>
      <c r="S58" s="202">
        <f t="shared" si="20"/>
        <v>0</v>
      </c>
      <c r="T58" s="202">
        <f t="shared" si="20"/>
        <v>0</v>
      </c>
      <c r="U58" s="202">
        <f t="shared" si="20"/>
        <v>0</v>
      </c>
      <c r="V58" s="202">
        <f t="shared" si="20"/>
        <v>0</v>
      </c>
      <c r="W58" s="202">
        <f t="shared" si="20"/>
        <v>0</v>
      </c>
      <c r="X58" s="202">
        <f t="shared" si="20"/>
        <v>0</v>
      </c>
      <c r="Y58" s="202">
        <f t="shared" si="20"/>
        <v>0</v>
      </c>
      <c r="Z58" s="202">
        <f t="shared" si="20"/>
        <v>0</v>
      </c>
      <c r="AA58" s="202">
        <f t="shared" si="20"/>
        <v>0</v>
      </c>
      <c r="AB58" s="202">
        <f t="shared" si="20"/>
        <v>0</v>
      </c>
      <c r="AC58" s="202">
        <f t="shared" si="20"/>
        <v>0</v>
      </c>
      <c r="AD58" s="202">
        <f t="shared" si="20"/>
        <v>0</v>
      </c>
      <c r="AE58" s="202">
        <f t="shared" si="20"/>
        <v>0</v>
      </c>
      <c r="AF58" s="202">
        <f t="shared" si="20"/>
        <v>0</v>
      </c>
      <c r="AG58" s="202">
        <f t="shared" si="20"/>
        <v>0</v>
      </c>
      <c r="AH58" s="202">
        <f t="shared" si="20"/>
        <v>0</v>
      </c>
      <c r="AI58" s="202">
        <f t="shared" si="20"/>
        <v>0</v>
      </c>
      <c r="AJ58" s="202">
        <f t="shared" si="20"/>
        <v>0</v>
      </c>
      <c r="AK58" s="202">
        <f t="shared" si="20"/>
        <v>0</v>
      </c>
      <c r="AL58" s="202">
        <f t="shared" si="20"/>
        <v>0</v>
      </c>
      <c r="AM58" s="202">
        <f t="shared" si="20"/>
        <v>0</v>
      </c>
      <c r="AN58" s="202">
        <f t="shared" si="20"/>
        <v>0</v>
      </c>
      <c r="AO58" s="202">
        <f t="shared" si="20"/>
        <v>0</v>
      </c>
      <c r="AP58" s="202">
        <f t="shared" si="20"/>
        <v>0</v>
      </c>
    </row>
    <row r="60" spans="1:42" x14ac:dyDescent="0.2">
      <c r="A60" s="277" t="s">
        <v>28</v>
      </c>
      <c r="B60" s="43"/>
      <c r="C60" s="202">
        <f t="shared" ref="C60:AP60" si="21">C29-C58</f>
        <v>0</v>
      </c>
      <c r="D60" s="202">
        <f t="shared" si="21"/>
        <v>0</v>
      </c>
      <c r="E60" s="202">
        <f t="shared" si="21"/>
        <v>0</v>
      </c>
      <c r="F60" s="202">
        <f t="shared" si="21"/>
        <v>0</v>
      </c>
      <c r="G60" s="202">
        <f t="shared" si="21"/>
        <v>0</v>
      </c>
      <c r="H60" s="202">
        <f t="shared" si="21"/>
        <v>0</v>
      </c>
      <c r="I60" s="202">
        <f t="shared" si="21"/>
        <v>0</v>
      </c>
      <c r="J60" s="202">
        <f t="shared" si="21"/>
        <v>0</v>
      </c>
      <c r="K60" s="202">
        <f t="shared" si="21"/>
        <v>0</v>
      </c>
      <c r="L60" s="202">
        <f t="shared" si="21"/>
        <v>0</v>
      </c>
      <c r="M60" s="202">
        <f t="shared" si="21"/>
        <v>0</v>
      </c>
      <c r="N60" s="202">
        <f t="shared" si="21"/>
        <v>0</v>
      </c>
      <c r="O60" s="202">
        <f t="shared" si="21"/>
        <v>0</v>
      </c>
      <c r="P60" s="202">
        <f t="shared" si="21"/>
        <v>0</v>
      </c>
      <c r="Q60" s="202">
        <f t="shared" si="21"/>
        <v>0</v>
      </c>
      <c r="R60" s="202">
        <f t="shared" si="21"/>
        <v>0</v>
      </c>
      <c r="S60" s="202">
        <f t="shared" si="21"/>
        <v>0</v>
      </c>
      <c r="T60" s="202">
        <f t="shared" si="21"/>
        <v>0</v>
      </c>
      <c r="U60" s="202">
        <f t="shared" si="21"/>
        <v>0</v>
      </c>
      <c r="V60" s="202">
        <f t="shared" si="21"/>
        <v>0</v>
      </c>
      <c r="W60" s="202">
        <f t="shared" si="21"/>
        <v>0</v>
      </c>
      <c r="X60" s="202">
        <f t="shared" si="21"/>
        <v>0</v>
      </c>
      <c r="Y60" s="202">
        <f t="shared" si="21"/>
        <v>0</v>
      </c>
      <c r="Z60" s="202">
        <f t="shared" si="21"/>
        <v>0</v>
      </c>
      <c r="AA60" s="202">
        <f t="shared" si="21"/>
        <v>0</v>
      </c>
      <c r="AB60" s="202">
        <f t="shared" si="21"/>
        <v>0</v>
      </c>
      <c r="AC60" s="202">
        <f t="shared" si="21"/>
        <v>0</v>
      </c>
      <c r="AD60" s="202">
        <f t="shared" si="21"/>
        <v>0</v>
      </c>
      <c r="AE60" s="202">
        <f t="shared" si="21"/>
        <v>0</v>
      </c>
      <c r="AF60" s="202">
        <f t="shared" si="21"/>
        <v>0</v>
      </c>
      <c r="AG60" s="202">
        <f t="shared" si="21"/>
        <v>0</v>
      </c>
      <c r="AH60" s="202">
        <f t="shared" si="21"/>
        <v>0</v>
      </c>
      <c r="AI60" s="202">
        <f t="shared" si="21"/>
        <v>0</v>
      </c>
      <c r="AJ60" s="202">
        <f t="shared" si="21"/>
        <v>0</v>
      </c>
      <c r="AK60" s="202">
        <f t="shared" si="21"/>
        <v>0</v>
      </c>
      <c r="AL60" s="202">
        <f t="shared" si="21"/>
        <v>0</v>
      </c>
      <c r="AM60" s="202">
        <f t="shared" si="21"/>
        <v>0</v>
      </c>
      <c r="AN60" s="202">
        <f t="shared" si="21"/>
        <v>0</v>
      </c>
      <c r="AO60" s="202">
        <f t="shared" si="21"/>
        <v>0</v>
      </c>
      <c r="AP60" s="202">
        <f t="shared" si="21"/>
        <v>0</v>
      </c>
    </row>
    <row r="61" spans="1:42" x14ac:dyDescent="0.2">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28"/>
      <c r="AN61" s="28"/>
      <c r="AO61" s="28"/>
      <c r="AP61" s="28"/>
    </row>
    <row r="62" spans="1:42" x14ac:dyDescent="0.2">
      <c r="A62" s="109" t="s">
        <v>85</v>
      </c>
      <c r="B62" s="8"/>
      <c r="C62" s="285"/>
      <c r="D62" s="285"/>
      <c r="E62" s="285"/>
      <c r="F62" s="285"/>
      <c r="G62" s="285"/>
      <c r="H62" s="285"/>
      <c r="I62" s="285"/>
      <c r="J62" s="285"/>
      <c r="K62" s="285"/>
      <c r="L62" s="285"/>
      <c r="M62" s="285"/>
      <c r="N62" s="285"/>
      <c r="O62" s="285"/>
      <c r="P62" s="285"/>
      <c r="Q62" s="285"/>
      <c r="R62" s="285"/>
      <c r="S62" s="285"/>
      <c r="T62" s="285"/>
      <c r="U62" s="285"/>
      <c r="V62" s="285"/>
      <c r="W62" s="285"/>
      <c r="X62" s="285"/>
      <c r="Y62" s="285"/>
      <c r="Z62" s="285"/>
      <c r="AA62" s="285"/>
      <c r="AB62" s="285"/>
      <c r="AC62" s="285"/>
      <c r="AD62" s="285"/>
      <c r="AE62" s="285"/>
      <c r="AF62" s="285"/>
      <c r="AG62" s="285"/>
      <c r="AH62" s="285"/>
      <c r="AI62" s="285"/>
      <c r="AJ62" s="285"/>
      <c r="AK62" s="285"/>
      <c r="AL62" s="285"/>
      <c r="AM62" s="285"/>
      <c r="AN62" s="285"/>
      <c r="AO62" s="285"/>
      <c r="AP62" s="285"/>
    </row>
    <row r="63" spans="1:42" x14ac:dyDescent="0.2">
      <c r="A63" s="25" t="s">
        <v>256</v>
      </c>
      <c r="B63" s="20"/>
      <c r="C63" s="20"/>
      <c r="D63" s="20"/>
      <c r="E63" s="20"/>
      <c r="F63" s="20"/>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row>
    <row r="64" spans="1:42" x14ac:dyDescent="0.2">
      <c r="A64" s="23" t="s">
        <v>28</v>
      </c>
      <c r="B64" s="194"/>
      <c r="C64" s="194">
        <f>C60</f>
        <v>0</v>
      </c>
      <c r="D64" s="194">
        <f t="shared" ref="D64:AP64" si="22">D60</f>
        <v>0</v>
      </c>
      <c r="E64" s="194">
        <f t="shared" si="22"/>
        <v>0</v>
      </c>
      <c r="F64" s="194">
        <f t="shared" si="22"/>
        <v>0</v>
      </c>
      <c r="G64" s="194">
        <f t="shared" si="22"/>
        <v>0</v>
      </c>
      <c r="H64" s="194">
        <f t="shared" si="22"/>
        <v>0</v>
      </c>
      <c r="I64" s="194">
        <f t="shared" si="22"/>
        <v>0</v>
      </c>
      <c r="J64" s="194">
        <f t="shared" si="22"/>
        <v>0</v>
      </c>
      <c r="K64" s="194">
        <f t="shared" si="22"/>
        <v>0</v>
      </c>
      <c r="L64" s="194">
        <f t="shared" si="22"/>
        <v>0</v>
      </c>
      <c r="M64" s="194">
        <f t="shared" si="22"/>
        <v>0</v>
      </c>
      <c r="N64" s="194">
        <f t="shared" si="22"/>
        <v>0</v>
      </c>
      <c r="O64" s="194">
        <f t="shared" si="22"/>
        <v>0</v>
      </c>
      <c r="P64" s="194">
        <f t="shared" si="22"/>
        <v>0</v>
      </c>
      <c r="Q64" s="194">
        <f t="shared" si="22"/>
        <v>0</v>
      </c>
      <c r="R64" s="194">
        <f t="shared" si="22"/>
        <v>0</v>
      </c>
      <c r="S64" s="194">
        <f t="shared" si="22"/>
        <v>0</v>
      </c>
      <c r="T64" s="194">
        <f t="shared" si="22"/>
        <v>0</v>
      </c>
      <c r="U64" s="194">
        <f t="shared" si="22"/>
        <v>0</v>
      </c>
      <c r="V64" s="194">
        <f t="shared" si="22"/>
        <v>0</v>
      </c>
      <c r="W64" s="194">
        <f t="shared" si="22"/>
        <v>0</v>
      </c>
      <c r="X64" s="194">
        <f t="shared" si="22"/>
        <v>0</v>
      </c>
      <c r="Y64" s="194">
        <f t="shared" si="22"/>
        <v>0</v>
      </c>
      <c r="Z64" s="194">
        <f t="shared" si="22"/>
        <v>0</v>
      </c>
      <c r="AA64" s="194">
        <f t="shared" si="22"/>
        <v>0</v>
      </c>
      <c r="AB64" s="194">
        <f t="shared" si="22"/>
        <v>0</v>
      </c>
      <c r="AC64" s="194">
        <f t="shared" si="22"/>
        <v>0</v>
      </c>
      <c r="AD64" s="194">
        <f t="shared" si="22"/>
        <v>0</v>
      </c>
      <c r="AE64" s="194">
        <f t="shared" si="22"/>
        <v>0</v>
      </c>
      <c r="AF64" s="194">
        <f t="shared" si="22"/>
        <v>0</v>
      </c>
      <c r="AG64" s="194">
        <f t="shared" si="22"/>
        <v>0</v>
      </c>
      <c r="AH64" s="194">
        <f t="shared" si="22"/>
        <v>0</v>
      </c>
      <c r="AI64" s="194">
        <f t="shared" si="22"/>
        <v>0</v>
      </c>
      <c r="AJ64" s="194">
        <f t="shared" si="22"/>
        <v>0</v>
      </c>
      <c r="AK64" s="194">
        <f t="shared" si="22"/>
        <v>0</v>
      </c>
      <c r="AL64" s="194">
        <f t="shared" si="22"/>
        <v>0</v>
      </c>
      <c r="AM64" s="194">
        <f t="shared" si="22"/>
        <v>0</v>
      </c>
      <c r="AN64" s="194">
        <f t="shared" si="22"/>
        <v>0</v>
      </c>
      <c r="AO64" s="194">
        <f t="shared" si="22"/>
        <v>0</v>
      </c>
      <c r="AP64" s="194">
        <f t="shared" si="22"/>
        <v>0</v>
      </c>
    </row>
    <row r="65" spans="1:42" x14ac:dyDescent="0.2">
      <c r="A65" s="23" t="s">
        <v>190</v>
      </c>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row>
    <row r="66" spans="1:42" x14ac:dyDescent="0.2">
      <c r="A66" s="27" t="str">
        <f>A23</f>
        <v>Federal</v>
      </c>
      <c r="B66" s="136"/>
      <c r="C66" s="194">
        <f t="shared" ref="C66:AP66" si="23">IF(pbi_fed_for_ds="Yes",0,C543)</f>
        <v>0</v>
      </c>
      <c r="D66" s="194">
        <f t="shared" si="23"/>
        <v>0</v>
      </c>
      <c r="E66" s="194">
        <f t="shared" si="23"/>
        <v>0</v>
      </c>
      <c r="F66" s="194">
        <f t="shared" si="23"/>
        <v>0</v>
      </c>
      <c r="G66" s="194">
        <f t="shared" si="23"/>
        <v>0</v>
      </c>
      <c r="H66" s="194">
        <f t="shared" si="23"/>
        <v>0</v>
      </c>
      <c r="I66" s="194">
        <f t="shared" si="23"/>
        <v>0</v>
      </c>
      <c r="J66" s="194">
        <f t="shared" si="23"/>
        <v>0</v>
      </c>
      <c r="K66" s="194">
        <f t="shared" si="23"/>
        <v>0</v>
      </c>
      <c r="L66" s="194">
        <f t="shared" si="23"/>
        <v>0</v>
      </c>
      <c r="M66" s="194">
        <f t="shared" si="23"/>
        <v>0</v>
      </c>
      <c r="N66" s="194">
        <f t="shared" si="23"/>
        <v>0</v>
      </c>
      <c r="O66" s="194">
        <f t="shared" si="23"/>
        <v>0</v>
      </c>
      <c r="P66" s="194">
        <f t="shared" si="23"/>
        <v>0</v>
      </c>
      <c r="Q66" s="194">
        <f t="shared" si="23"/>
        <v>0</v>
      </c>
      <c r="R66" s="194">
        <f t="shared" si="23"/>
        <v>0</v>
      </c>
      <c r="S66" s="194">
        <f t="shared" si="23"/>
        <v>0</v>
      </c>
      <c r="T66" s="194">
        <f t="shared" si="23"/>
        <v>0</v>
      </c>
      <c r="U66" s="194">
        <f t="shared" si="23"/>
        <v>0</v>
      </c>
      <c r="V66" s="194">
        <f t="shared" si="23"/>
        <v>0</v>
      </c>
      <c r="W66" s="194">
        <f t="shared" si="23"/>
        <v>0</v>
      </c>
      <c r="X66" s="194">
        <f t="shared" si="23"/>
        <v>0</v>
      </c>
      <c r="Y66" s="194">
        <f t="shared" si="23"/>
        <v>0</v>
      </c>
      <c r="Z66" s="194">
        <f t="shared" si="23"/>
        <v>0</v>
      </c>
      <c r="AA66" s="194">
        <f t="shared" si="23"/>
        <v>0</v>
      </c>
      <c r="AB66" s="194">
        <f t="shared" si="23"/>
        <v>0</v>
      </c>
      <c r="AC66" s="194">
        <f t="shared" si="23"/>
        <v>0</v>
      </c>
      <c r="AD66" s="194">
        <f t="shared" si="23"/>
        <v>0</v>
      </c>
      <c r="AE66" s="194">
        <f t="shared" si="23"/>
        <v>0</v>
      </c>
      <c r="AF66" s="194">
        <f t="shared" si="23"/>
        <v>0</v>
      </c>
      <c r="AG66" s="194">
        <f t="shared" si="23"/>
        <v>0</v>
      </c>
      <c r="AH66" s="194">
        <f t="shared" si="23"/>
        <v>0</v>
      </c>
      <c r="AI66" s="194">
        <f t="shared" si="23"/>
        <v>0</v>
      </c>
      <c r="AJ66" s="194">
        <f t="shared" si="23"/>
        <v>0</v>
      </c>
      <c r="AK66" s="194">
        <f t="shared" si="23"/>
        <v>0</v>
      </c>
      <c r="AL66" s="194">
        <f t="shared" si="23"/>
        <v>0</v>
      </c>
      <c r="AM66" s="194">
        <f t="shared" si="23"/>
        <v>0</v>
      </c>
      <c r="AN66" s="194">
        <f t="shared" si="23"/>
        <v>0</v>
      </c>
      <c r="AO66" s="194">
        <f t="shared" si="23"/>
        <v>0</v>
      </c>
      <c r="AP66" s="194">
        <f t="shared" si="23"/>
        <v>0</v>
      </c>
    </row>
    <row r="67" spans="1:42" x14ac:dyDescent="0.2">
      <c r="A67" s="27" t="str">
        <f>A24</f>
        <v>State</v>
      </c>
      <c r="B67" s="136"/>
      <c r="C67" s="194">
        <f t="shared" ref="C67:AP67" si="24">IF(pbi_sta_for_ds="Yes",0,C547)</f>
        <v>0</v>
      </c>
      <c r="D67" s="194">
        <f t="shared" si="24"/>
        <v>0</v>
      </c>
      <c r="E67" s="194">
        <f t="shared" si="24"/>
        <v>0</v>
      </c>
      <c r="F67" s="194">
        <f t="shared" si="24"/>
        <v>0</v>
      </c>
      <c r="G67" s="194">
        <f t="shared" si="24"/>
        <v>0</v>
      </c>
      <c r="H67" s="194">
        <f t="shared" si="24"/>
        <v>0</v>
      </c>
      <c r="I67" s="194">
        <f t="shared" si="24"/>
        <v>0</v>
      </c>
      <c r="J67" s="194">
        <f t="shared" si="24"/>
        <v>0</v>
      </c>
      <c r="K67" s="194">
        <f t="shared" si="24"/>
        <v>0</v>
      </c>
      <c r="L67" s="194">
        <f t="shared" si="24"/>
        <v>0</v>
      </c>
      <c r="M67" s="194">
        <f t="shared" si="24"/>
        <v>0</v>
      </c>
      <c r="N67" s="194">
        <f t="shared" si="24"/>
        <v>0</v>
      </c>
      <c r="O67" s="194">
        <f t="shared" si="24"/>
        <v>0</v>
      </c>
      <c r="P67" s="194">
        <f t="shared" si="24"/>
        <v>0</v>
      </c>
      <c r="Q67" s="194">
        <f t="shared" si="24"/>
        <v>0</v>
      </c>
      <c r="R67" s="194">
        <f t="shared" si="24"/>
        <v>0</v>
      </c>
      <c r="S67" s="194">
        <f t="shared" si="24"/>
        <v>0</v>
      </c>
      <c r="T67" s="194">
        <f t="shared" si="24"/>
        <v>0</v>
      </c>
      <c r="U67" s="194">
        <f t="shared" si="24"/>
        <v>0</v>
      </c>
      <c r="V67" s="194">
        <f t="shared" si="24"/>
        <v>0</v>
      </c>
      <c r="W67" s="194">
        <f t="shared" si="24"/>
        <v>0</v>
      </c>
      <c r="X67" s="194">
        <f t="shared" si="24"/>
        <v>0</v>
      </c>
      <c r="Y67" s="194">
        <f t="shared" si="24"/>
        <v>0</v>
      </c>
      <c r="Z67" s="194">
        <f t="shared" si="24"/>
        <v>0</v>
      </c>
      <c r="AA67" s="194">
        <f t="shared" si="24"/>
        <v>0</v>
      </c>
      <c r="AB67" s="194">
        <f t="shared" si="24"/>
        <v>0</v>
      </c>
      <c r="AC67" s="194">
        <f t="shared" si="24"/>
        <v>0</v>
      </c>
      <c r="AD67" s="194">
        <f t="shared" si="24"/>
        <v>0</v>
      </c>
      <c r="AE67" s="194">
        <f t="shared" si="24"/>
        <v>0</v>
      </c>
      <c r="AF67" s="194">
        <f t="shared" si="24"/>
        <v>0</v>
      </c>
      <c r="AG67" s="194">
        <f t="shared" si="24"/>
        <v>0</v>
      </c>
      <c r="AH67" s="194">
        <f t="shared" si="24"/>
        <v>0</v>
      </c>
      <c r="AI67" s="194">
        <f t="shared" si="24"/>
        <v>0</v>
      </c>
      <c r="AJ67" s="194">
        <f t="shared" si="24"/>
        <v>0</v>
      </c>
      <c r="AK67" s="194">
        <f t="shared" si="24"/>
        <v>0</v>
      </c>
      <c r="AL67" s="194">
        <f t="shared" si="24"/>
        <v>0</v>
      </c>
      <c r="AM67" s="194">
        <f t="shared" si="24"/>
        <v>0</v>
      </c>
      <c r="AN67" s="194">
        <f t="shared" si="24"/>
        <v>0</v>
      </c>
      <c r="AO67" s="194">
        <f t="shared" si="24"/>
        <v>0</v>
      </c>
      <c r="AP67" s="194">
        <f t="shared" si="24"/>
        <v>0</v>
      </c>
    </row>
    <row r="68" spans="1:42" x14ac:dyDescent="0.2">
      <c r="A68" s="27" t="str">
        <f>A25</f>
        <v>Utility</v>
      </c>
      <c r="B68" s="136"/>
      <c r="C68" s="194">
        <f t="shared" ref="C68:AP68" si="25">IF(pbi_uti_for_ds="Yes",0,C551)</f>
        <v>0</v>
      </c>
      <c r="D68" s="194">
        <f t="shared" si="25"/>
        <v>0</v>
      </c>
      <c r="E68" s="194">
        <f t="shared" si="25"/>
        <v>0</v>
      </c>
      <c r="F68" s="194">
        <f t="shared" si="25"/>
        <v>0</v>
      </c>
      <c r="G68" s="194">
        <f t="shared" si="25"/>
        <v>0</v>
      </c>
      <c r="H68" s="194">
        <f t="shared" si="25"/>
        <v>0</v>
      </c>
      <c r="I68" s="194">
        <f t="shared" si="25"/>
        <v>0</v>
      </c>
      <c r="J68" s="194">
        <f t="shared" si="25"/>
        <v>0</v>
      </c>
      <c r="K68" s="194">
        <f t="shared" si="25"/>
        <v>0</v>
      </c>
      <c r="L68" s="194">
        <f t="shared" si="25"/>
        <v>0</v>
      </c>
      <c r="M68" s="194">
        <f t="shared" si="25"/>
        <v>0</v>
      </c>
      <c r="N68" s="194">
        <f t="shared" si="25"/>
        <v>0</v>
      </c>
      <c r="O68" s="194">
        <f t="shared" si="25"/>
        <v>0</v>
      </c>
      <c r="P68" s="194">
        <f t="shared" si="25"/>
        <v>0</v>
      </c>
      <c r="Q68" s="194">
        <f t="shared" si="25"/>
        <v>0</v>
      </c>
      <c r="R68" s="194">
        <f t="shared" si="25"/>
        <v>0</v>
      </c>
      <c r="S68" s="194">
        <f t="shared" si="25"/>
        <v>0</v>
      </c>
      <c r="T68" s="194">
        <f t="shared" si="25"/>
        <v>0</v>
      </c>
      <c r="U68" s="194">
        <f t="shared" si="25"/>
        <v>0</v>
      </c>
      <c r="V68" s="194">
        <f t="shared" si="25"/>
        <v>0</v>
      </c>
      <c r="W68" s="194">
        <f t="shared" si="25"/>
        <v>0</v>
      </c>
      <c r="X68" s="194">
        <f t="shared" si="25"/>
        <v>0</v>
      </c>
      <c r="Y68" s="194">
        <f t="shared" si="25"/>
        <v>0</v>
      </c>
      <c r="Z68" s="194">
        <f t="shared" si="25"/>
        <v>0</v>
      </c>
      <c r="AA68" s="194">
        <f t="shared" si="25"/>
        <v>0</v>
      </c>
      <c r="AB68" s="194">
        <f t="shared" si="25"/>
        <v>0</v>
      </c>
      <c r="AC68" s="194">
        <f t="shared" si="25"/>
        <v>0</v>
      </c>
      <c r="AD68" s="194">
        <f t="shared" si="25"/>
        <v>0</v>
      </c>
      <c r="AE68" s="194">
        <f t="shared" si="25"/>
        <v>0</v>
      </c>
      <c r="AF68" s="194">
        <f t="shared" si="25"/>
        <v>0</v>
      </c>
      <c r="AG68" s="194">
        <f t="shared" si="25"/>
        <v>0</v>
      </c>
      <c r="AH68" s="194">
        <f t="shared" si="25"/>
        <v>0</v>
      </c>
      <c r="AI68" s="194">
        <f t="shared" si="25"/>
        <v>0</v>
      </c>
      <c r="AJ68" s="194">
        <f t="shared" si="25"/>
        <v>0</v>
      </c>
      <c r="AK68" s="194">
        <f t="shared" si="25"/>
        <v>0</v>
      </c>
      <c r="AL68" s="194">
        <f t="shared" si="25"/>
        <v>0</v>
      </c>
      <c r="AM68" s="194">
        <f t="shared" si="25"/>
        <v>0</v>
      </c>
      <c r="AN68" s="194">
        <f t="shared" si="25"/>
        <v>0</v>
      </c>
      <c r="AO68" s="194">
        <f t="shared" si="25"/>
        <v>0</v>
      </c>
      <c r="AP68" s="194">
        <f t="shared" si="25"/>
        <v>0</v>
      </c>
    </row>
    <row r="69" spans="1:42" x14ac:dyDescent="0.2">
      <c r="A69" s="27" t="str">
        <f>A26</f>
        <v>Other</v>
      </c>
      <c r="B69" s="143"/>
      <c r="C69" s="195">
        <f t="shared" ref="C69:AP69" si="26">IF(pbi_oth_for_ds="Yes",0,C555)</f>
        <v>0</v>
      </c>
      <c r="D69" s="195">
        <f t="shared" si="26"/>
        <v>0</v>
      </c>
      <c r="E69" s="195">
        <f t="shared" si="26"/>
        <v>0</v>
      </c>
      <c r="F69" s="195">
        <f t="shared" si="26"/>
        <v>0</v>
      </c>
      <c r="G69" s="195">
        <f t="shared" si="26"/>
        <v>0</v>
      </c>
      <c r="H69" s="195">
        <f t="shared" si="26"/>
        <v>0</v>
      </c>
      <c r="I69" s="195">
        <f t="shared" si="26"/>
        <v>0</v>
      </c>
      <c r="J69" s="195">
        <f t="shared" si="26"/>
        <v>0</v>
      </c>
      <c r="K69" s="195">
        <f t="shared" si="26"/>
        <v>0</v>
      </c>
      <c r="L69" s="195">
        <f t="shared" si="26"/>
        <v>0</v>
      </c>
      <c r="M69" s="195">
        <f t="shared" si="26"/>
        <v>0</v>
      </c>
      <c r="N69" s="195">
        <f t="shared" si="26"/>
        <v>0</v>
      </c>
      <c r="O69" s="195">
        <f t="shared" si="26"/>
        <v>0</v>
      </c>
      <c r="P69" s="195">
        <f t="shared" si="26"/>
        <v>0</v>
      </c>
      <c r="Q69" s="195">
        <f t="shared" si="26"/>
        <v>0</v>
      </c>
      <c r="R69" s="195">
        <f t="shared" si="26"/>
        <v>0</v>
      </c>
      <c r="S69" s="195">
        <f t="shared" si="26"/>
        <v>0</v>
      </c>
      <c r="T69" s="195">
        <f t="shared" si="26"/>
        <v>0</v>
      </c>
      <c r="U69" s="195">
        <f t="shared" si="26"/>
        <v>0</v>
      </c>
      <c r="V69" s="195">
        <f t="shared" si="26"/>
        <v>0</v>
      </c>
      <c r="W69" s="195">
        <f t="shared" si="26"/>
        <v>0</v>
      </c>
      <c r="X69" s="195">
        <f t="shared" si="26"/>
        <v>0</v>
      </c>
      <c r="Y69" s="195">
        <f t="shared" si="26"/>
        <v>0</v>
      </c>
      <c r="Z69" s="195">
        <f t="shared" si="26"/>
        <v>0</v>
      </c>
      <c r="AA69" s="195">
        <f t="shared" si="26"/>
        <v>0</v>
      </c>
      <c r="AB69" s="195">
        <f t="shared" si="26"/>
        <v>0</v>
      </c>
      <c r="AC69" s="195">
        <f t="shared" si="26"/>
        <v>0</v>
      </c>
      <c r="AD69" s="195">
        <f t="shared" si="26"/>
        <v>0</v>
      </c>
      <c r="AE69" s="195">
        <f t="shared" si="26"/>
        <v>0</v>
      </c>
      <c r="AF69" s="195">
        <f t="shared" si="26"/>
        <v>0</v>
      </c>
      <c r="AG69" s="195">
        <f t="shared" si="26"/>
        <v>0</v>
      </c>
      <c r="AH69" s="195">
        <f t="shared" si="26"/>
        <v>0</v>
      </c>
      <c r="AI69" s="195">
        <f t="shared" si="26"/>
        <v>0</v>
      </c>
      <c r="AJ69" s="195">
        <f t="shared" si="26"/>
        <v>0</v>
      </c>
      <c r="AK69" s="195">
        <f t="shared" si="26"/>
        <v>0</v>
      </c>
      <c r="AL69" s="195">
        <f t="shared" si="26"/>
        <v>0</v>
      </c>
      <c r="AM69" s="195">
        <f t="shared" si="26"/>
        <v>0</v>
      </c>
      <c r="AN69" s="195">
        <f t="shared" si="26"/>
        <v>0</v>
      </c>
      <c r="AO69" s="195">
        <f t="shared" si="26"/>
        <v>0</v>
      </c>
      <c r="AP69" s="195">
        <f t="shared" si="26"/>
        <v>0</v>
      </c>
    </row>
    <row r="70" spans="1:42" x14ac:dyDescent="0.2">
      <c r="A70" s="27" t="s">
        <v>12</v>
      </c>
      <c r="B70" s="136"/>
      <c r="C70" s="194">
        <f>SUM(C66:C69)</f>
        <v>0</v>
      </c>
      <c r="D70" s="194">
        <f t="shared" ref="D70:AP70" si="27">SUM(D66:D69)</f>
        <v>0</v>
      </c>
      <c r="E70" s="194">
        <f t="shared" si="27"/>
        <v>0</v>
      </c>
      <c r="F70" s="194">
        <f t="shared" si="27"/>
        <v>0</v>
      </c>
      <c r="G70" s="194">
        <f t="shared" si="27"/>
        <v>0</v>
      </c>
      <c r="H70" s="194">
        <f t="shared" si="27"/>
        <v>0</v>
      </c>
      <c r="I70" s="194">
        <f t="shared" si="27"/>
        <v>0</v>
      </c>
      <c r="J70" s="194">
        <f t="shared" si="27"/>
        <v>0</v>
      </c>
      <c r="K70" s="194">
        <f t="shared" si="27"/>
        <v>0</v>
      </c>
      <c r="L70" s="194">
        <f t="shared" si="27"/>
        <v>0</v>
      </c>
      <c r="M70" s="194">
        <f t="shared" si="27"/>
        <v>0</v>
      </c>
      <c r="N70" s="194">
        <f t="shared" si="27"/>
        <v>0</v>
      </c>
      <c r="O70" s="194">
        <f t="shared" si="27"/>
        <v>0</v>
      </c>
      <c r="P70" s="194">
        <f t="shared" si="27"/>
        <v>0</v>
      </c>
      <c r="Q70" s="194">
        <f t="shared" si="27"/>
        <v>0</v>
      </c>
      <c r="R70" s="194">
        <f t="shared" si="27"/>
        <v>0</v>
      </c>
      <c r="S70" s="194">
        <f t="shared" si="27"/>
        <v>0</v>
      </c>
      <c r="T70" s="194">
        <f t="shared" si="27"/>
        <v>0</v>
      </c>
      <c r="U70" s="194">
        <f t="shared" si="27"/>
        <v>0</v>
      </c>
      <c r="V70" s="194">
        <f t="shared" si="27"/>
        <v>0</v>
      </c>
      <c r="W70" s="194">
        <f t="shared" si="27"/>
        <v>0</v>
      </c>
      <c r="X70" s="194">
        <f t="shared" si="27"/>
        <v>0</v>
      </c>
      <c r="Y70" s="194">
        <f t="shared" si="27"/>
        <v>0</v>
      </c>
      <c r="Z70" s="194">
        <f t="shared" si="27"/>
        <v>0</v>
      </c>
      <c r="AA70" s="194">
        <f t="shared" si="27"/>
        <v>0</v>
      </c>
      <c r="AB70" s="194">
        <f t="shared" si="27"/>
        <v>0</v>
      </c>
      <c r="AC70" s="194">
        <f t="shared" si="27"/>
        <v>0</v>
      </c>
      <c r="AD70" s="194">
        <f t="shared" si="27"/>
        <v>0</v>
      </c>
      <c r="AE70" s="194">
        <f t="shared" si="27"/>
        <v>0</v>
      </c>
      <c r="AF70" s="194">
        <f t="shared" si="27"/>
        <v>0</v>
      </c>
      <c r="AG70" s="194">
        <f t="shared" si="27"/>
        <v>0</v>
      </c>
      <c r="AH70" s="194">
        <f t="shared" si="27"/>
        <v>0</v>
      </c>
      <c r="AI70" s="194">
        <f t="shared" si="27"/>
        <v>0</v>
      </c>
      <c r="AJ70" s="194">
        <f t="shared" si="27"/>
        <v>0</v>
      </c>
      <c r="AK70" s="194">
        <f t="shared" si="27"/>
        <v>0</v>
      </c>
      <c r="AL70" s="194">
        <f t="shared" si="27"/>
        <v>0</v>
      </c>
      <c r="AM70" s="194">
        <f t="shared" si="27"/>
        <v>0</v>
      </c>
      <c r="AN70" s="194">
        <f t="shared" si="27"/>
        <v>0</v>
      </c>
      <c r="AO70" s="194">
        <f t="shared" si="27"/>
        <v>0</v>
      </c>
      <c r="AP70" s="194">
        <f t="shared" si="27"/>
        <v>0</v>
      </c>
    </row>
    <row r="71" spans="1:42" x14ac:dyDescent="0.2">
      <c r="A71" s="23" t="s">
        <v>276</v>
      </c>
      <c r="B71" s="194">
        <v>0</v>
      </c>
      <c r="C71" s="194">
        <f t="shared" ref="C71:AP71" si="28">C703</f>
        <v>0</v>
      </c>
      <c r="D71" s="194">
        <f t="shared" si="28"/>
        <v>0</v>
      </c>
      <c r="E71" s="194">
        <f t="shared" si="28"/>
        <v>0</v>
      </c>
      <c r="F71" s="194">
        <f t="shared" si="28"/>
        <v>0</v>
      </c>
      <c r="G71" s="194">
        <f t="shared" si="28"/>
        <v>0</v>
      </c>
      <c r="H71" s="194">
        <f t="shared" si="28"/>
        <v>0</v>
      </c>
      <c r="I71" s="194">
        <f t="shared" si="28"/>
        <v>0</v>
      </c>
      <c r="J71" s="194">
        <f t="shared" si="28"/>
        <v>0</v>
      </c>
      <c r="K71" s="194">
        <f t="shared" si="28"/>
        <v>0</v>
      </c>
      <c r="L71" s="194">
        <f t="shared" si="28"/>
        <v>0</v>
      </c>
      <c r="M71" s="194">
        <f t="shared" si="28"/>
        <v>0</v>
      </c>
      <c r="N71" s="194">
        <f t="shared" si="28"/>
        <v>0</v>
      </c>
      <c r="O71" s="194">
        <f t="shared" si="28"/>
        <v>0</v>
      </c>
      <c r="P71" s="194">
        <f t="shared" si="28"/>
        <v>0</v>
      </c>
      <c r="Q71" s="194">
        <f t="shared" si="28"/>
        <v>0</v>
      </c>
      <c r="R71" s="194">
        <f t="shared" si="28"/>
        <v>0</v>
      </c>
      <c r="S71" s="194">
        <f t="shared" si="28"/>
        <v>0</v>
      </c>
      <c r="T71" s="194">
        <f t="shared" si="28"/>
        <v>0</v>
      </c>
      <c r="U71" s="194">
        <f t="shared" si="28"/>
        <v>0</v>
      </c>
      <c r="V71" s="194">
        <f t="shared" si="28"/>
        <v>0</v>
      </c>
      <c r="W71" s="194">
        <f t="shared" si="28"/>
        <v>0</v>
      </c>
      <c r="X71" s="194">
        <f t="shared" si="28"/>
        <v>0</v>
      </c>
      <c r="Y71" s="194">
        <f t="shared" si="28"/>
        <v>0</v>
      </c>
      <c r="Z71" s="194">
        <f t="shared" si="28"/>
        <v>0</v>
      </c>
      <c r="AA71" s="194">
        <f t="shared" si="28"/>
        <v>0</v>
      </c>
      <c r="AB71" s="194">
        <f t="shared" si="28"/>
        <v>0</v>
      </c>
      <c r="AC71" s="194">
        <f t="shared" si="28"/>
        <v>0</v>
      </c>
      <c r="AD71" s="194">
        <f t="shared" si="28"/>
        <v>0</v>
      </c>
      <c r="AE71" s="194">
        <f t="shared" si="28"/>
        <v>0</v>
      </c>
      <c r="AF71" s="194">
        <f t="shared" si="28"/>
        <v>0</v>
      </c>
      <c r="AG71" s="194">
        <f t="shared" si="28"/>
        <v>0</v>
      </c>
      <c r="AH71" s="194">
        <f t="shared" si="28"/>
        <v>0</v>
      </c>
      <c r="AI71" s="194">
        <f t="shared" si="28"/>
        <v>0</v>
      </c>
      <c r="AJ71" s="194">
        <f t="shared" si="28"/>
        <v>0</v>
      </c>
      <c r="AK71" s="194">
        <f t="shared" si="28"/>
        <v>0</v>
      </c>
      <c r="AL71" s="194">
        <f t="shared" si="28"/>
        <v>0</v>
      </c>
      <c r="AM71" s="194">
        <f t="shared" si="28"/>
        <v>0</v>
      </c>
      <c r="AN71" s="194">
        <f t="shared" si="28"/>
        <v>0</v>
      </c>
      <c r="AO71" s="194">
        <f t="shared" si="28"/>
        <v>0</v>
      </c>
      <c r="AP71" s="194">
        <f t="shared" si="28"/>
        <v>0</v>
      </c>
    </row>
    <row r="72" spans="1:42" x14ac:dyDescent="0.2">
      <c r="A72" s="23" t="s">
        <v>277</v>
      </c>
      <c r="B72" s="195">
        <v>0</v>
      </c>
      <c r="C72" s="195">
        <f t="shared" ref="C72:AP72" si="29">-C562</f>
        <v>0</v>
      </c>
      <c r="D72" s="195">
        <f t="shared" si="29"/>
        <v>0</v>
      </c>
      <c r="E72" s="195">
        <f t="shared" si="29"/>
        <v>0</v>
      </c>
      <c r="F72" s="195">
        <f t="shared" si="29"/>
        <v>0</v>
      </c>
      <c r="G72" s="195">
        <f t="shared" si="29"/>
        <v>0</v>
      </c>
      <c r="H72" s="195">
        <f t="shared" si="29"/>
        <v>0</v>
      </c>
      <c r="I72" s="195">
        <f t="shared" si="29"/>
        <v>0</v>
      </c>
      <c r="J72" s="195">
        <f t="shared" si="29"/>
        <v>0</v>
      </c>
      <c r="K72" s="195">
        <f t="shared" si="29"/>
        <v>0</v>
      </c>
      <c r="L72" s="195">
        <f t="shared" si="29"/>
        <v>0</v>
      </c>
      <c r="M72" s="195">
        <f t="shared" si="29"/>
        <v>0</v>
      </c>
      <c r="N72" s="195">
        <f t="shared" si="29"/>
        <v>0</v>
      </c>
      <c r="O72" s="195">
        <f t="shared" si="29"/>
        <v>0</v>
      </c>
      <c r="P72" s="195">
        <f t="shared" si="29"/>
        <v>0</v>
      </c>
      <c r="Q72" s="195">
        <f t="shared" si="29"/>
        <v>0</v>
      </c>
      <c r="R72" s="195">
        <f t="shared" si="29"/>
        <v>0</v>
      </c>
      <c r="S72" s="195">
        <f t="shared" si="29"/>
        <v>0</v>
      </c>
      <c r="T72" s="195">
        <f t="shared" si="29"/>
        <v>0</v>
      </c>
      <c r="U72" s="195">
        <f t="shared" si="29"/>
        <v>0</v>
      </c>
      <c r="V72" s="195">
        <f t="shared" si="29"/>
        <v>0</v>
      </c>
      <c r="W72" s="195">
        <f t="shared" si="29"/>
        <v>0</v>
      </c>
      <c r="X72" s="195">
        <f t="shared" si="29"/>
        <v>0</v>
      </c>
      <c r="Y72" s="195">
        <f t="shared" si="29"/>
        <v>0</v>
      </c>
      <c r="Z72" s="195">
        <f t="shared" si="29"/>
        <v>0</v>
      </c>
      <c r="AA72" s="195">
        <f t="shared" si="29"/>
        <v>0</v>
      </c>
      <c r="AB72" s="195">
        <f t="shared" si="29"/>
        <v>0</v>
      </c>
      <c r="AC72" s="195">
        <f t="shared" si="29"/>
        <v>0</v>
      </c>
      <c r="AD72" s="195">
        <f t="shared" si="29"/>
        <v>0</v>
      </c>
      <c r="AE72" s="195">
        <f t="shared" si="29"/>
        <v>0</v>
      </c>
      <c r="AF72" s="195">
        <f t="shared" si="29"/>
        <v>0</v>
      </c>
      <c r="AG72" s="195">
        <f t="shared" si="29"/>
        <v>0</v>
      </c>
      <c r="AH72" s="195">
        <f t="shared" si="29"/>
        <v>0</v>
      </c>
      <c r="AI72" s="195">
        <f t="shared" si="29"/>
        <v>0</v>
      </c>
      <c r="AJ72" s="195">
        <f t="shared" si="29"/>
        <v>0</v>
      </c>
      <c r="AK72" s="195">
        <f t="shared" si="29"/>
        <v>0</v>
      </c>
      <c r="AL72" s="195">
        <f t="shared" si="29"/>
        <v>0</v>
      </c>
      <c r="AM72" s="195">
        <f t="shared" si="29"/>
        <v>0</v>
      </c>
      <c r="AN72" s="195">
        <f t="shared" si="29"/>
        <v>0</v>
      </c>
      <c r="AO72" s="195">
        <f t="shared" si="29"/>
        <v>0</v>
      </c>
      <c r="AP72" s="195">
        <f t="shared" si="29"/>
        <v>0</v>
      </c>
    </row>
    <row r="73" spans="1:42" x14ac:dyDescent="0.2">
      <c r="A73" s="274" t="s">
        <v>12</v>
      </c>
      <c r="B73" s="202">
        <f>B64+B70+B71+B72</f>
        <v>0</v>
      </c>
      <c r="C73" s="202">
        <f>C64+C70+C71+C72</f>
        <v>0</v>
      </c>
      <c r="D73" s="202">
        <f t="shared" ref="D73:AP73" si="30">D64+D70+D71+D72</f>
        <v>0</v>
      </c>
      <c r="E73" s="202">
        <f t="shared" si="30"/>
        <v>0</v>
      </c>
      <c r="F73" s="202">
        <f t="shared" si="30"/>
        <v>0</v>
      </c>
      <c r="G73" s="202">
        <f t="shared" si="30"/>
        <v>0</v>
      </c>
      <c r="H73" s="202">
        <f t="shared" si="30"/>
        <v>0</v>
      </c>
      <c r="I73" s="202">
        <f t="shared" si="30"/>
        <v>0</v>
      </c>
      <c r="J73" s="202">
        <f t="shared" si="30"/>
        <v>0</v>
      </c>
      <c r="K73" s="202">
        <f t="shared" si="30"/>
        <v>0</v>
      </c>
      <c r="L73" s="202">
        <f t="shared" si="30"/>
        <v>0</v>
      </c>
      <c r="M73" s="202">
        <f t="shared" si="30"/>
        <v>0</v>
      </c>
      <c r="N73" s="202">
        <f t="shared" si="30"/>
        <v>0</v>
      </c>
      <c r="O73" s="202">
        <f t="shared" si="30"/>
        <v>0</v>
      </c>
      <c r="P73" s="202">
        <f t="shared" si="30"/>
        <v>0</v>
      </c>
      <c r="Q73" s="202">
        <f t="shared" si="30"/>
        <v>0</v>
      </c>
      <c r="R73" s="202">
        <f t="shared" si="30"/>
        <v>0</v>
      </c>
      <c r="S73" s="202">
        <f t="shared" si="30"/>
        <v>0</v>
      </c>
      <c r="T73" s="202">
        <f t="shared" si="30"/>
        <v>0</v>
      </c>
      <c r="U73" s="202">
        <f t="shared" si="30"/>
        <v>0</v>
      </c>
      <c r="V73" s="202">
        <f t="shared" si="30"/>
        <v>0</v>
      </c>
      <c r="W73" s="202">
        <f t="shared" si="30"/>
        <v>0</v>
      </c>
      <c r="X73" s="202">
        <f t="shared" si="30"/>
        <v>0</v>
      </c>
      <c r="Y73" s="202">
        <f t="shared" si="30"/>
        <v>0</v>
      </c>
      <c r="Z73" s="202">
        <f t="shared" si="30"/>
        <v>0</v>
      </c>
      <c r="AA73" s="202">
        <f t="shared" si="30"/>
        <v>0</v>
      </c>
      <c r="AB73" s="202">
        <f t="shared" si="30"/>
        <v>0</v>
      </c>
      <c r="AC73" s="202">
        <f t="shared" si="30"/>
        <v>0</v>
      </c>
      <c r="AD73" s="202">
        <f t="shared" si="30"/>
        <v>0</v>
      </c>
      <c r="AE73" s="202">
        <f t="shared" si="30"/>
        <v>0</v>
      </c>
      <c r="AF73" s="202">
        <f t="shared" si="30"/>
        <v>0</v>
      </c>
      <c r="AG73" s="202">
        <f t="shared" si="30"/>
        <v>0</v>
      </c>
      <c r="AH73" s="202">
        <f t="shared" si="30"/>
        <v>0</v>
      </c>
      <c r="AI73" s="202">
        <f t="shared" si="30"/>
        <v>0</v>
      </c>
      <c r="AJ73" s="202">
        <f t="shared" si="30"/>
        <v>0</v>
      </c>
      <c r="AK73" s="202">
        <f t="shared" si="30"/>
        <v>0</v>
      </c>
      <c r="AL73" s="202">
        <f t="shared" si="30"/>
        <v>0</v>
      </c>
      <c r="AM73" s="202">
        <f t="shared" si="30"/>
        <v>0</v>
      </c>
      <c r="AN73" s="202">
        <f t="shared" si="30"/>
        <v>0</v>
      </c>
      <c r="AO73" s="202">
        <f t="shared" si="30"/>
        <v>0</v>
      </c>
      <c r="AP73" s="202">
        <f t="shared" si="30"/>
        <v>0</v>
      </c>
    </row>
    <row r="74" spans="1:42" x14ac:dyDescent="0.2">
      <c r="A74" s="23"/>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row>
    <row r="75" spans="1:42" x14ac:dyDescent="0.2">
      <c r="A75" s="25" t="s">
        <v>70</v>
      </c>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row>
    <row r="76" spans="1:42" x14ac:dyDescent="0.2">
      <c r="A76" s="4" t="s">
        <v>196</v>
      </c>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row>
    <row r="77" spans="1:42" x14ac:dyDescent="0.2">
      <c r="A77" s="27" t="s">
        <v>197</v>
      </c>
      <c r="B77" s="189">
        <f>-total_installed_cost</f>
        <v>0</v>
      </c>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row>
    <row r="78" spans="1:42" x14ac:dyDescent="0.2">
      <c r="A78" s="27" t="s">
        <v>267</v>
      </c>
      <c r="B78" s="189">
        <f>-(cost_debt_closing)</f>
        <v>0</v>
      </c>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row>
    <row r="79" spans="1:42" x14ac:dyDescent="0.2">
      <c r="A79" s="27" t="s">
        <v>268</v>
      </c>
      <c r="B79" s="189">
        <f>-CostDebtUpfront</f>
        <v>0</v>
      </c>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row>
    <row r="80" spans="1:42" x14ac:dyDescent="0.2">
      <c r="A80" s="27" t="s">
        <v>269</v>
      </c>
      <c r="B80" s="189">
        <f>-cost_other_financing</f>
        <v>0</v>
      </c>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row>
    <row r="81" spans="1:42" x14ac:dyDescent="0.2">
      <c r="A81" s="27" t="s">
        <v>198</v>
      </c>
      <c r="B81" s="189">
        <f>-Inputs!I90</f>
        <v>0</v>
      </c>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row>
    <row r="82" spans="1:42" x14ac:dyDescent="0.2">
      <c r="A82" s="27" t="s">
        <v>274</v>
      </c>
      <c r="B82" s="189">
        <f>C524+C530</f>
        <v>0</v>
      </c>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row>
    <row r="83" spans="1:42" x14ac:dyDescent="0.2">
      <c r="A83" s="27" t="s">
        <v>275</v>
      </c>
      <c r="B83" s="195">
        <f>C537</f>
        <v>0</v>
      </c>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row>
    <row r="84" spans="1:42" x14ac:dyDescent="0.2">
      <c r="A84" s="27" t="s">
        <v>208</v>
      </c>
      <c r="B84" s="194">
        <f>SUM(B77:B83)</f>
        <v>0</v>
      </c>
      <c r="C84" s="194"/>
      <c r="D84" s="194"/>
      <c r="E84" s="194"/>
      <c r="F84" s="194"/>
      <c r="G84" s="194"/>
      <c r="H84" s="194"/>
      <c r="I84" s="194"/>
      <c r="J84" s="194"/>
      <c r="K84" s="194"/>
      <c r="L84" s="194"/>
      <c r="M84" s="194"/>
      <c r="N84" s="194"/>
      <c r="O84" s="194"/>
      <c r="P84" s="194"/>
      <c r="Q84" s="194"/>
      <c r="R84" s="194"/>
      <c r="S84" s="194"/>
      <c r="T84" s="194"/>
      <c r="U84" s="194"/>
      <c r="V84" s="194"/>
      <c r="W84" s="194"/>
      <c r="X84" s="194"/>
      <c r="Y84" s="194"/>
      <c r="Z84" s="194"/>
      <c r="AA84" s="194"/>
      <c r="AB84" s="194"/>
      <c r="AC84" s="194"/>
      <c r="AD84" s="194"/>
      <c r="AE84" s="194"/>
      <c r="AF84" s="194"/>
      <c r="AG84" s="194"/>
      <c r="AH84" s="194"/>
      <c r="AI84" s="194"/>
      <c r="AJ84" s="194"/>
      <c r="AK84" s="194"/>
      <c r="AL84" s="194"/>
      <c r="AM84" s="194"/>
      <c r="AN84" s="194"/>
      <c r="AO84" s="194"/>
      <c r="AP84" s="194"/>
    </row>
    <row r="85" spans="1:42" x14ac:dyDescent="0.2">
      <c r="A85" s="23" t="s">
        <v>199</v>
      </c>
      <c r="B85" s="194"/>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row>
    <row r="86" spans="1:42" x14ac:dyDescent="0.2">
      <c r="A86" s="27" t="s">
        <v>303</v>
      </c>
      <c r="B86" s="194">
        <f>-B589-B590</f>
        <v>0</v>
      </c>
      <c r="C86" s="194">
        <f t="shared" ref="C86:AP86" si="31">-C589-C590</f>
        <v>0</v>
      </c>
      <c r="D86" s="194">
        <f t="shared" si="31"/>
        <v>0</v>
      </c>
      <c r="E86" s="194">
        <f t="shared" si="31"/>
        <v>0</v>
      </c>
      <c r="F86" s="194">
        <f t="shared" si="31"/>
        <v>0</v>
      </c>
      <c r="G86" s="194">
        <f t="shared" si="31"/>
        <v>0</v>
      </c>
      <c r="H86" s="194">
        <f t="shared" si="31"/>
        <v>0</v>
      </c>
      <c r="I86" s="194">
        <f t="shared" si="31"/>
        <v>0</v>
      </c>
      <c r="J86" s="194">
        <f t="shared" si="31"/>
        <v>0</v>
      </c>
      <c r="K86" s="194">
        <f t="shared" si="31"/>
        <v>0</v>
      </c>
      <c r="L86" s="194">
        <f t="shared" si="31"/>
        <v>0</v>
      </c>
      <c r="M86" s="194">
        <f t="shared" si="31"/>
        <v>0</v>
      </c>
      <c r="N86" s="194">
        <f t="shared" si="31"/>
        <v>0</v>
      </c>
      <c r="O86" s="194">
        <f t="shared" si="31"/>
        <v>0</v>
      </c>
      <c r="P86" s="194">
        <f t="shared" si="31"/>
        <v>0</v>
      </c>
      <c r="Q86" s="194">
        <f t="shared" si="31"/>
        <v>0</v>
      </c>
      <c r="R86" s="194">
        <f t="shared" si="31"/>
        <v>0</v>
      </c>
      <c r="S86" s="194">
        <f t="shared" si="31"/>
        <v>0</v>
      </c>
      <c r="T86" s="194">
        <f t="shared" si="31"/>
        <v>0</v>
      </c>
      <c r="U86" s="194">
        <f t="shared" si="31"/>
        <v>0</v>
      </c>
      <c r="V86" s="194">
        <f t="shared" si="31"/>
        <v>0</v>
      </c>
      <c r="W86" s="194">
        <f t="shared" si="31"/>
        <v>0</v>
      </c>
      <c r="X86" s="194">
        <f t="shared" si="31"/>
        <v>0</v>
      </c>
      <c r="Y86" s="194">
        <f t="shared" si="31"/>
        <v>0</v>
      </c>
      <c r="Z86" s="194">
        <f t="shared" si="31"/>
        <v>0</v>
      </c>
      <c r="AA86" s="194">
        <f t="shared" si="31"/>
        <v>0</v>
      </c>
      <c r="AB86" s="194">
        <f t="shared" si="31"/>
        <v>0</v>
      </c>
      <c r="AC86" s="194">
        <f t="shared" si="31"/>
        <v>0</v>
      </c>
      <c r="AD86" s="194">
        <f t="shared" si="31"/>
        <v>0</v>
      </c>
      <c r="AE86" s="194">
        <f t="shared" si="31"/>
        <v>0</v>
      </c>
      <c r="AF86" s="194">
        <f t="shared" si="31"/>
        <v>0</v>
      </c>
      <c r="AG86" s="194">
        <f t="shared" si="31"/>
        <v>0</v>
      </c>
      <c r="AH86" s="194">
        <f t="shared" si="31"/>
        <v>0</v>
      </c>
      <c r="AI86" s="194">
        <f t="shared" si="31"/>
        <v>0</v>
      </c>
      <c r="AJ86" s="194">
        <f t="shared" si="31"/>
        <v>0</v>
      </c>
      <c r="AK86" s="194">
        <f t="shared" si="31"/>
        <v>0</v>
      </c>
      <c r="AL86" s="194">
        <f t="shared" si="31"/>
        <v>0</v>
      </c>
      <c r="AM86" s="194">
        <f t="shared" si="31"/>
        <v>0</v>
      </c>
      <c r="AN86" s="194">
        <f t="shared" si="31"/>
        <v>0</v>
      </c>
      <c r="AO86" s="194">
        <f t="shared" si="31"/>
        <v>0</v>
      </c>
      <c r="AP86" s="194">
        <f t="shared" si="31"/>
        <v>0</v>
      </c>
    </row>
    <row r="87" spans="1:42" x14ac:dyDescent="0.2">
      <c r="A87" s="27" t="s">
        <v>302</v>
      </c>
      <c r="B87" s="194">
        <f t="shared" ref="B87:AP87" si="32">-B595-B596</f>
        <v>0</v>
      </c>
      <c r="C87" s="194">
        <f t="shared" si="32"/>
        <v>0</v>
      </c>
      <c r="D87" s="194">
        <f t="shared" si="32"/>
        <v>0</v>
      </c>
      <c r="E87" s="194">
        <f t="shared" si="32"/>
        <v>0</v>
      </c>
      <c r="F87" s="194">
        <f t="shared" si="32"/>
        <v>0</v>
      </c>
      <c r="G87" s="194">
        <f t="shared" si="32"/>
        <v>0</v>
      </c>
      <c r="H87" s="194">
        <f t="shared" si="32"/>
        <v>0</v>
      </c>
      <c r="I87" s="194">
        <f t="shared" si="32"/>
        <v>0</v>
      </c>
      <c r="J87" s="194">
        <f t="shared" si="32"/>
        <v>0</v>
      </c>
      <c r="K87" s="194">
        <f t="shared" si="32"/>
        <v>0</v>
      </c>
      <c r="L87" s="194">
        <f t="shared" si="32"/>
        <v>0</v>
      </c>
      <c r="M87" s="194">
        <f t="shared" si="32"/>
        <v>0</v>
      </c>
      <c r="N87" s="194">
        <f t="shared" si="32"/>
        <v>0</v>
      </c>
      <c r="O87" s="194">
        <f t="shared" si="32"/>
        <v>0</v>
      </c>
      <c r="P87" s="194">
        <f t="shared" si="32"/>
        <v>0</v>
      </c>
      <c r="Q87" s="194">
        <f t="shared" si="32"/>
        <v>0</v>
      </c>
      <c r="R87" s="194">
        <f t="shared" si="32"/>
        <v>0</v>
      </c>
      <c r="S87" s="194">
        <f t="shared" si="32"/>
        <v>0</v>
      </c>
      <c r="T87" s="194">
        <f t="shared" si="32"/>
        <v>0</v>
      </c>
      <c r="U87" s="194">
        <f t="shared" si="32"/>
        <v>0</v>
      </c>
      <c r="V87" s="194">
        <f t="shared" si="32"/>
        <v>0</v>
      </c>
      <c r="W87" s="194">
        <f t="shared" si="32"/>
        <v>0</v>
      </c>
      <c r="X87" s="194">
        <f t="shared" si="32"/>
        <v>0</v>
      </c>
      <c r="Y87" s="194">
        <f t="shared" si="32"/>
        <v>0</v>
      </c>
      <c r="Z87" s="194">
        <f t="shared" si="32"/>
        <v>0</v>
      </c>
      <c r="AA87" s="194">
        <f t="shared" si="32"/>
        <v>0</v>
      </c>
      <c r="AB87" s="194">
        <f t="shared" si="32"/>
        <v>0</v>
      </c>
      <c r="AC87" s="194">
        <f t="shared" si="32"/>
        <v>0</v>
      </c>
      <c r="AD87" s="194">
        <f t="shared" si="32"/>
        <v>0</v>
      </c>
      <c r="AE87" s="194">
        <f t="shared" si="32"/>
        <v>0</v>
      </c>
      <c r="AF87" s="194">
        <f t="shared" si="32"/>
        <v>0</v>
      </c>
      <c r="AG87" s="194">
        <f t="shared" si="32"/>
        <v>0</v>
      </c>
      <c r="AH87" s="194">
        <f t="shared" si="32"/>
        <v>0</v>
      </c>
      <c r="AI87" s="194">
        <f t="shared" si="32"/>
        <v>0</v>
      </c>
      <c r="AJ87" s="194">
        <f t="shared" si="32"/>
        <v>0</v>
      </c>
      <c r="AK87" s="194">
        <f t="shared" si="32"/>
        <v>0</v>
      </c>
      <c r="AL87" s="194">
        <f t="shared" si="32"/>
        <v>0</v>
      </c>
      <c r="AM87" s="194">
        <f t="shared" si="32"/>
        <v>0</v>
      </c>
      <c r="AN87" s="194">
        <f t="shared" si="32"/>
        <v>0</v>
      </c>
      <c r="AO87" s="194">
        <f t="shared" si="32"/>
        <v>0</v>
      </c>
      <c r="AP87" s="194">
        <f t="shared" si="32"/>
        <v>0</v>
      </c>
    </row>
    <row r="88" spans="1:42" x14ac:dyDescent="0.2">
      <c r="A88" s="367" t="s">
        <v>314</v>
      </c>
      <c r="B88" s="369">
        <f>-B601-B602</f>
        <v>0</v>
      </c>
      <c r="C88" s="369">
        <f t="shared" ref="C88:AP88" si="33">-C601-C602</f>
        <v>0</v>
      </c>
      <c r="D88" s="369">
        <f t="shared" si="33"/>
        <v>0</v>
      </c>
      <c r="E88" s="369">
        <f t="shared" si="33"/>
        <v>0</v>
      </c>
      <c r="F88" s="369">
        <f t="shared" si="33"/>
        <v>0</v>
      </c>
      <c r="G88" s="369">
        <f t="shared" si="33"/>
        <v>0</v>
      </c>
      <c r="H88" s="369">
        <f t="shared" si="33"/>
        <v>0</v>
      </c>
      <c r="I88" s="369">
        <f t="shared" si="33"/>
        <v>0</v>
      </c>
      <c r="J88" s="369">
        <f t="shared" si="33"/>
        <v>0</v>
      </c>
      <c r="K88" s="369">
        <f t="shared" si="33"/>
        <v>0</v>
      </c>
      <c r="L88" s="369">
        <f t="shared" si="33"/>
        <v>0</v>
      </c>
      <c r="M88" s="369">
        <f t="shared" si="33"/>
        <v>0</v>
      </c>
      <c r="N88" s="369">
        <f t="shared" si="33"/>
        <v>0</v>
      </c>
      <c r="O88" s="369">
        <f t="shared" si="33"/>
        <v>0</v>
      </c>
      <c r="P88" s="369">
        <f t="shared" si="33"/>
        <v>0</v>
      </c>
      <c r="Q88" s="369">
        <f t="shared" si="33"/>
        <v>0</v>
      </c>
      <c r="R88" s="369">
        <f t="shared" si="33"/>
        <v>0</v>
      </c>
      <c r="S88" s="369">
        <f t="shared" si="33"/>
        <v>0</v>
      </c>
      <c r="T88" s="369">
        <f t="shared" si="33"/>
        <v>0</v>
      </c>
      <c r="U88" s="369">
        <f t="shared" si="33"/>
        <v>0</v>
      </c>
      <c r="V88" s="369">
        <f t="shared" si="33"/>
        <v>0</v>
      </c>
      <c r="W88" s="369">
        <f t="shared" si="33"/>
        <v>0</v>
      </c>
      <c r="X88" s="369">
        <f t="shared" si="33"/>
        <v>0</v>
      </c>
      <c r="Y88" s="369">
        <f t="shared" si="33"/>
        <v>0</v>
      </c>
      <c r="Z88" s="369">
        <f t="shared" si="33"/>
        <v>0</v>
      </c>
      <c r="AA88" s="369">
        <f t="shared" si="33"/>
        <v>0</v>
      </c>
      <c r="AB88" s="369">
        <f t="shared" si="33"/>
        <v>0</v>
      </c>
      <c r="AC88" s="369">
        <f t="shared" si="33"/>
        <v>0</v>
      </c>
      <c r="AD88" s="369">
        <f t="shared" si="33"/>
        <v>0</v>
      </c>
      <c r="AE88" s="369">
        <f t="shared" si="33"/>
        <v>0</v>
      </c>
      <c r="AF88" s="369">
        <f t="shared" si="33"/>
        <v>0</v>
      </c>
      <c r="AG88" s="369">
        <f t="shared" si="33"/>
        <v>0</v>
      </c>
      <c r="AH88" s="369">
        <f t="shared" si="33"/>
        <v>0</v>
      </c>
      <c r="AI88" s="369">
        <f t="shared" si="33"/>
        <v>0</v>
      </c>
      <c r="AJ88" s="369">
        <f t="shared" si="33"/>
        <v>0</v>
      </c>
      <c r="AK88" s="369">
        <f t="shared" si="33"/>
        <v>0</v>
      </c>
      <c r="AL88" s="369">
        <f t="shared" si="33"/>
        <v>0</v>
      </c>
      <c r="AM88" s="369">
        <f t="shared" si="33"/>
        <v>0</v>
      </c>
      <c r="AN88" s="369">
        <f t="shared" si="33"/>
        <v>0</v>
      </c>
      <c r="AO88" s="369">
        <f t="shared" si="33"/>
        <v>0</v>
      </c>
      <c r="AP88" s="369">
        <f t="shared" si="33"/>
        <v>0</v>
      </c>
    </row>
    <row r="89" spans="1:42" x14ac:dyDescent="0.2">
      <c r="A89" s="27" t="s">
        <v>315</v>
      </c>
      <c r="B89" s="189">
        <f>-B607-B608</f>
        <v>0</v>
      </c>
      <c r="C89" s="189">
        <f t="shared" ref="C89:AP89" si="34">-C607-C608</f>
        <v>0</v>
      </c>
      <c r="D89" s="189">
        <f t="shared" si="34"/>
        <v>0</v>
      </c>
      <c r="E89" s="189">
        <f t="shared" si="34"/>
        <v>0</v>
      </c>
      <c r="F89" s="189">
        <f t="shared" si="34"/>
        <v>0</v>
      </c>
      <c r="G89" s="189">
        <f t="shared" si="34"/>
        <v>0</v>
      </c>
      <c r="H89" s="189">
        <f t="shared" si="34"/>
        <v>0</v>
      </c>
      <c r="I89" s="189">
        <f t="shared" si="34"/>
        <v>0</v>
      </c>
      <c r="J89" s="189">
        <f t="shared" si="34"/>
        <v>0</v>
      </c>
      <c r="K89" s="189">
        <f t="shared" si="34"/>
        <v>0</v>
      </c>
      <c r="L89" s="189">
        <f t="shared" si="34"/>
        <v>0</v>
      </c>
      <c r="M89" s="189">
        <f t="shared" si="34"/>
        <v>0</v>
      </c>
      <c r="N89" s="189">
        <f t="shared" si="34"/>
        <v>0</v>
      </c>
      <c r="O89" s="189">
        <f t="shared" si="34"/>
        <v>0</v>
      </c>
      <c r="P89" s="189">
        <f t="shared" si="34"/>
        <v>0</v>
      </c>
      <c r="Q89" s="189">
        <f t="shared" si="34"/>
        <v>0</v>
      </c>
      <c r="R89" s="189">
        <f t="shared" si="34"/>
        <v>0</v>
      </c>
      <c r="S89" s="189">
        <f t="shared" si="34"/>
        <v>0</v>
      </c>
      <c r="T89" s="189">
        <f t="shared" si="34"/>
        <v>0</v>
      </c>
      <c r="U89" s="189">
        <f t="shared" si="34"/>
        <v>0</v>
      </c>
      <c r="V89" s="189">
        <f t="shared" si="34"/>
        <v>0</v>
      </c>
      <c r="W89" s="189">
        <f t="shared" si="34"/>
        <v>0</v>
      </c>
      <c r="X89" s="189">
        <f t="shared" si="34"/>
        <v>0</v>
      </c>
      <c r="Y89" s="189">
        <f t="shared" si="34"/>
        <v>0</v>
      </c>
      <c r="Z89" s="189">
        <f t="shared" si="34"/>
        <v>0</v>
      </c>
      <c r="AA89" s="189">
        <f t="shared" si="34"/>
        <v>0</v>
      </c>
      <c r="AB89" s="189">
        <f t="shared" si="34"/>
        <v>0</v>
      </c>
      <c r="AC89" s="189">
        <f t="shared" si="34"/>
        <v>0</v>
      </c>
      <c r="AD89" s="189">
        <f t="shared" si="34"/>
        <v>0</v>
      </c>
      <c r="AE89" s="189">
        <f t="shared" si="34"/>
        <v>0</v>
      </c>
      <c r="AF89" s="189">
        <f t="shared" si="34"/>
        <v>0</v>
      </c>
      <c r="AG89" s="189">
        <f t="shared" si="34"/>
        <v>0</v>
      </c>
      <c r="AH89" s="189">
        <f t="shared" si="34"/>
        <v>0</v>
      </c>
      <c r="AI89" s="189">
        <f t="shared" si="34"/>
        <v>0</v>
      </c>
      <c r="AJ89" s="189">
        <f t="shared" si="34"/>
        <v>0</v>
      </c>
      <c r="AK89" s="189">
        <f t="shared" si="34"/>
        <v>0</v>
      </c>
      <c r="AL89" s="189">
        <f t="shared" si="34"/>
        <v>0</v>
      </c>
      <c r="AM89" s="189">
        <f t="shared" si="34"/>
        <v>0</v>
      </c>
      <c r="AN89" s="189">
        <f t="shared" si="34"/>
        <v>0</v>
      </c>
      <c r="AO89" s="189">
        <f t="shared" si="34"/>
        <v>0</v>
      </c>
      <c r="AP89" s="189">
        <f t="shared" si="34"/>
        <v>0</v>
      </c>
    </row>
    <row r="90" spans="1:42" x14ac:dyDescent="0.2">
      <c r="A90" s="27" t="s">
        <v>316</v>
      </c>
      <c r="B90" s="189">
        <f>-B639-B640</f>
        <v>0</v>
      </c>
      <c r="C90" s="189">
        <f t="shared" ref="C90:AP90" si="35">-C639-C640</f>
        <v>0</v>
      </c>
      <c r="D90" s="189">
        <f t="shared" si="35"/>
        <v>0</v>
      </c>
      <c r="E90" s="189">
        <f t="shared" si="35"/>
        <v>0</v>
      </c>
      <c r="F90" s="189">
        <f t="shared" si="35"/>
        <v>0</v>
      </c>
      <c r="G90" s="189">
        <f t="shared" si="35"/>
        <v>0</v>
      </c>
      <c r="H90" s="189">
        <f t="shared" si="35"/>
        <v>0</v>
      </c>
      <c r="I90" s="189">
        <f t="shared" si="35"/>
        <v>0</v>
      </c>
      <c r="J90" s="189">
        <f t="shared" si="35"/>
        <v>0</v>
      </c>
      <c r="K90" s="189">
        <f t="shared" si="35"/>
        <v>0</v>
      </c>
      <c r="L90" s="189">
        <f t="shared" si="35"/>
        <v>0</v>
      </c>
      <c r="M90" s="189">
        <f t="shared" si="35"/>
        <v>0</v>
      </c>
      <c r="N90" s="189">
        <f t="shared" si="35"/>
        <v>0</v>
      </c>
      <c r="O90" s="189">
        <f t="shared" si="35"/>
        <v>0</v>
      </c>
      <c r="P90" s="189">
        <f t="shared" si="35"/>
        <v>0</v>
      </c>
      <c r="Q90" s="189">
        <f t="shared" si="35"/>
        <v>0</v>
      </c>
      <c r="R90" s="189">
        <f t="shared" si="35"/>
        <v>0</v>
      </c>
      <c r="S90" s="189">
        <f t="shared" si="35"/>
        <v>0</v>
      </c>
      <c r="T90" s="189">
        <f t="shared" si="35"/>
        <v>0</v>
      </c>
      <c r="U90" s="189">
        <f t="shared" si="35"/>
        <v>0</v>
      </c>
      <c r="V90" s="189">
        <f t="shared" si="35"/>
        <v>0</v>
      </c>
      <c r="W90" s="189">
        <f t="shared" si="35"/>
        <v>0</v>
      </c>
      <c r="X90" s="189">
        <f t="shared" si="35"/>
        <v>0</v>
      </c>
      <c r="Y90" s="189">
        <f t="shared" si="35"/>
        <v>0</v>
      </c>
      <c r="Z90" s="189">
        <f t="shared" si="35"/>
        <v>0</v>
      </c>
      <c r="AA90" s="189">
        <f t="shared" si="35"/>
        <v>0</v>
      </c>
      <c r="AB90" s="189">
        <f t="shared" si="35"/>
        <v>0</v>
      </c>
      <c r="AC90" s="189">
        <f t="shared" si="35"/>
        <v>0</v>
      </c>
      <c r="AD90" s="189">
        <f t="shared" si="35"/>
        <v>0</v>
      </c>
      <c r="AE90" s="189">
        <f t="shared" si="35"/>
        <v>0</v>
      </c>
      <c r="AF90" s="189">
        <f t="shared" si="35"/>
        <v>0</v>
      </c>
      <c r="AG90" s="189">
        <f t="shared" si="35"/>
        <v>0</v>
      </c>
      <c r="AH90" s="189">
        <f t="shared" si="35"/>
        <v>0</v>
      </c>
      <c r="AI90" s="189">
        <f t="shared" si="35"/>
        <v>0</v>
      </c>
      <c r="AJ90" s="189">
        <f t="shared" si="35"/>
        <v>0</v>
      </c>
      <c r="AK90" s="189">
        <f t="shared" si="35"/>
        <v>0</v>
      </c>
      <c r="AL90" s="189">
        <f t="shared" si="35"/>
        <v>0</v>
      </c>
      <c r="AM90" s="189">
        <f t="shared" si="35"/>
        <v>0</v>
      </c>
      <c r="AN90" s="189">
        <f t="shared" si="35"/>
        <v>0</v>
      </c>
      <c r="AO90" s="189">
        <f t="shared" si="35"/>
        <v>0</v>
      </c>
      <c r="AP90" s="189">
        <f t="shared" si="35"/>
        <v>0</v>
      </c>
    </row>
    <row r="91" spans="1:42" x14ac:dyDescent="0.2">
      <c r="A91" s="27" t="s">
        <v>317</v>
      </c>
      <c r="B91" s="195">
        <f>-B671-B672</f>
        <v>0</v>
      </c>
      <c r="C91" s="195">
        <f t="shared" ref="C91:AP91" si="36">-C671-C672</f>
        <v>0</v>
      </c>
      <c r="D91" s="195">
        <f t="shared" si="36"/>
        <v>0</v>
      </c>
      <c r="E91" s="195">
        <f t="shared" si="36"/>
        <v>0</v>
      </c>
      <c r="F91" s="195">
        <f t="shared" si="36"/>
        <v>0</v>
      </c>
      <c r="G91" s="195">
        <f t="shared" si="36"/>
        <v>0</v>
      </c>
      <c r="H91" s="195">
        <f t="shared" si="36"/>
        <v>0</v>
      </c>
      <c r="I91" s="195">
        <f t="shared" si="36"/>
        <v>0</v>
      </c>
      <c r="J91" s="195">
        <f t="shared" si="36"/>
        <v>0</v>
      </c>
      <c r="K91" s="195">
        <f t="shared" si="36"/>
        <v>0</v>
      </c>
      <c r="L91" s="195">
        <f t="shared" si="36"/>
        <v>0</v>
      </c>
      <c r="M91" s="195">
        <f t="shared" si="36"/>
        <v>0</v>
      </c>
      <c r="N91" s="195">
        <f t="shared" si="36"/>
        <v>0</v>
      </c>
      <c r="O91" s="195">
        <f t="shared" si="36"/>
        <v>0</v>
      </c>
      <c r="P91" s="195">
        <f t="shared" si="36"/>
        <v>0</v>
      </c>
      <c r="Q91" s="195">
        <f t="shared" si="36"/>
        <v>0</v>
      </c>
      <c r="R91" s="195">
        <f t="shared" si="36"/>
        <v>0</v>
      </c>
      <c r="S91" s="195">
        <f t="shared" si="36"/>
        <v>0</v>
      </c>
      <c r="T91" s="195">
        <f t="shared" si="36"/>
        <v>0</v>
      </c>
      <c r="U91" s="195">
        <f t="shared" si="36"/>
        <v>0</v>
      </c>
      <c r="V91" s="195">
        <f t="shared" si="36"/>
        <v>0</v>
      </c>
      <c r="W91" s="195">
        <f t="shared" si="36"/>
        <v>0</v>
      </c>
      <c r="X91" s="195">
        <f t="shared" si="36"/>
        <v>0</v>
      </c>
      <c r="Y91" s="195">
        <f t="shared" si="36"/>
        <v>0</v>
      </c>
      <c r="Z91" s="195">
        <f t="shared" si="36"/>
        <v>0</v>
      </c>
      <c r="AA91" s="195">
        <f t="shared" si="36"/>
        <v>0</v>
      </c>
      <c r="AB91" s="195">
        <f t="shared" si="36"/>
        <v>0</v>
      </c>
      <c r="AC91" s="195">
        <f t="shared" si="36"/>
        <v>0</v>
      </c>
      <c r="AD91" s="195">
        <f t="shared" si="36"/>
        <v>0</v>
      </c>
      <c r="AE91" s="195">
        <f t="shared" si="36"/>
        <v>0</v>
      </c>
      <c r="AF91" s="195">
        <f t="shared" si="36"/>
        <v>0</v>
      </c>
      <c r="AG91" s="195">
        <f t="shared" si="36"/>
        <v>0</v>
      </c>
      <c r="AH91" s="195">
        <f t="shared" si="36"/>
        <v>0</v>
      </c>
      <c r="AI91" s="195">
        <f t="shared" si="36"/>
        <v>0</v>
      </c>
      <c r="AJ91" s="195">
        <f t="shared" si="36"/>
        <v>0</v>
      </c>
      <c r="AK91" s="195">
        <f t="shared" si="36"/>
        <v>0</v>
      </c>
      <c r="AL91" s="195">
        <f t="shared" si="36"/>
        <v>0</v>
      </c>
      <c r="AM91" s="195">
        <f t="shared" si="36"/>
        <v>0</v>
      </c>
      <c r="AN91" s="195">
        <f t="shared" si="36"/>
        <v>0</v>
      </c>
      <c r="AO91" s="195">
        <f t="shared" si="36"/>
        <v>0</v>
      </c>
      <c r="AP91" s="195">
        <f t="shared" si="36"/>
        <v>0</v>
      </c>
    </row>
    <row r="92" spans="1:42" x14ac:dyDescent="0.2">
      <c r="A92" s="27" t="s">
        <v>12</v>
      </c>
      <c r="B92" s="194">
        <f>SUM(B86:B91)</f>
        <v>0</v>
      </c>
      <c r="C92" s="194">
        <f t="shared" ref="C92:AP92" si="37">SUM(C86:C91)</f>
        <v>0</v>
      </c>
      <c r="D92" s="194">
        <f t="shared" si="37"/>
        <v>0</v>
      </c>
      <c r="E92" s="194">
        <f t="shared" si="37"/>
        <v>0</v>
      </c>
      <c r="F92" s="194">
        <f t="shared" si="37"/>
        <v>0</v>
      </c>
      <c r="G92" s="194">
        <f t="shared" si="37"/>
        <v>0</v>
      </c>
      <c r="H92" s="194">
        <f t="shared" si="37"/>
        <v>0</v>
      </c>
      <c r="I92" s="194">
        <f t="shared" si="37"/>
        <v>0</v>
      </c>
      <c r="J92" s="194">
        <f t="shared" si="37"/>
        <v>0</v>
      </c>
      <c r="K92" s="194">
        <f t="shared" si="37"/>
        <v>0</v>
      </c>
      <c r="L92" s="194">
        <f t="shared" si="37"/>
        <v>0</v>
      </c>
      <c r="M92" s="194">
        <f t="shared" si="37"/>
        <v>0</v>
      </c>
      <c r="N92" s="194">
        <f t="shared" si="37"/>
        <v>0</v>
      </c>
      <c r="O92" s="194">
        <f t="shared" si="37"/>
        <v>0</v>
      </c>
      <c r="P92" s="194">
        <f t="shared" si="37"/>
        <v>0</v>
      </c>
      <c r="Q92" s="194">
        <f t="shared" si="37"/>
        <v>0</v>
      </c>
      <c r="R92" s="194">
        <f t="shared" si="37"/>
        <v>0</v>
      </c>
      <c r="S92" s="194">
        <f t="shared" si="37"/>
        <v>0</v>
      </c>
      <c r="T92" s="194">
        <f t="shared" si="37"/>
        <v>0</v>
      </c>
      <c r="U92" s="194">
        <f t="shared" si="37"/>
        <v>0</v>
      </c>
      <c r="V92" s="194">
        <f t="shared" si="37"/>
        <v>0</v>
      </c>
      <c r="W92" s="194">
        <f t="shared" si="37"/>
        <v>0</v>
      </c>
      <c r="X92" s="194">
        <f t="shared" si="37"/>
        <v>0</v>
      </c>
      <c r="Y92" s="194">
        <f t="shared" si="37"/>
        <v>0</v>
      </c>
      <c r="Z92" s="194">
        <f t="shared" si="37"/>
        <v>0</v>
      </c>
      <c r="AA92" s="194">
        <f t="shared" si="37"/>
        <v>0</v>
      </c>
      <c r="AB92" s="194">
        <f t="shared" si="37"/>
        <v>0</v>
      </c>
      <c r="AC92" s="194">
        <f t="shared" si="37"/>
        <v>0</v>
      </c>
      <c r="AD92" s="194">
        <f t="shared" si="37"/>
        <v>0</v>
      </c>
      <c r="AE92" s="194">
        <f t="shared" si="37"/>
        <v>0</v>
      </c>
      <c r="AF92" s="194">
        <f t="shared" si="37"/>
        <v>0</v>
      </c>
      <c r="AG92" s="194">
        <f t="shared" si="37"/>
        <v>0</v>
      </c>
      <c r="AH92" s="194">
        <f t="shared" si="37"/>
        <v>0</v>
      </c>
      <c r="AI92" s="194">
        <f t="shared" si="37"/>
        <v>0</v>
      </c>
      <c r="AJ92" s="194">
        <f t="shared" si="37"/>
        <v>0</v>
      </c>
      <c r="AK92" s="194">
        <f t="shared" si="37"/>
        <v>0</v>
      </c>
      <c r="AL92" s="194">
        <f t="shared" si="37"/>
        <v>0</v>
      </c>
      <c r="AM92" s="194">
        <f t="shared" si="37"/>
        <v>0</v>
      </c>
      <c r="AN92" s="194">
        <f t="shared" si="37"/>
        <v>0</v>
      </c>
      <c r="AO92" s="194">
        <f t="shared" si="37"/>
        <v>0</v>
      </c>
      <c r="AP92" s="194">
        <f t="shared" si="37"/>
        <v>0</v>
      </c>
    </row>
    <row r="93" spans="1:42" x14ac:dyDescent="0.2">
      <c r="A93" s="23" t="s">
        <v>257</v>
      </c>
    </row>
    <row r="94" spans="1:42" x14ac:dyDescent="0.2">
      <c r="A94" s="27" t="s">
        <v>318</v>
      </c>
      <c r="B94" s="189">
        <f>B608</f>
        <v>0</v>
      </c>
      <c r="C94" s="189">
        <f t="shared" ref="C94:AP94" si="38">C608</f>
        <v>0</v>
      </c>
      <c r="D94" s="189">
        <f t="shared" si="38"/>
        <v>0</v>
      </c>
      <c r="E94" s="189">
        <f t="shared" si="38"/>
        <v>0</v>
      </c>
      <c r="F94" s="189">
        <f t="shared" si="38"/>
        <v>0</v>
      </c>
      <c r="G94" s="189">
        <f t="shared" si="38"/>
        <v>0</v>
      </c>
      <c r="H94" s="189">
        <f t="shared" si="38"/>
        <v>0</v>
      </c>
      <c r="I94" s="189">
        <f t="shared" si="38"/>
        <v>0</v>
      </c>
      <c r="J94" s="189">
        <f t="shared" si="38"/>
        <v>0</v>
      </c>
      <c r="K94" s="189">
        <f t="shared" si="38"/>
        <v>0</v>
      </c>
      <c r="L94" s="189">
        <f t="shared" si="38"/>
        <v>0</v>
      </c>
      <c r="M94" s="189">
        <f t="shared" si="38"/>
        <v>0</v>
      </c>
      <c r="N94" s="189">
        <f t="shared" si="38"/>
        <v>0</v>
      </c>
      <c r="O94" s="189">
        <f t="shared" si="38"/>
        <v>0</v>
      </c>
      <c r="P94" s="189">
        <f t="shared" si="38"/>
        <v>0</v>
      </c>
      <c r="Q94" s="189">
        <f t="shared" si="38"/>
        <v>0</v>
      </c>
      <c r="R94" s="189">
        <f t="shared" si="38"/>
        <v>0</v>
      </c>
      <c r="S94" s="189">
        <f t="shared" si="38"/>
        <v>0</v>
      </c>
      <c r="T94" s="189">
        <f t="shared" si="38"/>
        <v>0</v>
      </c>
      <c r="U94" s="189">
        <f t="shared" si="38"/>
        <v>0</v>
      </c>
      <c r="V94" s="189">
        <f t="shared" si="38"/>
        <v>0</v>
      </c>
      <c r="W94" s="189">
        <f t="shared" si="38"/>
        <v>0</v>
      </c>
      <c r="X94" s="189">
        <f t="shared" si="38"/>
        <v>0</v>
      </c>
      <c r="Y94" s="189">
        <f t="shared" si="38"/>
        <v>0</v>
      </c>
      <c r="Z94" s="189">
        <f t="shared" si="38"/>
        <v>0</v>
      </c>
      <c r="AA94" s="189">
        <f t="shared" si="38"/>
        <v>0</v>
      </c>
      <c r="AB94" s="189">
        <f t="shared" si="38"/>
        <v>0</v>
      </c>
      <c r="AC94" s="189">
        <f t="shared" si="38"/>
        <v>0</v>
      </c>
      <c r="AD94" s="189">
        <f t="shared" si="38"/>
        <v>0</v>
      </c>
      <c r="AE94" s="189">
        <f t="shared" si="38"/>
        <v>0</v>
      </c>
      <c r="AF94" s="189">
        <f t="shared" si="38"/>
        <v>0</v>
      </c>
      <c r="AG94" s="189">
        <f t="shared" si="38"/>
        <v>0</v>
      </c>
      <c r="AH94" s="189">
        <f t="shared" si="38"/>
        <v>0</v>
      </c>
      <c r="AI94" s="189">
        <f t="shared" si="38"/>
        <v>0</v>
      </c>
      <c r="AJ94" s="189">
        <f t="shared" si="38"/>
        <v>0</v>
      </c>
      <c r="AK94" s="189">
        <f t="shared" si="38"/>
        <v>0</v>
      </c>
      <c r="AL94" s="189">
        <f t="shared" si="38"/>
        <v>0</v>
      </c>
      <c r="AM94" s="189">
        <f t="shared" si="38"/>
        <v>0</v>
      </c>
      <c r="AN94" s="189">
        <f t="shared" si="38"/>
        <v>0</v>
      </c>
      <c r="AO94" s="189">
        <f t="shared" si="38"/>
        <v>0</v>
      </c>
      <c r="AP94" s="189">
        <f t="shared" si="38"/>
        <v>0</v>
      </c>
    </row>
    <row r="95" spans="1:42" x14ac:dyDescent="0.2">
      <c r="A95" s="27" t="s">
        <v>319</v>
      </c>
      <c r="B95" s="189">
        <f>B640</f>
        <v>0</v>
      </c>
      <c r="C95" s="189">
        <f t="shared" ref="C95:AP95" si="39">C640</f>
        <v>0</v>
      </c>
      <c r="D95" s="189">
        <f t="shared" si="39"/>
        <v>0</v>
      </c>
      <c r="E95" s="189">
        <f t="shared" si="39"/>
        <v>0</v>
      </c>
      <c r="F95" s="189">
        <f t="shared" si="39"/>
        <v>0</v>
      </c>
      <c r="G95" s="189">
        <f t="shared" si="39"/>
        <v>0</v>
      </c>
      <c r="H95" s="189">
        <f t="shared" si="39"/>
        <v>0</v>
      </c>
      <c r="I95" s="189">
        <f t="shared" si="39"/>
        <v>0</v>
      </c>
      <c r="J95" s="189">
        <f t="shared" si="39"/>
        <v>0</v>
      </c>
      <c r="K95" s="189">
        <f t="shared" si="39"/>
        <v>0</v>
      </c>
      <c r="L95" s="189">
        <f t="shared" si="39"/>
        <v>0</v>
      </c>
      <c r="M95" s="189">
        <f t="shared" si="39"/>
        <v>0</v>
      </c>
      <c r="N95" s="189">
        <f t="shared" si="39"/>
        <v>0</v>
      </c>
      <c r="O95" s="189">
        <f t="shared" si="39"/>
        <v>0</v>
      </c>
      <c r="P95" s="189">
        <f t="shared" si="39"/>
        <v>0</v>
      </c>
      <c r="Q95" s="189">
        <f t="shared" si="39"/>
        <v>0</v>
      </c>
      <c r="R95" s="189">
        <f t="shared" si="39"/>
        <v>0</v>
      </c>
      <c r="S95" s="189">
        <f t="shared" si="39"/>
        <v>0</v>
      </c>
      <c r="T95" s="189">
        <f t="shared" si="39"/>
        <v>0</v>
      </c>
      <c r="U95" s="189">
        <f t="shared" si="39"/>
        <v>0</v>
      </c>
      <c r="V95" s="189">
        <f t="shared" si="39"/>
        <v>0</v>
      </c>
      <c r="W95" s="189">
        <f t="shared" si="39"/>
        <v>0</v>
      </c>
      <c r="X95" s="189">
        <f t="shared" si="39"/>
        <v>0</v>
      </c>
      <c r="Y95" s="189">
        <f t="shared" si="39"/>
        <v>0</v>
      </c>
      <c r="Z95" s="189">
        <f t="shared" si="39"/>
        <v>0</v>
      </c>
      <c r="AA95" s="189">
        <f t="shared" si="39"/>
        <v>0</v>
      </c>
      <c r="AB95" s="189">
        <f t="shared" si="39"/>
        <v>0</v>
      </c>
      <c r="AC95" s="189">
        <f t="shared" si="39"/>
        <v>0</v>
      </c>
      <c r="AD95" s="189">
        <f t="shared" si="39"/>
        <v>0</v>
      </c>
      <c r="AE95" s="189">
        <f t="shared" si="39"/>
        <v>0</v>
      </c>
      <c r="AF95" s="189">
        <f t="shared" si="39"/>
        <v>0</v>
      </c>
      <c r="AG95" s="189">
        <f t="shared" si="39"/>
        <v>0</v>
      </c>
      <c r="AH95" s="189">
        <f t="shared" si="39"/>
        <v>0</v>
      </c>
      <c r="AI95" s="189">
        <f t="shared" si="39"/>
        <v>0</v>
      </c>
      <c r="AJ95" s="189">
        <f t="shared" si="39"/>
        <v>0</v>
      </c>
      <c r="AK95" s="189">
        <f t="shared" si="39"/>
        <v>0</v>
      </c>
      <c r="AL95" s="189">
        <f t="shared" si="39"/>
        <v>0</v>
      </c>
      <c r="AM95" s="189">
        <f t="shared" si="39"/>
        <v>0</v>
      </c>
      <c r="AN95" s="189">
        <f t="shared" si="39"/>
        <v>0</v>
      </c>
      <c r="AO95" s="189">
        <f t="shared" si="39"/>
        <v>0</v>
      </c>
      <c r="AP95" s="189">
        <f t="shared" si="39"/>
        <v>0</v>
      </c>
    </row>
    <row r="96" spans="1:42" x14ac:dyDescent="0.2">
      <c r="A96" s="27" t="s">
        <v>320</v>
      </c>
      <c r="B96" s="195">
        <f>B672</f>
        <v>0</v>
      </c>
      <c r="C96" s="195">
        <f t="shared" ref="C96:AP96" si="40">C672</f>
        <v>0</v>
      </c>
      <c r="D96" s="195">
        <f t="shared" si="40"/>
        <v>0</v>
      </c>
      <c r="E96" s="195">
        <f t="shared" si="40"/>
        <v>0</v>
      </c>
      <c r="F96" s="195">
        <f t="shared" si="40"/>
        <v>0</v>
      </c>
      <c r="G96" s="195">
        <f t="shared" si="40"/>
        <v>0</v>
      </c>
      <c r="H96" s="195">
        <f t="shared" si="40"/>
        <v>0</v>
      </c>
      <c r="I96" s="195">
        <f t="shared" si="40"/>
        <v>0</v>
      </c>
      <c r="J96" s="195">
        <f t="shared" si="40"/>
        <v>0</v>
      </c>
      <c r="K96" s="195">
        <f t="shared" si="40"/>
        <v>0</v>
      </c>
      <c r="L96" s="195">
        <f t="shared" si="40"/>
        <v>0</v>
      </c>
      <c r="M96" s="195">
        <f t="shared" si="40"/>
        <v>0</v>
      </c>
      <c r="N96" s="195">
        <f t="shared" si="40"/>
        <v>0</v>
      </c>
      <c r="O96" s="195">
        <f t="shared" si="40"/>
        <v>0</v>
      </c>
      <c r="P96" s="195">
        <f t="shared" si="40"/>
        <v>0</v>
      </c>
      <c r="Q96" s="195">
        <f t="shared" si="40"/>
        <v>0</v>
      </c>
      <c r="R96" s="195">
        <f t="shared" si="40"/>
        <v>0</v>
      </c>
      <c r="S96" s="195">
        <f t="shared" si="40"/>
        <v>0</v>
      </c>
      <c r="T96" s="195">
        <f t="shared" si="40"/>
        <v>0</v>
      </c>
      <c r="U96" s="195">
        <f t="shared" si="40"/>
        <v>0</v>
      </c>
      <c r="V96" s="195">
        <f t="shared" si="40"/>
        <v>0</v>
      </c>
      <c r="W96" s="195">
        <f t="shared" si="40"/>
        <v>0</v>
      </c>
      <c r="X96" s="195">
        <f t="shared" si="40"/>
        <v>0</v>
      </c>
      <c r="Y96" s="195">
        <f t="shared" si="40"/>
        <v>0</v>
      </c>
      <c r="Z96" s="195">
        <f t="shared" si="40"/>
        <v>0</v>
      </c>
      <c r="AA96" s="195">
        <f t="shared" si="40"/>
        <v>0</v>
      </c>
      <c r="AB96" s="195">
        <f t="shared" si="40"/>
        <v>0</v>
      </c>
      <c r="AC96" s="195">
        <f t="shared" si="40"/>
        <v>0</v>
      </c>
      <c r="AD96" s="195">
        <f t="shared" si="40"/>
        <v>0</v>
      </c>
      <c r="AE96" s="195">
        <f t="shared" si="40"/>
        <v>0</v>
      </c>
      <c r="AF96" s="195">
        <f t="shared" si="40"/>
        <v>0</v>
      </c>
      <c r="AG96" s="195">
        <f t="shared" si="40"/>
        <v>0</v>
      </c>
      <c r="AH96" s="195">
        <f t="shared" si="40"/>
        <v>0</v>
      </c>
      <c r="AI96" s="195">
        <f t="shared" si="40"/>
        <v>0</v>
      </c>
      <c r="AJ96" s="195">
        <f t="shared" si="40"/>
        <v>0</v>
      </c>
      <c r="AK96" s="195">
        <f t="shared" si="40"/>
        <v>0</v>
      </c>
      <c r="AL96" s="195">
        <f t="shared" si="40"/>
        <v>0</v>
      </c>
      <c r="AM96" s="195">
        <f t="shared" si="40"/>
        <v>0</v>
      </c>
      <c r="AN96" s="195">
        <f t="shared" si="40"/>
        <v>0</v>
      </c>
      <c r="AO96" s="195">
        <f t="shared" si="40"/>
        <v>0</v>
      </c>
      <c r="AP96" s="195">
        <f t="shared" si="40"/>
        <v>0</v>
      </c>
    </row>
    <row r="97" spans="1:42" x14ac:dyDescent="0.2">
      <c r="A97" s="27" t="s">
        <v>12</v>
      </c>
      <c r="B97" s="273">
        <f>SUM(B94:B96)</f>
        <v>0</v>
      </c>
      <c r="C97" s="273">
        <f t="shared" ref="C97:AP97" si="41">SUM(C94:C96)</f>
        <v>0</v>
      </c>
      <c r="D97" s="273">
        <f t="shared" si="41"/>
        <v>0</v>
      </c>
      <c r="E97" s="273">
        <f t="shared" si="41"/>
        <v>0</v>
      </c>
      <c r="F97" s="273">
        <f t="shared" si="41"/>
        <v>0</v>
      </c>
      <c r="G97" s="273">
        <f t="shared" si="41"/>
        <v>0</v>
      </c>
      <c r="H97" s="273">
        <f t="shared" si="41"/>
        <v>0</v>
      </c>
      <c r="I97" s="273">
        <f t="shared" si="41"/>
        <v>0</v>
      </c>
      <c r="J97" s="273">
        <f t="shared" si="41"/>
        <v>0</v>
      </c>
      <c r="K97" s="273">
        <f t="shared" si="41"/>
        <v>0</v>
      </c>
      <c r="L97" s="273">
        <f t="shared" si="41"/>
        <v>0</v>
      </c>
      <c r="M97" s="273">
        <f t="shared" si="41"/>
        <v>0</v>
      </c>
      <c r="N97" s="273">
        <f t="shared" si="41"/>
        <v>0</v>
      </c>
      <c r="O97" s="273">
        <f t="shared" si="41"/>
        <v>0</v>
      </c>
      <c r="P97" s="273">
        <f t="shared" si="41"/>
        <v>0</v>
      </c>
      <c r="Q97" s="273">
        <f t="shared" si="41"/>
        <v>0</v>
      </c>
      <c r="R97" s="273">
        <f t="shared" si="41"/>
        <v>0</v>
      </c>
      <c r="S97" s="273">
        <f t="shared" si="41"/>
        <v>0</v>
      </c>
      <c r="T97" s="273">
        <f t="shared" si="41"/>
        <v>0</v>
      </c>
      <c r="U97" s="273">
        <f t="shared" si="41"/>
        <v>0</v>
      </c>
      <c r="V97" s="273">
        <f t="shared" si="41"/>
        <v>0</v>
      </c>
      <c r="W97" s="273">
        <f t="shared" si="41"/>
        <v>0</v>
      </c>
      <c r="X97" s="273">
        <f t="shared" si="41"/>
        <v>0</v>
      </c>
      <c r="Y97" s="273">
        <f t="shared" si="41"/>
        <v>0</v>
      </c>
      <c r="Z97" s="273">
        <f t="shared" si="41"/>
        <v>0</v>
      </c>
      <c r="AA97" s="273">
        <f t="shared" si="41"/>
        <v>0</v>
      </c>
      <c r="AB97" s="273">
        <f t="shared" si="41"/>
        <v>0</v>
      </c>
      <c r="AC97" s="273">
        <f t="shared" si="41"/>
        <v>0</v>
      </c>
      <c r="AD97" s="273">
        <f t="shared" si="41"/>
        <v>0</v>
      </c>
      <c r="AE97" s="273">
        <f t="shared" si="41"/>
        <v>0</v>
      </c>
      <c r="AF97" s="273">
        <f t="shared" si="41"/>
        <v>0</v>
      </c>
      <c r="AG97" s="273">
        <f t="shared" si="41"/>
        <v>0</v>
      </c>
      <c r="AH97" s="273">
        <f t="shared" si="41"/>
        <v>0</v>
      </c>
      <c r="AI97" s="273">
        <f t="shared" si="41"/>
        <v>0</v>
      </c>
      <c r="AJ97" s="273">
        <f t="shared" si="41"/>
        <v>0</v>
      </c>
      <c r="AK97" s="273">
        <f t="shared" si="41"/>
        <v>0</v>
      </c>
      <c r="AL97" s="273">
        <f t="shared" si="41"/>
        <v>0</v>
      </c>
      <c r="AM97" s="273">
        <f t="shared" si="41"/>
        <v>0</v>
      </c>
      <c r="AN97" s="273">
        <f t="shared" si="41"/>
        <v>0</v>
      </c>
      <c r="AO97" s="273">
        <f t="shared" si="41"/>
        <v>0</v>
      </c>
      <c r="AP97" s="273">
        <f t="shared" si="41"/>
        <v>0</v>
      </c>
    </row>
    <row r="98" spans="1:42" x14ac:dyDescent="0.2">
      <c r="A98" s="274" t="s">
        <v>12</v>
      </c>
      <c r="B98" s="202">
        <f>B$84+B$92+B$97</f>
        <v>0</v>
      </c>
      <c r="C98" s="202">
        <f>C$92+C$97</f>
        <v>0</v>
      </c>
      <c r="D98" s="202">
        <f t="shared" ref="D98:AP98" si="42">D$92+D$97</f>
        <v>0</v>
      </c>
      <c r="E98" s="202">
        <f t="shared" si="42"/>
        <v>0</v>
      </c>
      <c r="F98" s="202">
        <f t="shared" si="42"/>
        <v>0</v>
      </c>
      <c r="G98" s="202">
        <f t="shared" si="42"/>
        <v>0</v>
      </c>
      <c r="H98" s="202">
        <f t="shared" si="42"/>
        <v>0</v>
      </c>
      <c r="I98" s="202">
        <f t="shared" si="42"/>
        <v>0</v>
      </c>
      <c r="J98" s="202">
        <f t="shared" si="42"/>
        <v>0</v>
      </c>
      <c r="K98" s="202">
        <f t="shared" si="42"/>
        <v>0</v>
      </c>
      <c r="L98" s="202">
        <f t="shared" si="42"/>
        <v>0</v>
      </c>
      <c r="M98" s="202">
        <f t="shared" si="42"/>
        <v>0</v>
      </c>
      <c r="N98" s="202">
        <f t="shared" si="42"/>
        <v>0</v>
      </c>
      <c r="O98" s="202">
        <f t="shared" si="42"/>
        <v>0</v>
      </c>
      <c r="P98" s="202">
        <f t="shared" si="42"/>
        <v>0</v>
      </c>
      <c r="Q98" s="202">
        <f t="shared" si="42"/>
        <v>0</v>
      </c>
      <c r="R98" s="202">
        <f t="shared" si="42"/>
        <v>0</v>
      </c>
      <c r="S98" s="202">
        <f t="shared" si="42"/>
        <v>0</v>
      </c>
      <c r="T98" s="202">
        <f t="shared" si="42"/>
        <v>0</v>
      </c>
      <c r="U98" s="202">
        <f t="shared" si="42"/>
        <v>0</v>
      </c>
      <c r="V98" s="202">
        <f t="shared" si="42"/>
        <v>0</v>
      </c>
      <c r="W98" s="202">
        <f t="shared" si="42"/>
        <v>0</v>
      </c>
      <c r="X98" s="202">
        <f t="shared" si="42"/>
        <v>0</v>
      </c>
      <c r="Y98" s="202">
        <f t="shared" si="42"/>
        <v>0</v>
      </c>
      <c r="Z98" s="202">
        <f t="shared" si="42"/>
        <v>0</v>
      </c>
      <c r="AA98" s="202">
        <f t="shared" si="42"/>
        <v>0</v>
      </c>
      <c r="AB98" s="202">
        <f t="shared" si="42"/>
        <v>0</v>
      </c>
      <c r="AC98" s="202">
        <f t="shared" si="42"/>
        <v>0</v>
      </c>
      <c r="AD98" s="202">
        <f t="shared" si="42"/>
        <v>0</v>
      </c>
      <c r="AE98" s="202">
        <f t="shared" si="42"/>
        <v>0</v>
      </c>
      <c r="AF98" s="202">
        <f t="shared" si="42"/>
        <v>0</v>
      </c>
      <c r="AG98" s="202">
        <f t="shared" si="42"/>
        <v>0</v>
      </c>
      <c r="AH98" s="202">
        <f t="shared" si="42"/>
        <v>0</v>
      </c>
      <c r="AI98" s="202">
        <f t="shared" si="42"/>
        <v>0</v>
      </c>
      <c r="AJ98" s="202">
        <f t="shared" si="42"/>
        <v>0</v>
      </c>
      <c r="AK98" s="202">
        <f t="shared" si="42"/>
        <v>0</v>
      </c>
      <c r="AL98" s="202">
        <f t="shared" si="42"/>
        <v>0</v>
      </c>
      <c r="AM98" s="202">
        <f t="shared" si="42"/>
        <v>0</v>
      </c>
      <c r="AN98" s="202">
        <f t="shared" si="42"/>
        <v>0</v>
      </c>
      <c r="AO98" s="202">
        <f t="shared" si="42"/>
        <v>0</v>
      </c>
      <c r="AP98" s="202">
        <f t="shared" si="42"/>
        <v>0</v>
      </c>
    </row>
    <row r="99" spans="1:42" x14ac:dyDescent="0.2">
      <c r="A99" s="23"/>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c r="AP99" s="20"/>
    </row>
    <row r="100" spans="1:42" x14ac:dyDescent="0.2">
      <c r="A100" s="25" t="s">
        <v>71</v>
      </c>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c r="AP100" s="20"/>
    </row>
    <row r="101" spans="1:42" x14ac:dyDescent="0.2">
      <c r="A101" s="23" t="s">
        <v>222</v>
      </c>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row>
    <row r="102" spans="1:42" x14ac:dyDescent="0.2">
      <c r="A102" s="117" t="s">
        <v>274</v>
      </c>
      <c r="B102" s="194">
        <f>C524+C530</f>
        <v>0</v>
      </c>
      <c r="C102" s="194"/>
      <c r="D102" s="194"/>
      <c r="E102" s="194"/>
      <c r="F102" s="194"/>
      <c r="G102" s="194"/>
      <c r="H102" s="194"/>
      <c r="I102" s="194"/>
      <c r="J102" s="194"/>
      <c r="K102" s="194"/>
      <c r="L102" s="194"/>
      <c r="M102" s="194"/>
      <c r="N102" s="194"/>
      <c r="O102" s="194"/>
      <c r="P102" s="194"/>
      <c r="Q102" s="194"/>
      <c r="R102" s="194"/>
      <c r="S102" s="194"/>
      <c r="T102" s="194"/>
      <c r="U102" s="194"/>
      <c r="V102" s="194"/>
      <c r="W102" s="194"/>
      <c r="X102" s="194"/>
      <c r="Y102" s="194"/>
      <c r="Z102" s="194"/>
      <c r="AA102" s="194"/>
      <c r="AB102" s="194"/>
      <c r="AC102" s="194"/>
      <c r="AD102" s="194"/>
      <c r="AE102" s="194"/>
      <c r="AF102" s="194"/>
      <c r="AG102" s="194"/>
      <c r="AH102" s="194"/>
      <c r="AI102" s="194"/>
      <c r="AJ102" s="194"/>
      <c r="AK102" s="194"/>
      <c r="AL102" s="194"/>
      <c r="AM102" s="194"/>
      <c r="AN102" s="194"/>
      <c r="AO102" s="194"/>
      <c r="AP102" s="194"/>
    </row>
    <row r="103" spans="1:42" x14ac:dyDescent="0.2">
      <c r="A103" s="117" t="s">
        <v>275</v>
      </c>
      <c r="B103" s="189">
        <f>C537</f>
        <v>0</v>
      </c>
      <c r="C103" s="194"/>
      <c r="D103" s="194"/>
      <c r="E103" s="194"/>
      <c r="F103" s="194"/>
      <c r="G103" s="194"/>
      <c r="H103" s="194"/>
      <c r="I103" s="194"/>
      <c r="J103" s="194"/>
      <c r="K103" s="194"/>
      <c r="L103" s="194"/>
      <c r="M103" s="194"/>
      <c r="N103" s="194"/>
      <c r="O103" s="194"/>
      <c r="P103" s="194"/>
      <c r="Q103" s="194"/>
      <c r="R103" s="194"/>
      <c r="S103" s="194"/>
      <c r="T103" s="194"/>
      <c r="U103" s="194"/>
      <c r="V103" s="194"/>
      <c r="W103" s="194"/>
      <c r="X103" s="194"/>
      <c r="Y103" s="194"/>
      <c r="Z103" s="194"/>
      <c r="AA103" s="194"/>
      <c r="AB103" s="194"/>
      <c r="AC103" s="194"/>
      <c r="AD103" s="194"/>
      <c r="AE103" s="194"/>
      <c r="AF103" s="194"/>
      <c r="AG103" s="194"/>
      <c r="AH103" s="194"/>
      <c r="AI103" s="194"/>
      <c r="AJ103" s="194"/>
      <c r="AK103" s="194"/>
      <c r="AL103" s="194"/>
      <c r="AM103" s="194"/>
      <c r="AN103" s="194"/>
      <c r="AO103" s="194"/>
      <c r="AP103" s="194"/>
    </row>
    <row r="104" spans="1:42" x14ac:dyDescent="0.2">
      <c r="A104" s="117" t="s">
        <v>223</v>
      </c>
      <c r="B104" s="195">
        <f>IF(DebtPercent="Calculated",B574,B575)</f>
        <v>0</v>
      </c>
      <c r="C104" s="189"/>
      <c r="D104" s="189"/>
      <c r="E104" s="189"/>
      <c r="F104" s="189"/>
      <c r="G104" s="189"/>
      <c r="H104" s="189"/>
      <c r="I104" s="189"/>
      <c r="J104" s="189"/>
      <c r="K104" s="189"/>
      <c r="L104" s="189"/>
      <c r="M104" s="189"/>
      <c r="N104" s="189"/>
      <c r="O104" s="189"/>
      <c r="P104" s="189"/>
      <c r="Q104" s="189"/>
      <c r="R104" s="189"/>
      <c r="S104" s="189"/>
      <c r="T104" s="189"/>
      <c r="U104" s="189"/>
      <c r="V104" s="189"/>
      <c r="W104" s="189"/>
      <c r="X104" s="189"/>
      <c r="Y104" s="189"/>
      <c r="Z104" s="189"/>
      <c r="AA104" s="189"/>
      <c r="AB104" s="189"/>
      <c r="AC104" s="189"/>
      <c r="AD104" s="189"/>
      <c r="AE104" s="189"/>
      <c r="AF104" s="189"/>
      <c r="AG104" s="189"/>
      <c r="AH104" s="189"/>
      <c r="AI104" s="189"/>
      <c r="AJ104" s="189"/>
      <c r="AK104" s="189"/>
      <c r="AL104" s="189"/>
      <c r="AM104" s="189"/>
      <c r="AN104" s="189"/>
      <c r="AO104" s="189"/>
      <c r="AP104" s="189"/>
    </row>
    <row r="105" spans="1:42" x14ac:dyDescent="0.2">
      <c r="A105" s="117" t="s">
        <v>12</v>
      </c>
      <c r="B105" s="194">
        <f>SUM(B102:B104)</f>
        <v>0</v>
      </c>
      <c r="C105" s="194"/>
      <c r="D105" s="194"/>
      <c r="E105" s="194"/>
      <c r="F105" s="194"/>
      <c r="G105" s="194"/>
      <c r="H105" s="194"/>
      <c r="I105" s="194"/>
      <c r="J105" s="194"/>
      <c r="K105" s="194"/>
      <c r="L105" s="194"/>
      <c r="M105" s="194"/>
      <c r="N105" s="194"/>
      <c r="O105" s="194"/>
      <c r="P105" s="194"/>
      <c r="Q105" s="194"/>
      <c r="R105" s="194"/>
      <c r="S105" s="194"/>
      <c r="T105" s="194"/>
      <c r="U105" s="194"/>
      <c r="V105" s="194"/>
      <c r="W105" s="194"/>
      <c r="X105" s="194"/>
      <c r="Y105" s="194"/>
      <c r="Z105" s="194"/>
      <c r="AA105" s="194"/>
      <c r="AB105" s="194"/>
      <c r="AC105" s="194"/>
      <c r="AD105" s="194"/>
      <c r="AE105" s="194"/>
      <c r="AF105" s="194"/>
      <c r="AG105" s="194"/>
      <c r="AH105" s="194"/>
      <c r="AI105" s="194"/>
      <c r="AJ105" s="194"/>
      <c r="AK105" s="194"/>
      <c r="AL105" s="194"/>
      <c r="AM105" s="194"/>
      <c r="AN105" s="194"/>
      <c r="AO105" s="194"/>
      <c r="AP105" s="194"/>
    </row>
    <row r="106" spans="1:42" x14ac:dyDescent="0.2">
      <c r="A106" s="23" t="s">
        <v>221</v>
      </c>
      <c r="B106" s="194">
        <f>-B98-B104</f>
        <v>0</v>
      </c>
      <c r="C106" s="194"/>
      <c r="D106" s="194"/>
      <c r="E106" s="194"/>
      <c r="F106" s="194"/>
      <c r="G106" s="194"/>
      <c r="H106" s="194"/>
      <c r="I106" s="194"/>
      <c r="J106" s="194"/>
      <c r="K106" s="194"/>
      <c r="L106" s="194"/>
      <c r="M106" s="194"/>
      <c r="N106" s="194"/>
      <c r="O106" s="194"/>
      <c r="P106" s="194"/>
      <c r="Q106" s="194"/>
      <c r="R106" s="194"/>
      <c r="S106" s="194"/>
      <c r="T106" s="194"/>
      <c r="U106" s="194"/>
      <c r="V106" s="194"/>
      <c r="W106" s="194"/>
      <c r="X106" s="194"/>
      <c r="Y106" s="194"/>
      <c r="Z106" s="194"/>
      <c r="AA106" s="194"/>
      <c r="AB106" s="194"/>
      <c r="AC106" s="194"/>
      <c r="AD106" s="194"/>
      <c r="AE106" s="194"/>
      <c r="AF106" s="194"/>
      <c r="AG106" s="194"/>
      <c r="AH106" s="194"/>
      <c r="AI106" s="194"/>
      <c r="AJ106" s="194"/>
      <c r="AK106" s="194"/>
      <c r="AL106" s="194"/>
      <c r="AM106" s="194"/>
      <c r="AN106" s="194"/>
      <c r="AO106" s="194"/>
      <c r="AP106" s="194"/>
    </row>
    <row r="107" spans="1:42" x14ac:dyDescent="0.2">
      <c r="A107" s="23" t="s">
        <v>220</v>
      </c>
      <c r="B107" s="195">
        <v>0</v>
      </c>
      <c r="C107" s="195">
        <f>-C563</f>
        <v>0</v>
      </c>
      <c r="D107" s="195">
        <f t="shared" ref="D107:AP107" si="43">-D563</f>
        <v>0</v>
      </c>
      <c r="E107" s="195">
        <f t="shared" si="43"/>
        <v>0</v>
      </c>
      <c r="F107" s="195">
        <f t="shared" si="43"/>
        <v>0</v>
      </c>
      <c r="G107" s="195">
        <f t="shared" si="43"/>
        <v>0</v>
      </c>
      <c r="H107" s="195">
        <f t="shared" si="43"/>
        <v>0</v>
      </c>
      <c r="I107" s="195">
        <f t="shared" si="43"/>
        <v>0</v>
      </c>
      <c r="J107" s="195">
        <f t="shared" si="43"/>
        <v>0</v>
      </c>
      <c r="K107" s="195">
        <f t="shared" si="43"/>
        <v>0</v>
      </c>
      <c r="L107" s="195">
        <f t="shared" si="43"/>
        <v>0</v>
      </c>
      <c r="M107" s="195">
        <f t="shared" si="43"/>
        <v>0</v>
      </c>
      <c r="N107" s="195">
        <f t="shared" si="43"/>
        <v>0</v>
      </c>
      <c r="O107" s="195">
        <f t="shared" si="43"/>
        <v>0</v>
      </c>
      <c r="P107" s="195">
        <f t="shared" si="43"/>
        <v>0</v>
      </c>
      <c r="Q107" s="195">
        <f t="shared" si="43"/>
        <v>0</v>
      </c>
      <c r="R107" s="195">
        <f t="shared" si="43"/>
        <v>0</v>
      </c>
      <c r="S107" s="195">
        <f t="shared" si="43"/>
        <v>0</v>
      </c>
      <c r="T107" s="195">
        <f t="shared" si="43"/>
        <v>0</v>
      </c>
      <c r="U107" s="195">
        <f t="shared" si="43"/>
        <v>0</v>
      </c>
      <c r="V107" s="195">
        <f t="shared" si="43"/>
        <v>0</v>
      </c>
      <c r="W107" s="195">
        <f t="shared" si="43"/>
        <v>0</v>
      </c>
      <c r="X107" s="195">
        <f t="shared" si="43"/>
        <v>0</v>
      </c>
      <c r="Y107" s="195">
        <f t="shared" si="43"/>
        <v>0</v>
      </c>
      <c r="Z107" s="195">
        <f t="shared" si="43"/>
        <v>0</v>
      </c>
      <c r="AA107" s="195">
        <f t="shared" si="43"/>
        <v>0</v>
      </c>
      <c r="AB107" s="195">
        <f t="shared" si="43"/>
        <v>0</v>
      </c>
      <c r="AC107" s="195">
        <f t="shared" si="43"/>
        <v>0</v>
      </c>
      <c r="AD107" s="195">
        <f t="shared" si="43"/>
        <v>0</v>
      </c>
      <c r="AE107" s="195">
        <f t="shared" si="43"/>
        <v>0</v>
      </c>
      <c r="AF107" s="195">
        <f t="shared" si="43"/>
        <v>0</v>
      </c>
      <c r="AG107" s="195">
        <f t="shared" si="43"/>
        <v>0</v>
      </c>
      <c r="AH107" s="195">
        <f t="shared" si="43"/>
        <v>0</v>
      </c>
      <c r="AI107" s="195">
        <f t="shared" si="43"/>
        <v>0</v>
      </c>
      <c r="AJ107" s="195">
        <f t="shared" si="43"/>
        <v>0</v>
      </c>
      <c r="AK107" s="195">
        <f t="shared" si="43"/>
        <v>0</v>
      </c>
      <c r="AL107" s="195">
        <f t="shared" si="43"/>
        <v>0</v>
      </c>
      <c r="AM107" s="195">
        <f t="shared" si="43"/>
        <v>0</v>
      </c>
      <c r="AN107" s="195">
        <f t="shared" si="43"/>
        <v>0</v>
      </c>
      <c r="AO107" s="195">
        <f t="shared" si="43"/>
        <v>0</v>
      </c>
      <c r="AP107" s="195">
        <f t="shared" si="43"/>
        <v>0</v>
      </c>
    </row>
    <row r="108" spans="1:42" x14ac:dyDescent="0.2">
      <c r="A108" s="275" t="s">
        <v>12</v>
      </c>
      <c r="B108" s="189">
        <f>SUM(B105:B107)</f>
        <v>0</v>
      </c>
      <c r="C108" s="273">
        <f>SUM(C105:C107)</f>
        <v>0</v>
      </c>
      <c r="D108" s="273">
        <f t="shared" ref="D108:AP108" si="44">SUM(D105:D107)</f>
        <v>0</v>
      </c>
      <c r="E108" s="273">
        <f t="shared" si="44"/>
        <v>0</v>
      </c>
      <c r="F108" s="273">
        <f t="shared" si="44"/>
        <v>0</v>
      </c>
      <c r="G108" s="273">
        <f t="shared" si="44"/>
        <v>0</v>
      </c>
      <c r="H108" s="273">
        <f t="shared" si="44"/>
        <v>0</v>
      </c>
      <c r="I108" s="273">
        <f t="shared" si="44"/>
        <v>0</v>
      </c>
      <c r="J108" s="273">
        <f t="shared" si="44"/>
        <v>0</v>
      </c>
      <c r="K108" s="273">
        <f t="shared" si="44"/>
        <v>0</v>
      </c>
      <c r="L108" s="273">
        <f t="shared" si="44"/>
        <v>0</v>
      </c>
      <c r="M108" s="273">
        <f t="shared" si="44"/>
        <v>0</v>
      </c>
      <c r="N108" s="273">
        <f t="shared" si="44"/>
        <v>0</v>
      </c>
      <c r="O108" s="273">
        <f t="shared" si="44"/>
        <v>0</v>
      </c>
      <c r="P108" s="273">
        <f t="shared" si="44"/>
        <v>0</v>
      </c>
      <c r="Q108" s="273">
        <f t="shared" si="44"/>
        <v>0</v>
      </c>
      <c r="R108" s="273">
        <f t="shared" si="44"/>
        <v>0</v>
      </c>
      <c r="S108" s="273">
        <f t="shared" si="44"/>
        <v>0</v>
      </c>
      <c r="T108" s="273">
        <f t="shared" si="44"/>
        <v>0</v>
      </c>
      <c r="U108" s="273">
        <f t="shared" si="44"/>
        <v>0</v>
      </c>
      <c r="V108" s="273">
        <f t="shared" si="44"/>
        <v>0</v>
      </c>
      <c r="W108" s="273">
        <f t="shared" si="44"/>
        <v>0</v>
      </c>
      <c r="X108" s="273">
        <f t="shared" si="44"/>
        <v>0</v>
      </c>
      <c r="Y108" s="273">
        <f t="shared" si="44"/>
        <v>0</v>
      </c>
      <c r="Z108" s="273">
        <f t="shared" si="44"/>
        <v>0</v>
      </c>
      <c r="AA108" s="273">
        <f t="shared" si="44"/>
        <v>0</v>
      </c>
      <c r="AB108" s="273">
        <f t="shared" si="44"/>
        <v>0</v>
      </c>
      <c r="AC108" s="273">
        <f t="shared" si="44"/>
        <v>0</v>
      </c>
      <c r="AD108" s="273">
        <f t="shared" si="44"/>
        <v>0</v>
      </c>
      <c r="AE108" s="273">
        <f t="shared" si="44"/>
        <v>0</v>
      </c>
      <c r="AF108" s="273">
        <f t="shared" si="44"/>
        <v>0</v>
      </c>
      <c r="AG108" s="273">
        <f t="shared" si="44"/>
        <v>0</v>
      </c>
      <c r="AH108" s="273">
        <f t="shared" si="44"/>
        <v>0</v>
      </c>
      <c r="AI108" s="273">
        <f t="shared" si="44"/>
        <v>0</v>
      </c>
      <c r="AJ108" s="273">
        <f t="shared" si="44"/>
        <v>0</v>
      </c>
      <c r="AK108" s="273">
        <f t="shared" si="44"/>
        <v>0</v>
      </c>
      <c r="AL108" s="273">
        <f t="shared" si="44"/>
        <v>0</v>
      </c>
      <c r="AM108" s="273">
        <f t="shared" si="44"/>
        <v>0</v>
      </c>
      <c r="AN108" s="273">
        <f t="shared" si="44"/>
        <v>0</v>
      </c>
      <c r="AO108" s="273">
        <f t="shared" si="44"/>
        <v>0</v>
      </c>
      <c r="AP108" s="273">
        <f t="shared" si="44"/>
        <v>0</v>
      </c>
    </row>
    <row r="109" spans="1:42" s="276" customFormat="1" ht="13.5" thickBot="1" x14ac:dyDescent="0.25">
      <c r="A109" s="275"/>
      <c r="B109" s="273"/>
      <c r="C109" s="273"/>
      <c r="D109" s="273"/>
      <c r="E109" s="273"/>
      <c r="F109" s="273"/>
      <c r="G109" s="273"/>
      <c r="H109" s="273"/>
      <c r="I109" s="273"/>
      <c r="J109" s="273"/>
      <c r="K109" s="273"/>
      <c r="L109" s="273"/>
      <c r="M109" s="273"/>
      <c r="N109" s="273"/>
      <c r="O109" s="273"/>
      <c r="P109" s="273"/>
      <c r="Q109" s="273"/>
      <c r="R109" s="273"/>
      <c r="S109" s="273"/>
      <c r="T109" s="273"/>
      <c r="U109" s="273"/>
      <c r="V109" s="273"/>
      <c r="W109" s="273"/>
      <c r="X109" s="273"/>
      <c r="Y109" s="273"/>
      <c r="Z109" s="273"/>
      <c r="AA109" s="273"/>
      <c r="AB109" s="273"/>
      <c r="AC109" s="273"/>
      <c r="AD109" s="273"/>
      <c r="AE109" s="273"/>
      <c r="AF109" s="273"/>
      <c r="AG109" s="273"/>
      <c r="AH109" s="273"/>
      <c r="AI109" s="273"/>
      <c r="AJ109" s="273"/>
      <c r="AK109" s="273"/>
      <c r="AL109" s="273"/>
      <c r="AM109" s="273"/>
      <c r="AN109" s="273"/>
      <c r="AO109" s="273"/>
      <c r="AP109" s="273"/>
    </row>
    <row r="110" spans="1:42" s="122" customFormat="1" ht="13.5" thickTop="1" x14ac:dyDescent="0.2">
      <c r="A110" s="109" t="s">
        <v>278</v>
      </c>
      <c r="B110" s="286"/>
      <c r="C110" s="286"/>
      <c r="D110" s="286"/>
      <c r="E110" s="286"/>
      <c r="F110" s="286"/>
      <c r="G110" s="286"/>
      <c r="H110" s="286"/>
      <c r="I110" s="286"/>
      <c r="J110" s="286"/>
      <c r="K110" s="286"/>
      <c r="L110" s="286"/>
      <c r="M110" s="286"/>
      <c r="N110" s="286"/>
      <c r="O110" s="286"/>
      <c r="P110" s="286"/>
      <c r="Q110" s="286"/>
      <c r="R110" s="286"/>
      <c r="S110" s="286"/>
      <c r="T110" s="286"/>
      <c r="U110" s="286"/>
      <c r="V110" s="286"/>
      <c r="W110" s="286"/>
      <c r="X110" s="286"/>
      <c r="Y110" s="286"/>
      <c r="Z110" s="286"/>
      <c r="AA110" s="286"/>
      <c r="AB110" s="286"/>
      <c r="AC110" s="286"/>
      <c r="AD110" s="286"/>
      <c r="AE110" s="286"/>
      <c r="AF110" s="286"/>
      <c r="AG110" s="286"/>
      <c r="AH110" s="286"/>
      <c r="AI110" s="286"/>
      <c r="AJ110" s="286"/>
      <c r="AK110" s="286"/>
      <c r="AL110" s="286"/>
      <c r="AM110" s="286"/>
      <c r="AN110" s="286"/>
      <c r="AO110" s="286"/>
      <c r="AP110" s="286"/>
    </row>
    <row r="111" spans="1:42" s="122" customFormat="1" x14ac:dyDescent="0.2">
      <c r="A111" s="29" t="s">
        <v>279</v>
      </c>
      <c r="G111" s="203"/>
      <c r="H111" s="203"/>
      <c r="I111" s="203"/>
      <c r="J111" s="203"/>
      <c r="K111" s="203"/>
      <c r="L111" s="203"/>
      <c r="M111" s="203"/>
      <c r="N111" s="203"/>
      <c r="O111" s="203"/>
      <c r="P111" s="203"/>
      <c r="Q111" s="203"/>
      <c r="R111" s="203"/>
      <c r="S111" s="203"/>
      <c r="T111" s="203"/>
      <c r="U111" s="203"/>
      <c r="V111" s="203"/>
      <c r="W111" s="203"/>
      <c r="X111" s="203"/>
      <c r="Y111" s="203"/>
      <c r="Z111" s="203"/>
      <c r="AA111" s="203"/>
      <c r="AB111" s="203"/>
      <c r="AC111" s="203"/>
      <c r="AD111" s="203"/>
      <c r="AE111" s="203"/>
      <c r="AF111" s="203"/>
      <c r="AG111" s="203"/>
      <c r="AH111" s="203"/>
      <c r="AI111" s="203"/>
      <c r="AJ111" s="203"/>
      <c r="AK111" s="203"/>
      <c r="AL111" s="203"/>
      <c r="AM111" s="203"/>
      <c r="AN111" s="203"/>
      <c r="AO111" s="203"/>
      <c r="AP111" s="203"/>
    </row>
    <row r="112" spans="1:42" x14ac:dyDescent="0.2">
      <c r="A112" s="117" t="s">
        <v>221</v>
      </c>
      <c r="B112" s="189">
        <f t="shared" ref="B112:AP112" si="45">-B106</f>
        <v>0</v>
      </c>
      <c r="C112" s="189">
        <f t="shared" si="45"/>
        <v>0</v>
      </c>
      <c r="D112" s="189">
        <f t="shared" si="45"/>
        <v>0</v>
      </c>
      <c r="E112" s="189">
        <f t="shared" si="45"/>
        <v>0</v>
      </c>
      <c r="F112" s="189">
        <f t="shared" si="45"/>
        <v>0</v>
      </c>
      <c r="G112" s="189">
        <f t="shared" si="45"/>
        <v>0</v>
      </c>
      <c r="H112" s="189">
        <f t="shared" si="45"/>
        <v>0</v>
      </c>
      <c r="I112" s="189">
        <f t="shared" si="45"/>
        <v>0</v>
      </c>
      <c r="J112" s="189">
        <f t="shared" si="45"/>
        <v>0</v>
      </c>
      <c r="K112" s="189">
        <f t="shared" si="45"/>
        <v>0</v>
      </c>
      <c r="L112" s="189">
        <f t="shared" si="45"/>
        <v>0</v>
      </c>
      <c r="M112" s="189">
        <f t="shared" si="45"/>
        <v>0</v>
      </c>
      <c r="N112" s="189">
        <f t="shared" si="45"/>
        <v>0</v>
      </c>
      <c r="O112" s="189">
        <f t="shared" si="45"/>
        <v>0</v>
      </c>
      <c r="P112" s="189">
        <f t="shared" si="45"/>
        <v>0</v>
      </c>
      <c r="Q112" s="189">
        <f t="shared" si="45"/>
        <v>0</v>
      </c>
      <c r="R112" s="189">
        <f t="shared" si="45"/>
        <v>0</v>
      </c>
      <c r="S112" s="189">
        <f t="shared" si="45"/>
        <v>0</v>
      </c>
      <c r="T112" s="189">
        <f t="shared" si="45"/>
        <v>0</v>
      </c>
      <c r="U112" s="189">
        <f t="shared" si="45"/>
        <v>0</v>
      </c>
      <c r="V112" s="189">
        <f t="shared" si="45"/>
        <v>0</v>
      </c>
      <c r="W112" s="189">
        <f t="shared" si="45"/>
        <v>0</v>
      </c>
      <c r="X112" s="189">
        <f t="shared" si="45"/>
        <v>0</v>
      </c>
      <c r="Y112" s="189">
        <f t="shared" si="45"/>
        <v>0</v>
      </c>
      <c r="Z112" s="189">
        <f t="shared" si="45"/>
        <v>0</v>
      </c>
      <c r="AA112" s="189">
        <f t="shared" si="45"/>
        <v>0</v>
      </c>
      <c r="AB112" s="189">
        <f t="shared" si="45"/>
        <v>0</v>
      </c>
      <c r="AC112" s="189">
        <f t="shared" si="45"/>
        <v>0</v>
      </c>
      <c r="AD112" s="189">
        <f t="shared" si="45"/>
        <v>0</v>
      </c>
      <c r="AE112" s="189">
        <f t="shared" si="45"/>
        <v>0</v>
      </c>
      <c r="AF112" s="189">
        <f t="shared" si="45"/>
        <v>0</v>
      </c>
      <c r="AG112" s="189">
        <f t="shared" si="45"/>
        <v>0</v>
      </c>
      <c r="AH112" s="189">
        <f t="shared" si="45"/>
        <v>0</v>
      </c>
      <c r="AI112" s="189">
        <f t="shared" si="45"/>
        <v>0</v>
      </c>
      <c r="AJ112" s="189">
        <f t="shared" si="45"/>
        <v>0</v>
      </c>
      <c r="AK112" s="189">
        <f t="shared" si="45"/>
        <v>0</v>
      </c>
      <c r="AL112" s="189">
        <f t="shared" si="45"/>
        <v>0</v>
      </c>
      <c r="AM112" s="189">
        <f t="shared" si="45"/>
        <v>0</v>
      </c>
      <c r="AN112" s="189">
        <f t="shared" si="45"/>
        <v>0</v>
      </c>
      <c r="AO112" s="189">
        <f t="shared" si="45"/>
        <v>0</v>
      </c>
      <c r="AP112" s="189">
        <f t="shared" si="45"/>
        <v>0</v>
      </c>
    </row>
    <row r="113" spans="1:42" x14ac:dyDescent="0.2">
      <c r="A113" s="117" t="s">
        <v>339</v>
      </c>
      <c r="B113" s="195">
        <f>B73+B98+B108</f>
        <v>0</v>
      </c>
      <c r="C113" s="195">
        <f>C73+C98+C108</f>
        <v>0</v>
      </c>
      <c r="D113" s="195">
        <f t="shared" ref="D113:AP113" si="46">D73+D98+D108</f>
        <v>0</v>
      </c>
      <c r="E113" s="195">
        <f t="shared" si="46"/>
        <v>0</v>
      </c>
      <c r="F113" s="195">
        <f t="shared" si="46"/>
        <v>0</v>
      </c>
      <c r="G113" s="195">
        <f t="shared" si="46"/>
        <v>0</v>
      </c>
      <c r="H113" s="195">
        <f t="shared" si="46"/>
        <v>0</v>
      </c>
      <c r="I113" s="195">
        <f t="shared" si="46"/>
        <v>0</v>
      </c>
      <c r="J113" s="195">
        <f t="shared" si="46"/>
        <v>0</v>
      </c>
      <c r="K113" s="195">
        <f t="shared" si="46"/>
        <v>0</v>
      </c>
      <c r="L113" s="195">
        <f t="shared" si="46"/>
        <v>0</v>
      </c>
      <c r="M113" s="195">
        <f t="shared" si="46"/>
        <v>0</v>
      </c>
      <c r="N113" s="195">
        <f t="shared" si="46"/>
        <v>0</v>
      </c>
      <c r="O113" s="195">
        <f t="shared" si="46"/>
        <v>0</v>
      </c>
      <c r="P113" s="195">
        <f t="shared" si="46"/>
        <v>0</v>
      </c>
      <c r="Q113" s="195">
        <f t="shared" si="46"/>
        <v>0</v>
      </c>
      <c r="R113" s="195">
        <f t="shared" si="46"/>
        <v>0</v>
      </c>
      <c r="S113" s="195">
        <f t="shared" si="46"/>
        <v>0</v>
      </c>
      <c r="T113" s="195">
        <f t="shared" si="46"/>
        <v>0</v>
      </c>
      <c r="U113" s="195">
        <f t="shared" si="46"/>
        <v>0</v>
      </c>
      <c r="V113" s="195">
        <f t="shared" si="46"/>
        <v>0</v>
      </c>
      <c r="W113" s="195">
        <f t="shared" si="46"/>
        <v>0</v>
      </c>
      <c r="X113" s="195">
        <f t="shared" si="46"/>
        <v>0</v>
      </c>
      <c r="Y113" s="195">
        <f t="shared" si="46"/>
        <v>0</v>
      </c>
      <c r="Z113" s="195">
        <f t="shared" si="46"/>
        <v>0</v>
      </c>
      <c r="AA113" s="195">
        <f t="shared" si="46"/>
        <v>0</v>
      </c>
      <c r="AB113" s="195">
        <f t="shared" si="46"/>
        <v>0</v>
      </c>
      <c r="AC113" s="195">
        <f t="shared" si="46"/>
        <v>0</v>
      </c>
      <c r="AD113" s="195">
        <f t="shared" si="46"/>
        <v>0</v>
      </c>
      <c r="AE113" s="195">
        <f t="shared" si="46"/>
        <v>0</v>
      </c>
      <c r="AF113" s="195">
        <f t="shared" si="46"/>
        <v>0</v>
      </c>
      <c r="AG113" s="195">
        <f t="shared" si="46"/>
        <v>0</v>
      </c>
      <c r="AH113" s="195">
        <f t="shared" si="46"/>
        <v>0</v>
      </c>
      <c r="AI113" s="195">
        <f t="shared" si="46"/>
        <v>0</v>
      </c>
      <c r="AJ113" s="195">
        <f t="shared" si="46"/>
        <v>0</v>
      </c>
      <c r="AK113" s="195">
        <f t="shared" si="46"/>
        <v>0</v>
      </c>
      <c r="AL113" s="195">
        <f t="shared" si="46"/>
        <v>0</v>
      </c>
      <c r="AM113" s="195">
        <f t="shared" si="46"/>
        <v>0</v>
      </c>
      <c r="AN113" s="195">
        <f t="shared" si="46"/>
        <v>0</v>
      </c>
      <c r="AO113" s="195">
        <f t="shared" si="46"/>
        <v>0</v>
      </c>
      <c r="AP113" s="195">
        <f t="shared" si="46"/>
        <v>0</v>
      </c>
    </row>
    <row r="114" spans="1:42" x14ac:dyDescent="0.2">
      <c r="A114" s="278" t="s">
        <v>12</v>
      </c>
      <c r="B114" s="202">
        <f>SUM(B112:B113)</f>
        <v>0</v>
      </c>
      <c r="C114" s="202">
        <f t="shared" ref="C114:AP114" si="47">SUM(C112:C113)</f>
        <v>0</v>
      </c>
      <c r="D114" s="202">
        <f t="shared" si="47"/>
        <v>0</v>
      </c>
      <c r="E114" s="202">
        <f t="shared" si="47"/>
        <v>0</v>
      </c>
      <c r="F114" s="202">
        <f t="shared" si="47"/>
        <v>0</v>
      </c>
      <c r="G114" s="202">
        <f t="shared" si="47"/>
        <v>0</v>
      </c>
      <c r="H114" s="202">
        <f t="shared" si="47"/>
        <v>0</v>
      </c>
      <c r="I114" s="202">
        <f t="shared" si="47"/>
        <v>0</v>
      </c>
      <c r="J114" s="202">
        <f t="shared" si="47"/>
        <v>0</v>
      </c>
      <c r="K114" s="202">
        <f t="shared" si="47"/>
        <v>0</v>
      </c>
      <c r="L114" s="202">
        <f t="shared" si="47"/>
        <v>0</v>
      </c>
      <c r="M114" s="202">
        <f t="shared" si="47"/>
        <v>0</v>
      </c>
      <c r="N114" s="202">
        <f t="shared" si="47"/>
        <v>0</v>
      </c>
      <c r="O114" s="202">
        <f t="shared" si="47"/>
        <v>0</v>
      </c>
      <c r="P114" s="202">
        <f t="shared" si="47"/>
        <v>0</v>
      </c>
      <c r="Q114" s="202">
        <f t="shared" si="47"/>
        <v>0</v>
      </c>
      <c r="R114" s="202">
        <f t="shared" si="47"/>
        <v>0</v>
      </c>
      <c r="S114" s="202">
        <f t="shared" si="47"/>
        <v>0</v>
      </c>
      <c r="T114" s="202">
        <f t="shared" si="47"/>
        <v>0</v>
      </c>
      <c r="U114" s="202">
        <f t="shared" si="47"/>
        <v>0</v>
      </c>
      <c r="V114" s="202">
        <f t="shared" si="47"/>
        <v>0</v>
      </c>
      <c r="W114" s="202">
        <f t="shared" si="47"/>
        <v>0</v>
      </c>
      <c r="X114" s="202">
        <f t="shared" si="47"/>
        <v>0</v>
      </c>
      <c r="Y114" s="202">
        <f t="shared" si="47"/>
        <v>0</v>
      </c>
      <c r="Z114" s="202">
        <f t="shared" si="47"/>
        <v>0</v>
      </c>
      <c r="AA114" s="202">
        <f t="shared" si="47"/>
        <v>0</v>
      </c>
      <c r="AB114" s="202">
        <f t="shared" si="47"/>
        <v>0</v>
      </c>
      <c r="AC114" s="202">
        <f t="shared" si="47"/>
        <v>0</v>
      </c>
      <c r="AD114" s="202">
        <f t="shared" si="47"/>
        <v>0</v>
      </c>
      <c r="AE114" s="202">
        <f t="shared" si="47"/>
        <v>0</v>
      </c>
      <c r="AF114" s="202">
        <f t="shared" si="47"/>
        <v>0</v>
      </c>
      <c r="AG114" s="202">
        <f t="shared" si="47"/>
        <v>0</v>
      </c>
      <c r="AH114" s="202">
        <f t="shared" si="47"/>
        <v>0</v>
      </c>
      <c r="AI114" s="202">
        <f t="shared" si="47"/>
        <v>0</v>
      </c>
      <c r="AJ114" s="202">
        <f t="shared" si="47"/>
        <v>0</v>
      </c>
      <c r="AK114" s="202">
        <f t="shared" si="47"/>
        <v>0</v>
      </c>
      <c r="AL114" s="202">
        <f t="shared" si="47"/>
        <v>0</v>
      </c>
      <c r="AM114" s="202">
        <f t="shared" si="47"/>
        <v>0</v>
      </c>
      <c r="AN114" s="202">
        <f t="shared" si="47"/>
        <v>0</v>
      </c>
      <c r="AO114" s="202">
        <f t="shared" si="47"/>
        <v>0</v>
      </c>
      <c r="AP114" s="202">
        <f t="shared" si="47"/>
        <v>0</v>
      </c>
    </row>
    <row r="115" spans="1:42" s="122" customFormat="1" x14ac:dyDescent="0.2">
      <c r="A115" s="23"/>
      <c r="G115" s="203"/>
      <c r="H115" s="203"/>
      <c r="I115" s="203"/>
      <c r="J115" s="203"/>
      <c r="K115" s="203"/>
      <c r="L115" s="203"/>
      <c r="M115" s="203"/>
      <c r="N115" s="203"/>
      <c r="O115" s="203"/>
      <c r="P115" s="203"/>
      <c r="Q115" s="203"/>
      <c r="R115" s="203"/>
      <c r="S115" s="203"/>
      <c r="T115" s="203"/>
      <c r="U115" s="203"/>
      <c r="V115" s="203"/>
      <c r="W115" s="203"/>
      <c r="X115" s="203"/>
      <c r="Y115" s="203"/>
      <c r="Z115" s="203"/>
      <c r="AA115" s="203"/>
      <c r="AB115" s="203"/>
      <c r="AC115" s="203"/>
      <c r="AD115" s="203"/>
      <c r="AE115" s="203"/>
      <c r="AF115" s="203"/>
      <c r="AG115" s="203"/>
      <c r="AH115" s="203"/>
      <c r="AI115" s="203"/>
      <c r="AJ115" s="203"/>
      <c r="AK115" s="203"/>
      <c r="AL115" s="203"/>
      <c r="AM115" s="203"/>
      <c r="AN115" s="203"/>
      <c r="AO115" s="203"/>
      <c r="AP115" s="203"/>
    </row>
    <row r="116" spans="1:42" s="122" customFormat="1" x14ac:dyDescent="0.2">
      <c r="A116" s="29" t="s">
        <v>280</v>
      </c>
      <c r="G116" s="203"/>
      <c r="H116" s="203"/>
      <c r="I116" s="203"/>
      <c r="J116" s="203"/>
      <c r="K116" s="203"/>
      <c r="L116" s="203"/>
      <c r="M116" s="203"/>
      <c r="N116" s="203"/>
      <c r="O116" s="203"/>
      <c r="P116" s="203"/>
      <c r="Q116" s="203"/>
      <c r="R116" s="203"/>
      <c r="S116" s="203"/>
      <c r="T116" s="203"/>
      <c r="U116" s="203"/>
      <c r="V116" s="203"/>
      <c r="W116" s="203"/>
      <c r="X116" s="203"/>
      <c r="Y116" s="203"/>
      <c r="Z116" s="203"/>
      <c r="AA116" s="203"/>
      <c r="AB116" s="203"/>
      <c r="AC116" s="203"/>
      <c r="AD116" s="203"/>
      <c r="AE116" s="203"/>
      <c r="AF116" s="203"/>
      <c r="AG116" s="203"/>
      <c r="AH116" s="203"/>
      <c r="AI116" s="203"/>
      <c r="AJ116" s="203"/>
      <c r="AK116" s="203"/>
      <c r="AL116" s="203"/>
      <c r="AM116" s="203"/>
      <c r="AN116" s="203"/>
      <c r="AO116" s="203"/>
      <c r="AP116" s="203"/>
    </row>
    <row r="117" spans="1:42" s="122" customFormat="1" x14ac:dyDescent="0.2">
      <c r="A117" s="117" t="s">
        <v>2</v>
      </c>
      <c r="G117" s="203"/>
      <c r="H117" s="203"/>
      <c r="I117" s="203"/>
      <c r="J117" s="203"/>
      <c r="K117" s="203"/>
      <c r="L117" s="203"/>
      <c r="M117" s="203"/>
      <c r="N117" s="203"/>
      <c r="O117" s="203"/>
      <c r="P117" s="203"/>
      <c r="Q117" s="203"/>
      <c r="R117" s="203"/>
      <c r="S117" s="203"/>
      <c r="T117" s="203"/>
      <c r="U117" s="203"/>
      <c r="V117" s="203"/>
      <c r="W117" s="203"/>
      <c r="X117" s="203"/>
      <c r="Y117" s="203"/>
      <c r="Z117" s="203"/>
      <c r="AA117" s="203"/>
      <c r="AB117" s="203"/>
      <c r="AC117" s="203"/>
      <c r="AD117" s="203"/>
      <c r="AE117" s="203"/>
      <c r="AF117" s="203"/>
      <c r="AG117" s="203"/>
      <c r="AH117" s="203"/>
      <c r="AI117" s="203"/>
      <c r="AJ117" s="203"/>
      <c r="AK117" s="203"/>
      <c r="AL117" s="203"/>
      <c r="AM117" s="203"/>
      <c r="AN117" s="203"/>
      <c r="AO117" s="203"/>
      <c r="AP117" s="203"/>
    </row>
    <row r="118" spans="1:42" x14ac:dyDescent="0.2">
      <c r="A118" s="119" t="s">
        <v>5</v>
      </c>
      <c r="B118" s="194"/>
      <c r="C118" s="194">
        <f>I241+K241</f>
        <v>0</v>
      </c>
      <c r="D118" s="194"/>
      <c r="E118" s="194"/>
      <c r="F118" s="194"/>
      <c r="G118" s="194"/>
      <c r="H118" s="194"/>
      <c r="I118" s="194"/>
      <c r="J118" s="194"/>
      <c r="K118" s="194"/>
      <c r="L118" s="194"/>
      <c r="M118" s="194"/>
      <c r="N118" s="194"/>
      <c r="O118" s="194"/>
      <c r="P118" s="194"/>
      <c r="Q118" s="194"/>
      <c r="R118" s="194"/>
      <c r="S118" s="194"/>
      <c r="T118" s="194"/>
      <c r="U118" s="194"/>
      <c r="V118" s="194"/>
      <c r="W118" s="194"/>
      <c r="X118" s="194"/>
      <c r="Y118" s="194"/>
      <c r="Z118" s="194"/>
      <c r="AA118" s="194"/>
      <c r="AB118" s="194"/>
      <c r="AC118" s="194"/>
      <c r="AD118" s="194"/>
      <c r="AE118" s="194"/>
      <c r="AF118" s="194"/>
      <c r="AG118" s="194"/>
      <c r="AH118" s="194"/>
      <c r="AI118" s="194"/>
      <c r="AJ118" s="194"/>
      <c r="AK118" s="194"/>
      <c r="AL118" s="194"/>
      <c r="AM118" s="194"/>
      <c r="AN118" s="194"/>
      <c r="AO118" s="194"/>
      <c r="AP118" s="194"/>
    </row>
    <row r="119" spans="1:42" x14ac:dyDescent="0.2">
      <c r="A119" s="119" t="s">
        <v>4</v>
      </c>
      <c r="B119" s="195"/>
      <c r="C119" s="195">
        <f>I377+K377</f>
        <v>0</v>
      </c>
      <c r="D119" s="195"/>
      <c r="E119" s="195"/>
      <c r="F119" s="195"/>
      <c r="G119" s="195"/>
      <c r="H119" s="195"/>
      <c r="I119" s="195"/>
      <c r="J119" s="195"/>
      <c r="K119" s="195"/>
      <c r="L119" s="195"/>
      <c r="M119" s="195"/>
      <c r="N119" s="195"/>
      <c r="O119" s="195"/>
      <c r="P119" s="195"/>
      <c r="Q119" s="195"/>
      <c r="R119" s="195"/>
      <c r="S119" s="195"/>
      <c r="T119" s="195"/>
      <c r="U119" s="195"/>
      <c r="V119" s="195"/>
      <c r="W119" s="195"/>
      <c r="X119" s="195"/>
      <c r="Y119" s="195"/>
      <c r="Z119" s="195"/>
      <c r="AA119" s="195"/>
      <c r="AB119" s="195"/>
      <c r="AC119" s="195"/>
      <c r="AD119" s="195"/>
      <c r="AE119" s="195"/>
      <c r="AF119" s="195"/>
      <c r="AG119" s="195"/>
      <c r="AH119" s="195"/>
      <c r="AI119" s="195"/>
      <c r="AJ119" s="195"/>
      <c r="AK119" s="195"/>
      <c r="AL119" s="195"/>
      <c r="AM119" s="195"/>
      <c r="AN119" s="195"/>
      <c r="AO119" s="195"/>
      <c r="AP119" s="195"/>
    </row>
    <row r="120" spans="1:42" x14ac:dyDescent="0.2">
      <c r="A120" s="119" t="s">
        <v>12</v>
      </c>
      <c r="B120" s="194"/>
      <c r="C120" s="194">
        <f>SUM(C118:C119)</f>
        <v>0</v>
      </c>
      <c r="D120" s="194"/>
      <c r="E120" s="194"/>
      <c r="F120" s="194"/>
      <c r="G120" s="194"/>
      <c r="H120" s="194"/>
      <c r="I120" s="194"/>
      <c r="J120" s="194"/>
      <c r="K120" s="194"/>
      <c r="L120" s="194"/>
      <c r="M120" s="194"/>
      <c r="N120" s="194"/>
      <c r="O120" s="194"/>
      <c r="P120" s="194"/>
      <c r="Q120" s="194"/>
      <c r="R120" s="194"/>
      <c r="S120" s="194"/>
      <c r="T120" s="194"/>
      <c r="U120" s="194"/>
      <c r="V120" s="194"/>
      <c r="W120" s="194"/>
      <c r="X120" s="194"/>
      <c r="Y120" s="194"/>
      <c r="Z120" s="194"/>
      <c r="AA120" s="194"/>
      <c r="AB120" s="194"/>
      <c r="AC120" s="194"/>
      <c r="AD120" s="194"/>
      <c r="AE120" s="194"/>
      <c r="AF120" s="194"/>
      <c r="AG120" s="194"/>
      <c r="AH120" s="194"/>
      <c r="AI120" s="194"/>
      <c r="AJ120" s="194"/>
      <c r="AK120" s="194"/>
      <c r="AL120" s="194"/>
      <c r="AM120" s="194"/>
      <c r="AN120" s="194"/>
      <c r="AO120" s="194"/>
      <c r="AP120" s="194"/>
    </row>
    <row r="121" spans="1:42" s="122" customFormat="1" x14ac:dyDescent="0.2">
      <c r="A121" s="117" t="s">
        <v>6</v>
      </c>
      <c r="G121" s="203"/>
      <c r="H121" s="203"/>
      <c r="I121" s="203"/>
      <c r="J121" s="203"/>
      <c r="K121" s="203"/>
      <c r="L121" s="203"/>
      <c r="M121" s="203"/>
      <c r="N121" s="203"/>
      <c r="O121" s="203"/>
      <c r="P121" s="203"/>
      <c r="Q121" s="203"/>
      <c r="R121" s="203"/>
      <c r="S121" s="203"/>
      <c r="T121" s="203"/>
      <c r="U121" s="203"/>
      <c r="V121" s="203"/>
      <c r="W121" s="203"/>
      <c r="X121" s="203"/>
      <c r="Y121" s="203"/>
      <c r="Z121" s="203"/>
      <c r="AA121" s="203"/>
      <c r="AB121" s="203"/>
      <c r="AC121" s="203"/>
      <c r="AD121" s="203"/>
      <c r="AE121" s="203"/>
      <c r="AF121" s="203"/>
      <c r="AG121" s="203"/>
      <c r="AH121" s="203"/>
      <c r="AI121" s="203"/>
      <c r="AJ121" s="203"/>
      <c r="AK121" s="203"/>
      <c r="AL121" s="203"/>
      <c r="AM121" s="203"/>
      <c r="AN121" s="203"/>
      <c r="AO121" s="203"/>
      <c r="AP121" s="203"/>
    </row>
    <row r="122" spans="1:42" x14ac:dyDescent="0.2">
      <c r="A122" s="119" t="s">
        <v>5</v>
      </c>
      <c r="B122" s="194">
        <f>B510</f>
        <v>0</v>
      </c>
      <c r="C122" s="194">
        <f t="shared" ref="C122:AO122" si="48">C510</f>
        <v>0</v>
      </c>
      <c r="D122" s="194">
        <f t="shared" si="48"/>
        <v>0</v>
      </c>
      <c r="E122" s="194">
        <f t="shared" si="48"/>
        <v>0</v>
      </c>
      <c r="F122" s="194">
        <f t="shared" si="48"/>
        <v>0</v>
      </c>
      <c r="G122" s="194">
        <f t="shared" si="48"/>
        <v>0</v>
      </c>
      <c r="H122" s="194">
        <f t="shared" si="48"/>
        <v>0</v>
      </c>
      <c r="I122" s="194">
        <f t="shared" si="48"/>
        <v>0</v>
      </c>
      <c r="J122" s="194">
        <f t="shared" si="48"/>
        <v>0</v>
      </c>
      <c r="K122" s="194">
        <f t="shared" si="48"/>
        <v>0</v>
      </c>
      <c r="L122" s="194">
        <f t="shared" si="48"/>
        <v>0</v>
      </c>
      <c r="M122" s="194">
        <f t="shared" si="48"/>
        <v>0</v>
      </c>
      <c r="N122" s="194">
        <f t="shared" si="48"/>
        <v>0</v>
      </c>
      <c r="O122" s="194">
        <f t="shared" si="48"/>
        <v>0</v>
      </c>
      <c r="P122" s="194">
        <f t="shared" si="48"/>
        <v>0</v>
      </c>
      <c r="Q122" s="194">
        <f t="shared" si="48"/>
        <v>0</v>
      </c>
      <c r="R122" s="194">
        <f t="shared" si="48"/>
        <v>0</v>
      </c>
      <c r="S122" s="194">
        <f t="shared" si="48"/>
        <v>0</v>
      </c>
      <c r="T122" s="194">
        <f t="shared" si="48"/>
        <v>0</v>
      </c>
      <c r="U122" s="194">
        <f t="shared" si="48"/>
        <v>0</v>
      </c>
      <c r="V122" s="194">
        <f t="shared" si="48"/>
        <v>0</v>
      </c>
      <c r="W122" s="194">
        <f t="shared" si="48"/>
        <v>0</v>
      </c>
      <c r="X122" s="194">
        <f t="shared" si="48"/>
        <v>0</v>
      </c>
      <c r="Y122" s="194">
        <f t="shared" si="48"/>
        <v>0</v>
      </c>
      <c r="Z122" s="194">
        <f t="shared" si="48"/>
        <v>0</v>
      </c>
      <c r="AA122" s="194">
        <f t="shared" si="48"/>
        <v>0</v>
      </c>
      <c r="AB122" s="194">
        <f t="shared" si="48"/>
        <v>0</v>
      </c>
      <c r="AC122" s="194">
        <f t="shared" si="48"/>
        <v>0</v>
      </c>
      <c r="AD122" s="194">
        <f t="shared" si="48"/>
        <v>0</v>
      </c>
      <c r="AE122" s="194">
        <f t="shared" si="48"/>
        <v>0</v>
      </c>
      <c r="AF122" s="194">
        <f t="shared" si="48"/>
        <v>0</v>
      </c>
      <c r="AG122" s="194">
        <f t="shared" si="48"/>
        <v>0</v>
      </c>
      <c r="AH122" s="194">
        <f t="shared" si="48"/>
        <v>0</v>
      </c>
      <c r="AI122" s="194">
        <f t="shared" si="48"/>
        <v>0</v>
      </c>
      <c r="AJ122" s="194">
        <f t="shared" si="48"/>
        <v>0</v>
      </c>
      <c r="AK122" s="194">
        <f t="shared" si="48"/>
        <v>0</v>
      </c>
      <c r="AL122" s="194">
        <f t="shared" si="48"/>
        <v>0</v>
      </c>
      <c r="AM122" s="194">
        <f t="shared" si="48"/>
        <v>0</v>
      </c>
      <c r="AN122" s="194">
        <f t="shared" si="48"/>
        <v>0</v>
      </c>
      <c r="AO122" s="194">
        <f t="shared" si="48"/>
        <v>0</v>
      </c>
      <c r="AP122" s="194">
        <f>AP510</f>
        <v>0</v>
      </c>
    </row>
    <row r="123" spans="1:42" x14ac:dyDescent="0.2">
      <c r="A123" s="119" t="s">
        <v>4</v>
      </c>
      <c r="B123" s="195">
        <f>B516</f>
        <v>0</v>
      </c>
      <c r="C123" s="195">
        <f t="shared" ref="C123:AO123" si="49">C516</f>
        <v>0</v>
      </c>
      <c r="D123" s="195">
        <f t="shared" si="49"/>
        <v>0</v>
      </c>
      <c r="E123" s="195">
        <f t="shared" si="49"/>
        <v>0</v>
      </c>
      <c r="F123" s="195">
        <f t="shared" si="49"/>
        <v>0</v>
      </c>
      <c r="G123" s="195">
        <f t="shared" si="49"/>
        <v>0</v>
      </c>
      <c r="H123" s="195">
        <f t="shared" si="49"/>
        <v>0</v>
      </c>
      <c r="I123" s="195">
        <f t="shared" si="49"/>
        <v>0</v>
      </c>
      <c r="J123" s="195">
        <f t="shared" si="49"/>
        <v>0</v>
      </c>
      <c r="K123" s="195">
        <f t="shared" si="49"/>
        <v>0</v>
      </c>
      <c r="L123" s="195">
        <f t="shared" si="49"/>
        <v>0</v>
      </c>
      <c r="M123" s="195">
        <f t="shared" si="49"/>
        <v>0</v>
      </c>
      <c r="N123" s="195">
        <f t="shared" si="49"/>
        <v>0</v>
      </c>
      <c r="O123" s="195">
        <f t="shared" si="49"/>
        <v>0</v>
      </c>
      <c r="P123" s="195">
        <f t="shared" si="49"/>
        <v>0</v>
      </c>
      <c r="Q123" s="195">
        <f t="shared" si="49"/>
        <v>0</v>
      </c>
      <c r="R123" s="195">
        <f t="shared" si="49"/>
        <v>0</v>
      </c>
      <c r="S123" s="195">
        <f t="shared" si="49"/>
        <v>0</v>
      </c>
      <c r="T123" s="195">
        <f t="shared" si="49"/>
        <v>0</v>
      </c>
      <c r="U123" s="195">
        <f t="shared" si="49"/>
        <v>0</v>
      </c>
      <c r="V123" s="195">
        <f t="shared" si="49"/>
        <v>0</v>
      </c>
      <c r="W123" s="195">
        <f t="shared" si="49"/>
        <v>0</v>
      </c>
      <c r="X123" s="195">
        <f t="shared" si="49"/>
        <v>0</v>
      </c>
      <c r="Y123" s="195">
        <f t="shared" si="49"/>
        <v>0</v>
      </c>
      <c r="Z123" s="195">
        <f t="shared" si="49"/>
        <v>0</v>
      </c>
      <c r="AA123" s="195">
        <f t="shared" si="49"/>
        <v>0</v>
      </c>
      <c r="AB123" s="195">
        <f t="shared" si="49"/>
        <v>0</v>
      </c>
      <c r="AC123" s="195">
        <f t="shared" si="49"/>
        <v>0</v>
      </c>
      <c r="AD123" s="195">
        <f t="shared" si="49"/>
        <v>0</v>
      </c>
      <c r="AE123" s="195">
        <f t="shared" si="49"/>
        <v>0</v>
      </c>
      <c r="AF123" s="195">
        <f t="shared" si="49"/>
        <v>0</v>
      </c>
      <c r="AG123" s="195">
        <f t="shared" si="49"/>
        <v>0</v>
      </c>
      <c r="AH123" s="195">
        <f t="shared" si="49"/>
        <v>0</v>
      </c>
      <c r="AI123" s="195">
        <f t="shared" si="49"/>
        <v>0</v>
      </c>
      <c r="AJ123" s="195">
        <f t="shared" si="49"/>
        <v>0</v>
      </c>
      <c r="AK123" s="195">
        <f t="shared" si="49"/>
        <v>0</v>
      </c>
      <c r="AL123" s="195">
        <f t="shared" si="49"/>
        <v>0</v>
      </c>
      <c r="AM123" s="195">
        <f t="shared" si="49"/>
        <v>0</v>
      </c>
      <c r="AN123" s="195">
        <f t="shared" si="49"/>
        <v>0</v>
      </c>
      <c r="AO123" s="195">
        <f t="shared" si="49"/>
        <v>0</v>
      </c>
      <c r="AP123" s="195">
        <f>AP516</f>
        <v>0</v>
      </c>
    </row>
    <row r="124" spans="1:42" x14ac:dyDescent="0.2">
      <c r="A124" s="119" t="s">
        <v>12</v>
      </c>
      <c r="B124" s="194">
        <f>SUM(B122:B123)</f>
        <v>0</v>
      </c>
      <c r="C124" s="194">
        <f>SUM(C122:C123)</f>
        <v>0</v>
      </c>
      <c r="D124" s="194">
        <f>SUM(D122:D123)</f>
        <v>0</v>
      </c>
      <c r="E124" s="194">
        <f t="shared" ref="E124:AP124" si="50">SUM(E122:E123)</f>
        <v>0</v>
      </c>
      <c r="F124" s="194">
        <f t="shared" si="50"/>
        <v>0</v>
      </c>
      <c r="G124" s="194">
        <f t="shared" si="50"/>
        <v>0</v>
      </c>
      <c r="H124" s="194">
        <f t="shared" si="50"/>
        <v>0</v>
      </c>
      <c r="I124" s="194">
        <f t="shared" si="50"/>
        <v>0</v>
      </c>
      <c r="J124" s="194">
        <f t="shared" si="50"/>
        <v>0</v>
      </c>
      <c r="K124" s="194">
        <f t="shared" si="50"/>
        <v>0</v>
      </c>
      <c r="L124" s="194">
        <f t="shared" si="50"/>
        <v>0</v>
      </c>
      <c r="M124" s="194">
        <f t="shared" si="50"/>
        <v>0</v>
      </c>
      <c r="N124" s="194">
        <f t="shared" si="50"/>
        <v>0</v>
      </c>
      <c r="O124" s="194">
        <f t="shared" si="50"/>
        <v>0</v>
      </c>
      <c r="P124" s="194">
        <f t="shared" si="50"/>
        <v>0</v>
      </c>
      <c r="Q124" s="194">
        <f t="shared" si="50"/>
        <v>0</v>
      </c>
      <c r="R124" s="194">
        <f t="shared" si="50"/>
        <v>0</v>
      </c>
      <c r="S124" s="194">
        <f t="shared" si="50"/>
        <v>0</v>
      </c>
      <c r="T124" s="194">
        <f t="shared" si="50"/>
        <v>0</v>
      </c>
      <c r="U124" s="194">
        <f t="shared" si="50"/>
        <v>0</v>
      </c>
      <c r="V124" s="194">
        <f t="shared" si="50"/>
        <v>0</v>
      </c>
      <c r="W124" s="194">
        <f t="shared" si="50"/>
        <v>0</v>
      </c>
      <c r="X124" s="194">
        <f t="shared" si="50"/>
        <v>0</v>
      </c>
      <c r="Y124" s="194">
        <f t="shared" si="50"/>
        <v>0</v>
      </c>
      <c r="Z124" s="194">
        <f t="shared" si="50"/>
        <v>0</v>
      </c>
      <c r="AA124" s="194">
        <f t="shared" si="50"/>
        <v>0</v>
      </c>
      <c r="AB124" s="194">
        <f t="shared" si="50"/>
        <v>0</v>
      </c>
      <c r="AC124" s="194">
        <f t="shared" si="50"/>
        <v>0</v>
      </c>
      <c r="AD124" s="194">
        <f t="shared" si="50"/>
        <v>0</v>
      </c>
      <c r="AE124" s="194">
        <f t="shared" si="50"/>
        <v>0</v>
      </c>
      <c r="AF124" s="194">
        <f t="shared" si="50"/>
        <v>0</v>
      </c>
      <c r="AG124" s="194">
        <f t="shared" si="50"/>
        <v>0</v>
      </c>
      <c r="AH124" s="194">
        <f t="shared" si="50"/>
        <v>0</v>
      </c>
      <c r="AI124" s="194">
        <f t="shared" si="50"/>
        <v>0</v>
      </c>
      <c r="AJ124" s="194">
        <f t="shared" si="50"/>
        <v>0</v>
      </c>
      <c r="AK124" s="194">
        <f t="shared" si="50"/>
        <v>0</v>
      </c>
      <c r="AL124" s="194">
        <f t="shared" si="50"/>
        <v>0</v>
      </c>
      <c r="AM124" s="194">
        <f t="shared" si="50"/>
        <v>0</v>
      </c>
      <c r="AN124" s="194">
        <f t="shared" si="50"/>
        <v>0</v>
      </c>
      <c r="AO124" s="194">
        <f t="shared" si="50"/>
        <v>0</v>
      </c>
      <c r="AP124" s="194">
        <f t="shared" si="50"/>
        <v>0</v>
      </c>
    </row>
    <row r="125" spans="1:42" s="122" customFormat="1" x14ac:dyDescent="0.2">
      <c r="A125" s="117" t="s">
        <v>80</v>
      </c>
    </row>
    <row r="126" spans="1:42" x14ac:dyDescent="0.2">
      <c r="A126" s="119" t="s">
        <v>5</v>
      </c>
      <c r="B126" s="194">
        <f>B188</f>
        <v>0</v>
      </c>
      <c r="C126" s="194">
        <f>C188</f>
        <v>0</v>
      </c>
      <c r="D126" s="194">
        <f t="shared" ref="D126:AP126" si="51">D188</f>
        <v>0</v>
      </c>
      <c r="E126" s="194">
        <f t="shared" si="51"/>
        <v>0</v>
      </c>
      <c r="F126" s="194">
        <f t="shared" si="51"/>
        <v>0</v>
      </c>
      <c r="G126" s="194">
        <f t="shared" si="51"/>
        <v>0</v>
      </c>
      <c r="H126" s="194">
        <f t="shared" si="51"/>
        <v>0</v>
      </c>
      <c r="I126" s="194">
        <f t="shared" si="51"/>
        <v>0</v>
      </c>
      <c r="J126" s="194">
        <f t="shared" si="51"/>
        <v>0</v>
      </c>
      <c r="K126" s="194">
        <f t="shared" si="51"/>
        <v>0</v>
      </c>
      <c r="L126" s="194">
        <f t="shared" si="51"/>
        <v>0</v>
      </c>
      <c r="M126" s="194">
        <f t="shared" si="51"/>
        <v>0</v>
      </c>
      <c r="N126" s="194">
        <f t="shared" si="51"/>
        <v>0</v>
      </c>
      <c r="O126" s="194">
        <f t="shared" si="51"/>
        <v>0</v>
      </c>
      <c r="P126" s="194">
        <f t="shared" si="51"/>
        <v>0</v>
      </c>
      <c r="Q126" s="194">
        <f t="shared" si="51"/>
        <v>0</v>
      </c>
      <c r="R126" s="194">
        <f t="shared" si="51"/>
        <v>0</v>
      </c>
      <c r="S126" s="194">
        <f t="shared" si="51"/>
        <v>0</v>
      </c>
      <c r="T126" s="194">
        <f t="shared" si="51"/>
        <v>0</v>
      </c>
      <c r="U126" s="194">
        <f t="shared" si="51"/>
        <v>0</v>
      </c>
      <c r="V126" s="194">
        <f t="shared" si="51"/>
        <v>0</v>
      </c>
      <c r="W126" s="194">
        <f t="shared" si="51"/>
        <v>0</v>
      </c>
      <c r="X126" s="194">
        <f t="shared" si="51"/>
        <v>0</v>
      </c>
      <c r="Y126" s="194">
        <f t="shared" si="51"/>
        <v>0</v>
      </c>
      <c r="Z126" s="194">
        <f t="shared" si="51"/>
        <v>0</v>
      </c>
      <c r="AA126" s="194">
        <f t="shared" si="51"/>
        <v>0</v>
      </c>
      <c r="AB126" s="194">
        <f t="shared" si="51"/>
        <v>0</v>
      </c>
      <c r="AC126" s="194">
        <f t="shared" si="51"/>
        <v>0</v>
      </c>
      <c r="AD126" s="194">
        <f t="shared" si="51"/>
        <v>0</v>
      </c>
      <c r="AE126" s="194">
        <f t="shared" si="51"/>
        <v>0</v>
      </c>
      <c r="AF126" s="194">
        <f t="shared" si="51"/>
        <v>0</v>
      </c>
      <c r="AG126" s="194">
        <f t="shared" si="51"/>
        <v>0</v>
      </c>
      <c r="AH126" s="194">
        <f t="shared" si="51"/>
        <v>0</v>
      </c>
      <c r="AI126" s="194">
        <f t="shared" si="51"/>
        <v>0</v>
      </c>
      <c r="AJ126" s="194">
        <f t="shared" si="51"/>
        <v>0</v>
      </c>
      <c r="AK126" s="194">
        <f t="shared" si="51"/>
        <v>0</v>
      </c>
      <c r="AL126" s="194">
        <f t="shared" si="51"/>
        <v>0</v>
      </c>
      <c r="AM126" s="194">
        <f t="shared" si="51"/>
        <v>0</v>
      </c>
      <c r="AN126" s="194">
        <f t="shared" si="51"/>
        <v>0</v>
      </c>
      <c r="AO126" s="194">
        <f t="shared" si="51"/>
        <v>0</v>
      </c>
      <c r="AP126" s="194">
        <f t="shared" si="51"/>
        <v>0</v>
      </c>
    </row>
    <row r="127" spans="1:42" x14ac:dyDescent="0.2">
      <c r="A127" s="119" t="s">
        <v>4</v>
      </c>
      <c r="B127" s="189">
        <f>B228</f>
        <v>0</v>
      </c>
      <c r="C127" s="189">
        <f>C228</f>
        <v>0</v>
      </c>
      <c r="D127" s="189">
        <f t="shared" ref="D127:AP127" si="52">D228</f>
        <v>0</v>
      </c>
      <c r="E127" s="189">
        <f t="shared" si="52"/>
        <v>0</v>
      </c>
      <c r="F127" s="189">
        <f t="shared" si="52"/>
        <v>0</v>
      </c>
      <c r="G127" s="189">
        <f t="shared" si="52"/>
        <v>0</v>
      </c>
      <c r="H127" s="189">
        <f t="shared" si="52"/>
        <v>0</v>
      </c>
      <c r="I127" s="189">
        <f t="shared" si="52"/>
        <v>0</v>
      </c>
      <c r="J127" s="189">
        <f t="shared" si="52"/>
        <v>0</v>
      </c>
      <c r="K127" s="189">
        <f t="shared" si="52"/>
        <v>0</v>
      </c>
      <c r="L127" s="189">
        <f t="shared" si="52"/>
        <v>0</v>
      </c>
      <c r="M127" s="189">
        <f t="shared" si="52"/>
        <v>0</v>
      </c>
      <c r="N127" s="189">
        <f t="shared" si="52"/>
        <v>0</v>
      </c>
      <c r="O127" s="189">
        <f t="shared" si="52"/>
        <v>0</v>
      </c>
      <c r="P127" s="189">
        <f t="shared" si="52"/>
        <v>0</v>
      </c>
      <c r="Q127" s="189">
        <f t="shared" si="52"/>
        <v>0</v>
      </c>
      <c r="R127" s="189">
        <f t="shared" si="52"/>
        <v>0</v>
      </c>
      <c r="S127" s="189">
        <f t="shared" si="52"/>
        <v>0</v>
      </c>
      <c r="T127" s="189">
        <f t="shared" si="52"/>
        <v>0</v>
      </c>
      <c r="U127" s="189">
        <f t="shared" si="52"/>
        <v>0</v>
      </c>
      <c r="V127" s="189">
        <f t="shared" si="52"/>
        <v>0</v>
      </c>
      <c r="W127" s="189">
        <f t="shared" si="52"/>
        <v>0</v>
      </c>
      <c r="X127" s="189">
        <f t="shared" si="52"/>
        <v>0</v>
      </c>
      <c r="Y127" s="189">
        <f t="shared" si="52"/>
        <v>0</v>
      </c>
      <c r="Z127" s="189">
        <f t="shared" si="52"/>
        <v>0</v>
      </c>
      <c r="AA127" s="189">
        <f t="shared" si="52"/>
        <v>0</v>
      </c>
      <c r="AB127" s="189">
        <f t="shared" si="52"/>
        <v>0</v>
      </c>
      <c r="AC127" s="189">
        <f t="shared" si="52"/>
        <v>0</v>
      </c>
      <c r="AD127" s="189">
        <f t="shared" si="52"/>
        <v>0</v>
      </c>
      <c r="AE127" s="189">
        <f t="shared" si="52"/>
        <v>0</v>
      </c>
      <c r="AF127" s="189">
        <f t="shared" si="52"/>
        <v>0</v>
      </c>
      <c r="AG127" s="189">
        <f t="shared" si="52"/>
        <v>0</v>
      </c>
      <c r="AH127" s="189">
        <f t="shared" si="52"/>
        <v>0</v>
      </c>
      <c r="AI127" s="189">
        <f t="shared" si="52"/>
        <v>0</v>
      </c>
      <c r="AJ127" s="189">
        <f t="shared" si="52"/>
        <v>0</v>
      </c>
      <c r="AK127" s="189">
        <f t="shared" si="52"/>
        <v>0</v>
      </c>
      <c r="AL127" s="189">
        <f t="shared" si="52"/>
        <v>0</v>
      </c>
      <c r="AM127" s="189">
        <f t="shared" si="52"/>
        <v>0</v>
      </c>
      <c r="AN127" s="189">
        <f t="shared" si="52"/>
        <v>0</v>
      </c>
      <c r="AO127" s="189">
        <f t="shared" si="52"/>
        <v>0</v>
      </c>
      <c r="AP127" s="189">
        <f t="shared" si="52"/>
        <v>0</v>
      </c>
    </row>
    <row r="128" spans="1:42" x14ac:dyDescent="0.2">
      <c r="A128" s="119" t="s">
        <v>12</v>
      </c>
      <c r="B128" s="189">
        <f>SUM(B126:B127)</f>
        <v>0</v>
      </c>
      <c r="C128" s="189">
        <f>SUM(C126:C127)</f>
        <v>0</v>
      </c>
      <c r="D128" s="189">
        <f>SUM(D126:D127)</f>
        <v>0</v>
      </c>
      <c r="E128" s="189">
        <f t="shared" ref="E128:AP128" si="53">SUM(E126:E127)</f>
        <v>0</v>
      </c>
      <c r="F128" s="189">
        <f t="shared" si="53"/>
        <v>0</v>
      </c>
      <c r="G128" s="189">
        <f t="shared" si="53"/>
        <v>0</v>
      </c>
      <c r="H128" s="189">
        <f t="shared" si="53"/>
        <v>0</v>
      </c>
      <c r="I128" s="189">
        <f t="shared" si="53"/>
        <v>0</v>
      </c>
      <c r="J128" s="189">
        <f t="shared" si="53"/>
        <v>0</v>
      </c>
      <c r="K128" s="189">
        <f t="shared" si="53"/>
        <v>0</v>
      </c>
      <c r="L128" s="189">
        <f t="shared" si="53"/>
        <v>0</v>
      </c>
      <c r="M128" s="189">
        <f t="shared" si="53"/>
        <v>0</v>
      </c>
      <c r="N128" s="189">
        <f t="shared" si="53"/>
        <v>0</v>
      </c>
      <c r="O128" s="189">
        <f t="shared" si="53"/>
        <v>0</v>
      </c>
      <c r="P128" s="189">
        <f t="shared" si="53"/>
        <v>0</v>
      </c>
      <c r="Q128" s="189">
        <f t="shared" si="53"/>
        <v>0</v>
      </c>
      <c r="R128" s="189">
        <f t="shared" si="53"/>
        <v>0</v>
      </c>
      <c r="S128" s="189">
        <f t="shared" si="53"/>
        <v>0</v>
      </c>
      <c r="T128" s="189">
        <f t="shared" si="53"/>
        <v>0</v>
      </c>
      <c r="U128" s="189">
        <f t="shared" si="53"/>
        <v>0</v>
      </c>
      <c r="V128" s="189">
        <f t="shared" si="53"/>
        <v>0</v>
      </c>
      <c r="W128" s="189">
        <f t="shared" si="53"/>
        <v>0</v>
      </c>
      <c r="X128" s="189">
        <f t="shared" si="53"/>
        <v>0</v>
      </c>
      <c r="Y128" s="189">
        <f t="shared" si="53"/>
        <v>0</v>
      </c>
      <c r="Z128" s="189">
        <f t="shared" si="53"/>
        <v>0</v>
      </c>
      <c r="AA128" s="189">
        <f t="shared" si="53"/>
        <v>0</v>
      </c>
      <c r="AB128" s="189">
        <f t="shared" si="53"/>
        <v>0</v>
      </c>
      <c r="AC128" s="189">
        <f t="shared" si="53"/>
        <v>0</v>
      </c>
      <c r="AD128" s="189">
        <f t="shared" si="53"/>
        <v>0</v>
      </c>
      <c r="AE128" s="189">
        <f t="shared" si="53"/>
        <v>0</v>
      </c>
      <c r="AF128" s="189">
        <f t="shared" si="53"/>
        <v>0</v>
      </c>
      <c r="AG128" s="189">
        <f t="shared" si="53"/>
        <v>0</v>
      </c>
      <c r="AH128" s="189">
        <f t="shared" si="53"/>
        <v>0</v>
      </c>
      <c r="AI128" s="189">
        <f t="shared" si="53"/>
        <v>0</v>
      </c>
      <c r="AJ128" s="189">
        <f t="shared" si="53"/>
        <v>0</v>
      </c>
      <c r="AK128" s="189">
        <f t="shared" si="53"/>
        <v>0</v>
      </c>
      <c r="AL128" s="189">
        <f t="shared" si="53"/>
        <v>0</v>
      </c>
      <c r="AM128" s="189">
        <f t="shared" si="53"/>
        <v>0</v>
      </c>
      <c r="AN128" s="189">
        <f t="shared" si="53"/>
        <v>0</v>
      </c>
      <c r="AO128" s="189">
        <f t="shared" si="53"/>
        <v>0</v>
      </c>
      <c r="AP128" s="189">
        <f t="shared" si="53"/>
        <v>0</v>
      </c>
    </row>
    <row r="129" spans="1:42" x14ac:dyDescent="0.2">
      <c r="A129" s="278" t="s">
        <v>12</v>
      </c>
      <c r="B129" s="202">
        <f t="shared" ref="B129:AP129" si="54">B114+B120+B124+B128</f>
        <v>0</v>
      </c>
      <c r="C129" s="202">
        <f t="shared" si="54"/>
        <v>0</v>
      </c>
      <c r="D129" s="202">
        <f t="shared" si="54"/>
        <v>0</v>
      </c>
      <c r="E129" s="202">
        <f t="shared" si="54"/>
        <v>0</v>
      </c>
      <c r="F129" s="202">
        <f t="shared" si="54"/>
        <v>0</v>
      </c>
      <c r="G129" s="202">
        <f t="shared" si="54"/>
        <v>0</v>
      </c>
      <c r="H129" s="202">
        <f t="shared" si="54"/>
        <v>0</v>
      </c>
      <c r="I129" s="202">
        <f t="shared" si="54"/>
        <v>0</v>
      </c>
      <c r="J129" s="202">
        <f t="shared" si="54"/>
        <v>0</v>
      </c>
      <c r="K129" s="202">
        <f t="shared" si="54"/>
        <v>0</v>
      </c>
      <c r="L129" s="202">
        <f t="shared" si="54"/>
        <v>0</v>
      </c>
      <c r="M129" s="202">
        <f t="shared" si="54"/>
        <v>0</v>
      </c>
      <c r="N129" s="202">
        <f t="shared" si="54"/>
        <v>0</v>
      </c>
      <c r="O129" s="202">
        <f t="shared" si="54"/>
        <v>0</v>
      </c>
      <c r="P129" s="202">
        <f t="shared" si="54"/>
        <v>0</v>
      </c>
      <c r="Q129" s="202">
        <f t="shared" si="54"/>
        <v>0</v>
      </c>
      <c r="R129" s="202">
        <f t="shared" si="54"/>
        <v>0</v>
      </c>
      <c r="S129" s="202">
        <f t="shared" si="54"/>
        <v>0</v>
      </c>
      <c r="T129" s="202">
        <f t="shared" si="54"/>
        <v>0</v>
      </c>
      <c r="U129" s="202">
        <f t="shared" si="54"/>
        <v>0</v>
      </c>
      <c r="V129" s="202">
        <f t="shared" si="54"/>
        <v>0</v>
      </c>
      <c r="W129" s="202">
        <f t="shared" si="54"/>
        <v>0</v>
      </c>
      <c r="X129" s="202">
        <f t="shared" si="54"/>
        <v>0</v>
      </c>
      <c r="Y129" s="202">
        <f t="shared" si="54"/>
        <v>0</v>
      </c>
      <c r="Z129" s="202">
        <f t="shared" si="54"/>
        <v>0</v>
      </c>
      <c r="AA129" s="202">
        <f t="shared" si="54"/>
        <v>0</v>
      </c>
      <c r="AB129" s="202">
        <f t="shared" si="54"/>
        <v>0</v>
      </c>
      <c r="AC129" s="202">
        <f t="shared" si="54"/>
        <v>0</v>
      </c>
      <c r="AD129" s="202">
        <f t="shared" si="54"/>
        <v>0</v>
      </c>
      <c r="AE129" s="202">
        <f t="shared" si="54"/>
        <v>0</v>
      </c>
      <c r="AF129" s="202">
        <f t="shared" si="54"/>
        <v>0</v>
      </c>
      <c r="AG129" s="202">
        <f t="shared" si="54"/>
        <v>0</v>
      </c>
      <c r="AH129" s="202">
        <f t="shared" si="54"/>
        <v>0</v>
      </c>
      <c r="AI129" s="202">
        <f t="shared" si="54"/>
        <v>0</v>
      </c>
      <c r="AJ129" s="202">
        <f t="shared" si="54"/>
        <v>0</v>
      </c>
      <c r="AK129" s="202">
        <f t="shared" si="54"/>
        <v>0</v>
      </c>
      <c r="AL129" s="202">
        <f t="shared" si="54"/>
        <v>0</v>
      </c>
      <c r="AM129" s="202">
        <f t="shared" si="54"/>
        <v>0</v>
      </c>
      <c r="AN129" s="202">
        <f t="shared" si="54"/>
        <v>0</v>
      </c>
      <c r="AO129" s="202">
        <f t="shared" si="54"/>
        <v>0</v>
      </c>
      <c r="AP129" s="202">
        <f t="shared" si="54"/>
        <v>0</v>
      </c>
    </row>
    <row r="130" spans="1:42" x14ac:dyDescent="0.2">
      <c r="A130" s="297"/>
      <c r="B130" s="189"/>
      <c r="C130" s="189"/>
      <c r="D130" s="189"/>
      <c r="E130" s="189"/>
      <c r="F130" s="189"/>
      <c r="G130" s="189"/>
      <c r="H130" s="189"/>
      <c r="I130" s="189"/>
      <c r="J130" s="189"/>
      <c r="K130" s="189"/>
      <c r="L130" s="189"/>
      <c r="M130" s="189"/>
      <c r="N130" s="189"/>
      <c r="O130" s="189"/>
      <c r="P130" s="189"/>
      <c r="Q130" s="189"/>
      <c r="R130" s="189"/>
      <c r="S130" s="189"/>
      <c r="T130" s="189"/>
      <c r="U130" s="189"/>
      <c r="V130" s="189"/>
      <c r="W130" s="189"/>
      <c r="X130" s="189"/>
      <c r="Y130" s="189"/>
      <c r="Z130" s="189"/>
      <c r="AA130" s="189"/>
      <c r="AB130" s="189"/>
      <c r="AC130" s="189"/>
      <c r="AD130" s="189"/>
      <c r="AE130" s="189"/>
      <c r="AF130" s="189"/>
      <c r="AG130" s="189"/>
      <c r="AH130" s="189"/>
      <c r="AI130" s="189"/>
      <c r="AJ130" s="189"/>
      <c r="AK130" s="189"/>
      <c r="AL130" s="189"/>
      <c r="AM130" s="189"/>
      <c r="AN130" s="189"/>
      <c r="AO130" s="189"/>
      <c r="AP130" s="189"/>
    </row>
    <row r="131" spans="1:42" x14ac:dyDescent="0.2">
      <c r="A131" s="109" t="s">
        <v>224</v>
      </c>
      <c r="B131" s="286"/>
      <c r="C131" s="286"/>
      <c r="D131" s="286"/>
      <c r="E131" s="286"/>
      <c r="F131" s="286"/>
      <c r="G131" s="286"/>
      <c r="H131" s="286"/>
      <c r="I131" s="286"/>
      <c r="J131" s="286"/>
      <c r="K131" s="286"/>
      <c r="L131" s="286"/>
      <c r="M131" s="286"/>
      <c r="N131" s="286"/>
      <c r="O131" s="286"/>
      <c r="P131" s="286"/>
      <c r="Q131" s="286"/>
      <c r="R131" s="286"/>
      <c r="S131" s="286"/>
      <c r="T131" s="286"/>
      <c r="U131" s="286"/>
      <c r="V131" s="286"/>
      <c r="W131" s="286"/>
      <c r="X131" s="286"/>
      <c r="Y131" s="286"/>
      <c r="Z131" s="286"/>
      <c r="AA131" s="286"/>
      <c r="AB131" s="286"/>
      <c r="AC131" s="286"/>
      <c r="AD131" s="286"/>
      <c r="AE131" s="286"/>
      <c r="AF131" s="286"/>
      <c r="AG131" s="286"/>
      <c r="AH131" s="286"/>
      <c r="AI131" s="286"/>
      <c r="AJ131" s="286"/>
      <c r="AK131" s="286"/>
      <c r="AL131" s="286"/>
      <c r="AM131" s="286"/>
      <c r="AN131" s="286"/>
      <c r="AO131" s="286"/>
      <c r="AP131" s="286"/>
    </row>
    <row r="132" spans="1:42" s="122" customFormat="1" x14ac:dyDescent="0.2">
      <c r="A132" s="119"/>
    </row>
    <row r="133" spans="1:42" x14ac:dyDescent="0.2">
      <c r="A133" s="117" t="s">
        <v>209</v>
      </c>
      <c r="B133" s="143"/>
      <c r="C133" s="143" t="str">
        <f>IF(ISERROR(IRR($B129:C129)),"NaN",ROUND(IRR($B129:C129)*100,4))</f>
        <v>NaN</v>
      </c>
      <c r="D133" s="143" t="str">
        <f>IF(ISERROR(IRR($B129:D129)),"NaN",ROUND(IRR($B129:D129)*100,4))</f>
        <v>NaN</v>
      </c>
      <c r="E133" s="143" t="str">
        <f>IF(ISERROR(IRR($B129:E129)),"NaN",ROUND(IRR($B129:E129)*100,4))</f>
        <v>NaN</v>
      </c>
      <c r="F133" s="143" t="str">
        <f>IF(ISERROR(IRR($B129:F129)),"NaN",ROUND(IRR($B129:F129)*100,4))</f>
        <v>NaN</v>
      </c>
      <c r="G133" s="143" t="str">
        <f>IF(ISERROR(IRR($B129:G129)),"NaN",ROUND(IRR($B129:G129)*100,4))</f>
        <v>NaN</v>
      </c>
      <c r="H133" s="143" t="str">
        <f>IF(ISERROR(IRR($B129:H129)),"NaN",ROUND(IRR($B129:H129)*100,4))</f>
        <v>NaN</v>
      </c>
      <c r="I133" s="143" t="str">
        <f>IF(ISERROR(IRR($B129:I129)),"NaN",ROUND(IRR($B129:I129)*100,4))</f>
        <v>NaN</v>
      </c>
      <c r="J133" s="143" t="str">
        <f>IF(ISERROR(IRR($B129:J129)),"NaN",ROUND(IRR($B129:J129)*100,4))</f>
        <v>NaN</v>
      </c>
      <c r="K133" s="143" t="str">
        <f>IF(ISERROR(IRR($B129:K129)),"NaN",ROUND(IRR($B129:K129)*100,4))</f>
        <v>NaN</v>
      </c>
      <c r="L133" s="143" t="str">
        <f>IF(ISERROR(IRR($B129:L129)),"NaN",ROUND(IRR($B129:L129)*100,4))</f>
        <v>NaN</v>
      </c>
      <c r="M133" s="143" t="str">
        <f>IF(ISERROR(IRR($B129:M129)),"NaN",ROUND(IRR($B129:M129)*100,4))</f>
        <v>NaN</v>
      </c>
      <c r="N133" s="143" t="str">
        <f>IF(ISERROR(IRR($B129:N129)),"NaN",ROUND(IRR($B129:N129)*100,4))</f>
        <v>NaN</v>
      </c>
      <c r="O133" s="143" t="str">
        <f>IF(ISERROR(IRR($B129:O129)),"NaN",ROUND(IRR($B129:O129)*100,4))</f>
        <v>NaN</v>
      </c>
      <c r="P133" s="143" t="str">
        <f>IF(ISERROR(IRR($B129:P129)),"NaN",ROUND(IRR($B129:P129)*100,4))</f>
        <v>NaN</v>
      </c>
      <c r="Q133" s="143" t="str">
        <f>IF(ISERROR(IRR($B129:Q129)),"NaN",ROUND(IRR($B129:Q129)*100,4))</f>
        <v>NaN</v>
      </c>
      <c r="R133" s="143" t="str">
        <f>IF(ISERROR(IRR($B129:R129)),"NaN",ROUND(IRR($B129:R129)*100,4))</f>
        <v>NaN</v>
      </c>
      <c r="S133" s="143" t="str">
        <f>IF(ISERROR(IRR($B129:S129)),"NaN",ROUND(IRR($B129:S129)*100,4))</f>
        <v>NaN</v>
      </c>
      <c r="T133" s="143" t="str">
        <f>IF(ISERROR(IRR($B129:T129)),"NaN",ROUND(IRR($B129:T129)*100,4))</f>
        <v>NaN</v>
      </c>
      <c r="U133" s="143" t="str">
        <f>IF(ISERROR(IRR($B129:U129)),"NaN",ROUND(IRR($B129:U129)*100,4))</f>
        <v>NaN</v>
      </c>
      <c r="V133" s="143" t="str">
        <f>IF(ISERROR(IRR($B129:V129)),"NaN",ROUND(IRR($B129:V129)*100,4))</f>
        <v>NaN</v>
      </c>
      <c r="W133" s="143" t="str">
        <f>IF(ISERROR(IRR($B129:W129)),"NaN",ROUND(IRR($B129:W129)*100,4))</f>
        <v>NaN</v>
      </c>
      <c r="X133" s="143" t="str">
        <f>IF(ISERROR(IRR($B129:X129)),"NaN",ROUND(IRR($B129:X129)*100,4))</f>
        <v>NaN</v>
      </c>
      <c r="Y133" s="143" t="str">
        <f>IF(ISERROR(IRR($B129:Y129)),"NaN",ROUND(IRR($B129:Y129)*100,4))</f>
        <v>NaN</v>
      </c>
      <c r="Z133" s="143" t="str">
        <f>IF(ISERROR(IRR($B129:Z129)),"NaN",ROUND(IRR($B129:Z129)*100,4))</f>
        <v>NaN</v>
      </c>
      <c r="AA133" s="143" t="str">
        <f>IF(ISERROR(IRR($B129:AA129)),"NaN",ROUND(IRR($B129:AA129)*100,4))</f>
        <v>NaN</v>
      </c>
      <c r="AB133" s="143" t="str">
        <f>IF(ISERROR(IRR($B129:AB129)),"NaN",ROUND(IRR($B129:AB129)*100,4))</f>
        <v>NaN</v>
      </c>
      <c r="AC133" s="143" t="str">
        <f>IF(ISERROR(IRR($B129:AC129)),"NaN",ROUND(IRR($B129:AC129)*100,4))</f>
        <v>NaN</v>
      </c>
      <c r="AD133" s="143" t="str">
        <f>IF(ISERROR(IRR($B129:AD129)),"NaN",ROUND(IRR($B129:AD129)*100,4))</f>
        <v>NaN</v>
      </c>
      <c r="AE133" s="143" t="str">
        <f>IF(ISERROR(IRR($B129:AE129)),"NaN",ROUND(IRR($B129:AE129)*100,4))</f>
        <v>NaN</v>
      </c>
      <c r="AF133" s="143" t="str">
        <f>IF(ISERROR(IRR($B129:AF129)),"NaN",ROUND(IRR($B129:AF129)*100,4))</f>
        <v>NaN</v>
      </c>
      <c r="AG133" s="143" t="str">
        <f>IF(ISERROR(IRR($B129:AG129)),"NaN",ROUND(IRR($B129:AG129)*100,4))</f>
        <v>NaN</v>
      </c>
      <c r="AH133" s="143" t="str">
        <f>IF(ISERROR(IRR($B129:AH129)),"NaN",ROUND(IRR($B129:AH129)*100,4))</f>
        <v>NaN</v>
      </c>
      <c r="AI133" s="143" t="str">
        <f>IF(ISERROR(IRR($B129:AI129)),"NaN",ROUND(IRR($B129:AI129)*100,4))</f>
        <v>NaN</v>
      </c>
      <c r="AJ133" s="143" t="str">
        <f>IF(ISERROR(IRR($B129:AJ129)),"NaN",ROUND(IRR($B129:AJ129)*100,4))</f>
        <v>NaN</v>
      </c>
      <c r="AK133" s="143" t="str">
        <f>IF(ISERROR(IRR($B129:AK129)),"NaN",ROUND(IRR($B129:AK129)*100,4))</f>
        <v>NaN</v>
      </c>
      <c r="AL133" s="143" t="str">
        <f>IF(ISERROR(IRR($B129:AL129)),"NaN",ROUND(IRR($B129:AL129)*100,4))</f>
        <v>NaN</v>
      </c>
      <c r="AM133" s="143" t="str">
        <f>IF(ISERROR(IRR($B129:AM129)),"NaN",ROUND(IRR($B129:AM129)*100,4))</f>
        <v>NaN</v>
      </c>
      <c r="AN133" s="143" t="str">
        <f>IF(ISERROR(IRR($B129:AN129)),"NaN",ROUND(IRR($B129:AN129)*100,4))</f>
        <v>NaN</v>
      </c>
      <c r="AO133" s="143" t="str">
        <f>IF(ISERROR(IRR($B129:AO129)),"NaN",ROUND(IRR($B129:AO129)*100,4))</f>
        <v>NaN</v>
      </c>
      <c r="AP133" s="143" t="str">
        <f>IF(ISERROR(IRR($B129:AP129)),"NaN",ROUND(IRR($B129:AP129)*100,4))</f>
        <v>NaN</v>
      </c>
    </row>
    <row r="134" spans="1:42" s="16" customFormat="1" x14ac:dyDescent="0.2">
      <c r="A134" s="41" t="s">
        <v>8</v>
      </c>
      <c r="B134" s="269"/>
      <c r="C134" s="269">
        <f>MAX($B$133:C133)</f>
        <v>0</v>
      </c>
      <c r="D134" s="269">
        <f>MAX($B$133:D133)</f>
        <v>0</v>
      </c>
      <c r="E134" s="269">
        <f>MAX($B$133:E133)</f>
        <v>0</v>
      </c>
      <c r="F134" s="269">
        <f>MAX($B$133:F133)</f>
        <v>0</v>
      </c>
      <c r="G134" s="269">
        <f>MAX($B$133:G133)</f>
        <v>0</v>
      </c>
      <c r="H134" s="269">
        <f>MAX($B$133:H133)</f>
        <v>0</v>
      </c>
      <c r="I134" s="269">
        <f>MAX($B$133:I133)</f>
        <v>0</v>
      </c>
      <c r="J134" s="269">
        <f>MAX($B$133:J133)</f>
        <v>0</v>
      </c>
      <c r="K134" s="269">
        <f>MAX($B$133:K133)</f>
        <v>0</v>
      </c>
      <c r="L134" s="269">
        <f>MAX($B$133:L133)</f>
        <v>0</v>
      </c>
      <c r="M134" s="269">
        <f>MAX($B$133:M133)</f>
        <v>0</v>
      </c>
      <c r="N134" s="269">
        <f>MAX($B$133:N133)</f>
        <v>0</v>
      </c>
      <c r="O134" s="269">
        <f>MAX($B$133:O133)</f>
        <v>0</v>
      </c>
      <c r="P134" s="269">
        <f>MAX($B$133:P133)</f>
        <v>0</v>
      </c>
      <c r="Q134" s="269">
        <f>MAX($B$133:Q133)</f>
        <v>0</v>
      </c>
      <c r="R134" s="269">
        <f>MAX($B$133:R133)</f>
        <v>0</v>
      </c>
      <c r="S134" s="269">
        <f>MAX($B$133:S133)</f>
        <v>0</v>
      </c>
      <c r="T134" s="269">
        <f>MAX($B$133:T133)</f>
        <v>0</v>
      </c>
      <c r="U134" s="269">
        <f>MAX($B$133:U133)</f>
        <v>0</v>
      </c>
      <c r="V134" s="269">
        <f>MAX($B$133:V133)</f>
        <v>0</v>
      </c>
      <c r="W134" s="269">
        <f>MAX($B$133:W133)</f>
        <v>0</v>
      </c>
      <c r="X134" s="269">
        <f>MAX($B$133:X133)</f>
        <v>0</v>
      </c>
      <c r="Y134" s="269">
        <f>MAX($B$133:Y133)</f>
        <v>0</v>
      </c>
      <c r="Z134" s="269">
        <f>MAX($B$133:Z133)</f>
        <v>0</v>
      </c>
      <c r="AA134" s="269">
        <f>MAX($B$133:AA133)</f>
        <v>0</v>
      </c>
      <c r="AB134" s="269">
        <f>MAX($B$133:AB133)</f>
        <v>0</v>
      </c>
      <c r="AC134" s="269">
        <f>MAX($B$133:AC133)</f>
        <v>0</v>
      </c>
      <c r="AD134" s="269">
        <f>MAX($B$133:AD133)</f>
        <v>0</v>
      </c>
      <c r="AE134" s="269">
        <f>MAX($B$133:AE133)</f>
        <v>0</v>
      </c>
      <c r="AF134" s="269">
        <f>MAX($B$133:AF133)</f>
        <v>0</v>
      </c>
      <c r="AG134" s="269">
        <f>MAX($B$133:AG133)</f>
        <v>0</v>
      </c>
      <c r="AH134" s="269">
        <f>MAX($B$133:AH133)</f>
        <v>0</v>
      </c>
      <c r="AI134" s="269">
        <f>MAX($B$133:AI133)</f>
        <v>0</v>
      </c>
      <c r="AJ134" s="269">
        <f>MAX($B$133:AJ133)</f>
        <v>0</v>
      </c>
      <c r="AK134" s="269">
        <f>MAX($B$133:AK133)</f>
        <v>0</v>
      </c>
      <c r="AL134" s="269">
        <f>MAX($B$133:AL133)</f>
        <v>0</v>
      </c>
      <c r="AM134" s="269">
        <f>MAX($B$133:AM133)</f>
        <v>0</v>
      </c>
      <c r="AN134" s="269">
        <f>MAX($B$133:AN133)</f>
        <v>0</v>
      </c>
      <c r="AO134" s="269">
        <f>MAX($B$133:AO133)</f>
        <v>0</v>
      </c>
      <c r="AP134" s="269">
        <f>MAX($B$133:AP133)</f>
        <v>0</v>
      </c>
    </row>
    <row r="135" spans="1:42" x14ac:dyDescent="0.2">
      <c r="A135" s="117" t="s">
        <v>210</v>
      </c>
      <c r="B135" s="205">
        <f>SUM(C135:AP135)</f>
        <v>0</v>
      </c>
      <c r="C135" s="199">
        <f t="shared" ref="C135:AP135" si="55">IF(EnergyMarket="N/A",IF(C$2=AncillaryService1,C$2,0),IF(AND(B134&lt;EnergyMarket,C134&gt;=EnergyMarket),C$2,0))</f>
        <v>0</v>
      </c>
      <c r="D135" s="199">
        <f t="shared" si="55"/>
        <v>0</v>
      </c>
      <c r="E135" s="199">
        <f t="shared" si="55"/>
        <v>0</v>
      </c>
      <c r="F135" s="199">
        <f t="shared" si="55"/>
        <v>0</v>
      </c>
      <c r="G135" s="199">
        <f t="shared" si="55"/>
        <v>0</v>
      </c>
      <c r="H135" s="199">
        <f t="shared" si="55"/>
        <v>0</v>
      </c>
      <c r="I135" s="199">
        <f t="shared" si="55"/>
        <v>0</v>
      </c>
      <c r="J135" s="199">
        <f t="shared" si="55"/>
        <v>0</v>
      </c>
      <c r="K135" s="199">
        <f t="shared" si="55"/>
        <v>0</v>
      </c>
      <c r="L135" s="199">
        <f t="shared" si="55"/>
        <v>0</v>
      </c>
      <c r="M135" s="199">
        <f t="shared" si="55"/>
        <v>0</v>
      </c>
      <c r="N135" s="199">
        <f t="shared" si="55"/>
        <v>0</v>
      </c>
      <c r="O135" s="199">
        <f t="shared" si="55"/>
        <v>0</v>
      </c>
      <c r="P135" s="199">
        <f t="shared" si="55"/>
        <v>0</v>
      </c>
      <c r="Q135" s="199">
        <f t="shared" si="55"/>
        <v>0</v>
      </c>
      <c r="R135" s="199">
        <f t="shared" si="55"/>
        <v>0</v>
      </c>
      <c r="S135" s="199">
        <f t="shared" si="55"/>
        <v>0</v>
      </c>
      <c r="T135" s="199">
        <f t="shared" si="55"/>
        <v>0</v>
      </c>
      <c r="U135" s="199">
        <f t="shared" si="55"/>
        <v>0</v>
      </c>
      <c r="V135" s="199">
        <f t="shared" si="55"/>
        <v>0</v>
      </c>
      <c r="W135" s="199">
        <f t="shared" si="55"/>
        <v>0</v>
      </c>
      <c r="X135" s="199">
        <f t="shared" si="55"/>
        <v>0</v>
      </c>
      <c r="Y135" s="199">
        <f t="shared" si="55"/>
        <v>0</v>
      </c>
      <c r="Z135" s="199">
        <f t="shared" si="55"/>
        <v>0</v>
      </c>
      <c r="AA135" s="199">
        <f t="shared" si="55"/>
        <v>0</v>
      </c>
      <c r="AB135" s="199">
        <f t="shared" si="55"/>
        <v>0</v>
      </c>
      <c r="AC135" s="199">
        <f t="shared" si="55"/>
        <v>0</v>
      </c>
      <c r="AD135" s="199">
        <f t="shared" si="55"/>
        <v>0</v>
      </c>
      <c r="AE135" s="199">
        <f t="shared" si="55"/>
        <v>0</v>
      </c>
      <c r="AF135" s="199">
        <f t="shared" si="55"/>
        <v>0</v>
      </c>
      <c r="AG135" s="199">
        <f t="shared" si="55"/>
        <v>0</v>
      </c>
      <c r="AH135" s="199">
        <f t="shared" si="55"/>
        <v>0</v>
      </c>
      <c r="AI135" s="199">
        <f t="shared" si="55"/>
        <v>0</v>
      </c>
      <c r="AJ135" s="199">
        <f t="shared" si="55"/>
        <v>0</v>
      </c>
      <c r="AK135" s="199">
        <f t="shared" si="55"/>
        <v>0</v>
      </c>
      <c r="AL135" s="199">
        <f t="shared" si="55"/>
        <v>0</v>
      </c>
      <c r="AM135" s="199">
        <f t="shared" si="55"/>
        <v>0</v>
      </c>
      <c r="AN135" s="199">
        <f t="shared" si="55"/>
        <v>0</v>
      </c>
      <c r="AO135" s="199">
        <f t="shared" si="55"/>
        <v>0</v>
      </c>
      <c r="AP135" s="199">
        <f t="shared" si="55"/>
        <v>0</v>
      </c>
    </row>
    <row r="136" spans="1:42" x14ac:dyDescent="0.2">
      <c r="A136" s="117"/>
      <c r="B136" s="207"/>
      <c r="C136" s="199"/>
      <c r="D136" s="199"/>
      <c r="E136" s="199"/>
      <c r="F136" s="199"/>
      <c r="G136" s="199"/>
      <c r="H136" s="199"/>
      <c r="I136" s="199"/>
      <c r="J136" s="199"/>
      <c r="K136" s="199"/>
      <c r="L136" s="199"/>
      <c r="M136" s="199"/>
      <c r="N136" s="199"/>
      <c r="O136" s="199"/>
      <c r="P136" s="199"/>
      <c r="Q136" s="199"/>
      <c r="R136" s="199"/>
      <c r="S136" s="199"/>
      <c r="T136" s="199"/>
      <c r="U136" s="199"/>
      <c r="V136" s="199"/>
      <c r="W136" s="199"/>
      <c r="X136" s="199"/>
      <c r="Y136" s="199"/>
      <c r="Z136" s="199"/>
      <c r="AA136" s="199"/>
      <c r="AB136" s="199"/>
      <c r="AC136" s="199"/>
      <c r="AD136" s="199"/>
      <c r="AE136" s="199"/>
      <c r="AF136" s="199"/>
      <c r="AG136" s="199"/>
      <c r="AH136" s="199"/>
      <c r="AI136" s="199"/>
      <c r="AJ136" s="199"/>
      <c r="AK136" s="199"/>
      <c r="AL136" s="199"/>
      <c r="AM136" s="199"/>
      <c r="AN136" s="199"/>
      <c r="AO136" s="199"/>
      <c r="AP136" s="199"/>
    </row>
    <row r="137" spans="1:42" x14ac:dyDescent="0.2">
      <c r="A137" s="117" t="s">
        <v>212</v>
      </c>
      <c r="B137" s="237">
        <f>B129+NPV(NominalDiscountRate/100,C129:AP129)</f>
        <v>0</v>
      </c>
      <c r="C137" s="199"/>
      <c r="D137" s="199"/>
      <c r="E137" s="199"/>
      <c r="F137" s="199"/>
      <c r="G137" s="199"/>
      <c r="H137" s="199"/>
      <c r="I137" s="199"/>
      <c r="J137" s="199"/>
      <c r="K137" s="199"/>
      <c r="L137" s="199"/>
      <c r="M137" s="199"/>
      <c r="N137" s="199"/>
      <c r="O137" s="199"/>
      <c r="P137" s="199"/>
      <c r="Q137" s="199"/>
      <c r="R137" s="199"/>
      <c r="S137" s="199"/>
      <c r="T137" s="199"/>
      <c r="U137" s="199"/>
      <c r="V137" s="199"/>
      <c r="W137" s="199"/>
      <c r="X137" s="199"/>
      <c r="Y137" s="199"/>
      <c r="Z137" s="199"/>
      <c r="AA137" s="199"/>
      <c r="AB137" s="199"/>
      <c r="AC137" s="199"/>
      <c r="AD137" s="199"/>
      <c r="AE137" s="199"/>
      <c r="AF137" s="199"/>
      <c r="AG137" s="199"/>
      <c r="AH137" s="199"/>
      <c r="AI137" s="199"/>
      <c r="AJ137" s="199"/>
      <c r="AK137" s="199"/>
      <c r="AL137" s="199"/>
      <c r="AM137" s="199"/>
      <c r="AN137" s="199"/>
      <c r="AO137" s="199"/>
      <c r="AP137" s="199"/>
    </row>
    <row r="138" spans="1:42" s="122" customFormat="1" x14ac:dyDescent="0.2">
      <c r="A138" s="4"/>
      <c r="B138" s="203"/>
    </row>
    <row r="139" spans="1:42" s="122" customFormat="1" x14ac:dyDescent="0.2">
      <c r="A139" s="109" t="s">
        <v>213</v>
      </c>
      <c r="B139" s="286"/>
      <c r="C139" s="286"/>
      <c r="D139" s="286"/>
      <c r="E139" s="286"/>
      <c r="F139" s="286"/>
      <c r="G139" s="286"/>
      <c r="H139" s="286"/>
      <c r="I139" s="286"/>
      <c r="J139" s="286"/>
      <c r="K139" s="286"/>
      <c r="L139" s="286"/>
      <c r="M139" s="286"/>
      <c r="N139" s="286"/>
      <c r="O139" s="286"/>
      <c r="P139" s="286"/>
      <c r="Q139" s="286"/>
      <c r="R139" s="286"/>
      <c r="S139" s="286"/>
      <c r="T139" s="286"/>
      <c r="U139" s="286"/>
      <c r="V139" s="286"/>
      <c r="W139" s="286"/>
      <c r="X139" s="286"/>
      <c r="Y139" s="286"/>
      <c r="Z139" s="286"/>
      <c r="AA139" s="286"/>
      <c r="AB139" s="286"/>
      <c r="AC139" s="286"/>
      <c r="AD139" s="286"/>
      <c r="AE139" s="286"/>
      <c r="AF139" s="286"/>
      <c r="AG139" s="286"/>
      <c r="AH139" s="286"/>
      <c r="AI139" s="286"/>
      <c r="AJ139" s="286"/>
      <c r="AK139" s="286"/>
      <c r="AL139" s="286"/>
      <c r="AM139" s="286"/>
      <c r="AN139" s="286"/>
      <c r="AO139" s="286"/>
      <c r="AP139" s="286"/>
    </row>
    <row r="140" spans="1:42" x14ac:dyDescent="0.2">
      <c r="A140" s="23" t="s">
        <v>206</v>
      </c>
      <c r="B140" s="241">
        <f>B112</f>
        <v>0</v>
      </c>
      <c r="C140" s="194">
        <f t="shared" ref="C140:AP140" si="56">C557+C188+C228-C58-C562-C563+C120+C124-C595-C589-C590-C601-C607-C639-C671+C703-C596+C28</f>
        <v>0</v>
      </c>
      <c r="D140" s="369">
        <f t="shared" si="56"/>
        <v>0</v>
      </c>
      <c r="E140" s="369">
        <f t="shared" si="56"/>
        <v>0</v>
      </c>
      <c r="F140" s="369">
        <f t="shared" si="56"/>
        <v>0</v>
      </c>
      <c r="G140" s="369">
        <f t="shared" si="56"/>
        <v>0</v>
      </c>
      <c r="H140" s="369">
        <f t="shared" si="56"/>
        <v>0</v>
      </c>
      <c r="I140" s="369">
        <f t="shared" si="56"/>
        <v>0</v>
      </c>
      <c r="J140" s="369">
        <f t="shared" si="56"/>
        <v>0</v>
      </c>
      <c r="K140" s="369">
        <f t="shared" si="56"/>
        <v>0</v>
      </c>
      <c r="L140" s="369">
        <f t="shared" si="56"/>
        <v>0</v>
      </c>
      <c r="M140" s="369">
        <f t="shared" si="56"/>
        <v>0</v>
      </c>
      <c r="N140" s="369">
        <f t="shared" si="56"/>
        <v>0</v>
      </c>
      <c r="O140" s="369">
        <f t="shared" si="56"/>
        <v>0</v>
      </c>
      <c r="P140" s="369">
        <f t="shared" si="56"/>
        <v>0</v>
      </c>
      <c r="Q140" s="369">
        <f t="shared" si="56"/>
        <v>0</v>
      </c>
      <c r="R140" s="369">
        <f t="shared" si="56"/>
        <v>0</v>
      </c>
      <c r="S140" s="369">
        <f t="shared" si="56"/>
        <v>0</v>
      </c>
      <c r="T140" s="369">
        <f t="shared" si="56"/>
        <v>0</v>
      </c>
      <c r="U140" s="369">
        <f t="shared" si="56"/>
        <v>0</v>
      </c>
      <c r="V140" s="369">
        <f t="shared" si="56"/>
        <v>0</v>
      </c>
      <c r="W140" s="369">
        <f t="shared" si="56"/>
        <v>0</v>
      </c>
      <c r="X140" s="369">
        <f t="shared" si="56"/>
        <v>0</v>
      </c>
      <c r="Y140" s="369">
        <f t="shared" si="56"/>
        <v>0</v>
      </c>
      <c r="Z140" s="369">
        <f t="shared" si="56"/>
        <v>0</v>
      </c>
      <c r="AA140" s="369">
        <f t="shared" si="56"/>
        <v>0</v>
      </c>
      <c r="AB140" s="369">
        <f t="shared" si="56"/>
        <v>0</v>
      </c>
      <c r="AC140" s="369">
        <f t="shared" si="56"/>
        <v>0</v>
      </c>
      <c r="AD140" s="369">
        <f t="shared" si="56"/>
        <v>0</v>
      </c>
      <c r="AE140" s="369">
        <f t="shared" si="56"/>
        <v>0</v>
      </c>
      <c r="AF140" s="369">
        <f t="shared" si="56"/>
        <v>0</v>
      </c>
      <c r="AG140" s="369">
        <f t="shared" si="56"/>
        <v>0</v>
      </c>
      <c r="AH140" s="369">
        <f t="shared" si="56"/>
        <v>0</v>
      </c>
      <c r="AI140" s="369">
        <f t="shared" si="56"/>
        <v>0</v>
      </c>
      <c r="AJ140" s="369">
        <f t="shared" si="56"/>
        <v>0</v>
      </c>
      <c r="AK140" s="369">
        <f t="shared" si="56"/>
        <v>0</v>
      </c>
      <c r="AL140" s="369">
        <f t="shared" si="56"/>
        <v>0</v>
      </c>
      <c r="AM140" s="369">
        <f t="shared" si="56"/>
        <v>0</v>
      </c>
      <c r="AN140" s="369">
        <f t="shared" si="56"/>
        <v>0</v>
      </c>
      <c r="AO140" s="369">
        <f t="shared" si="56"/>
        <v>0</v>
      </c>
      <c r="AP140" s="369">
        <f t="shared" si="56"/>
        <v>0</v>
      </c>
    </row>
    <row r="141" spans="1:42" x14ac:dyDescent="0.2">
      <c r="A141" s="23" t="s">
        <v>383</v>
      </c>
      <c r="B141" s="241"/>
      <c r="C141" s="369">
        <f>C$21</f>
        <v>0</v>
      </c>
      <c r="D141" s="369">
        <f t="shared" ref="D141:AP141" si="57">D$21</f>
        <v>0</v>
      </c>
      <c r="E141" s="369">
        <f t="shared" si="57"/>
        <v>0</v>
      </c>
      <c r="F141" s="369">
        <f t="shared" si="57"/>
        <v>0</v>
      </c>
      <c r="G141" s="369">
        <f t="shared" si="57"/>
        <v>0</v>
      </c>
      <c r="H141" s="369">
        <f t="shared" si="57"/>
        <v>0</v>
      </c>
      <c r="I141" s="369">
        <f t="shared" si="57"/>
        <v>0</v>
      </c>
      <c r="J141" s="369">
        <f t="shared" si="57"/>
        <v>0</v>
      </c>
      <c r="K141" s="369">
        <f t="shared" si="57"/>
        <v>0</v>
      </c>
      <c r="L141" s="369">
        <f t="shared" si="57"/>
        <v>0</v>
      </c>
      <c r="M141" s="369">
        <f t="shared" si="57"/>
        <v>0</v>
      </c>
      <c r="N141" s="369">
        <f t="shared" si="57"/>
        <v>0</v>
      </c>
      <c r="O141" s="369">
        <f t="shared" si="57"/>
        <v>0</v>
      </c>
      <c r="P141" s="369">
        <f t="shared" si="57"/>
        <v>0</v>
      </c>
      <c r="Q141" s="369">
        <f t="shared" si="57"/>
        <v>0</v>
      </c>
      <c r="R141" s="369">
        <f t="shared" si="57"/>
        <v>0</v>
      </c>
      <c r="S141" s="369">
        <f t="shared" si="57"/>
        <v>0</v>
      </c>
      <c r="T141" s="369">
        <f t="shared" si="57"/>
        <v>0</v>
      </c>
      <c r="U141" s="369">
        <f t="shared" si="57"/>
        <v>0</v>
      </c>
      <c r="V141" s="369">
        <f t="shared" si="57"/>
        <v>0</v>
      </c>
      <c r="W141" s="369">
        <f t="shared" si="57"/>
        <v>0</v>
      </c>
      <c r="X141" s="369">
        <f t="shared" si="57"/>
        <v>0</v>
      </c>
      <c r="Y141" s="369">
        <f t="shared" si="57"/>
        <v>0</v>
      </c>
      <c r="Z141" s="369">
        <f t="shared" si="57"/>
        <v>0</v>
      </c>
      <c r="AA141" s="369">
        <f t="shared" si="57"/>
        <v>0</v>
      </c>
      <c r="AB141" s="369">
        <f t="shared" si="57"/>
        <v>0</v>
      </c>
      <c r="AC141" s="369">
        <f t="shared" si="57"/>
        <v>0</v>
      </c>
      <c r="AD141" s="369">
        <f t="shared" si="57"/>
        <v>0</v>
      </c>
      <c r="AE141" s="369">
        <f t="shared" si="57"/>
        <v>0</v>
      </c>
      <c r="AF141" s="369">
        <f t="shared" si="57"/>
        <v>0</v>
      </c>
      <c r="AG141" s="369">
        <f t="shared" si="57"/>
        <v>0</v>
      </c>
      <c r="AH141" s="369">
        <f t="shared" si="57"/>
        <v>0</v>
      </c>
      <c r="AI141" s="369">
        <f t="shared" si="57"/>
        <v>0</v>
      </c>
      <c r="AJ141" s="369">
        <f t="shared" si="57"/>
        <v>0</v>
      </c>
      <c r="AK141" s="369">
        <f t="shared" si="57"/>
        <v>0</v>
      </c>
      <c r="AL141" s="369">
        <f t="shared" si="57"/>
        <v>0</v>
      </c>
      <c r="AM141" s="369">
        <f t="shared" si="57"/>
        <v>0</v>
      </c>
      <c r="AN141" s="369">
        <f t="shared" si="57"/>
        <v>0</v>
      </c>
      <c r="AO141" s="369">
        <f t="shared" si="57"/>
        <v>0</v>
      </c>
      <c r="AP141" s="369">
        <f t="shared" si="57"/>
        <v>0</v>
      </c>
    </row>
    <row r="142" spans="1:42" x14ac:dyDescent="0.2">
      <c r="A142" s="23" t="s">
        <v>207</v>
      </c>
      <c r="B142" s="241"/>
      <c r="C142" s="194">
        <f>C$5</f>
        <v>0</v>
      </c>
      <c r="D142" s="369">
        <f t="shared" ref="D142:AP142" si="58">D$5</f>
        <v>0</v>
      </c>
      <c r="E142" s="369">
        <f t="shared" si="58"/>
        <v>0</v>
      </c>
      <c r="F142" s="369">
        <f t="shared" si="58"/>
        <v>0</v>
      </c>
      <c r="G142" s="369">
        <f t="shared" si="58"/>
        <v>0</v>
      </c>
      <c r="H142" s="369">
        <f t="shared" si="58"/>
        <v>0</v>
      </c>
      <c r="I142" s="369">
        <f t="shared" si="58"/>
        <v>0</v>
      </c>
      <c r="J142" s="369">
        <f t="shared" si="58"/>
        <v>0</v>
      </c>
      <c r="K142" s="369">
        <f t="shared" si="58"/>
        <v>0</v>
      </c>
      <c r="L142" s="369">
        <f t="shared" si="58"/>
        <v>0</v>
      </c>
      <c r="M142" s="369">
        <f t="shared" si="58"/>
        <v>0</v>
      </c>
      <c r="N142" s="369">
        <f t="shared" si="58"/>
        <v>0</v>
      </c>
      <c r="O142" s="369">
        <f t="shared" si="58"/>
        <v>0</v>
      </c>
      <c r="P142" s="369">
        <f t="shared" si="58"/>
        <v>0</v>
      </c>
      <c r="Q142" s="369">
        <f t="shared" si="58"/>
        <v>0</v>
      </c>
      <c r="R142" s="369">
        <f t="shared" si="58"/>
        <v>0</v>
      </c>
      <c r="S142" s="369">
        <f t="shared" si="58"/>
        <v>0</v>
      </c>
      <c r="T142" s="369">
        <f t="shared" si="58"/>
        <v>0</v>
      </c>
      <c r="U142" s="369">
        <f t="shared" si="58"/>
        <v>0</v>
      </c>
      <c r="V142" s="369">
        <f t="shared" si="58"/>
        <v>0</v>
      </c>
      <c r="W142" s="369">
        <f t="shared" si="58"/>
        <v>0</v>
      </c>
      <c r="X142" s="369">
        <f t="shared" si="58"/>
        <v>0</v>
      </c>
      <c r="Y142" s="369">
        <f t="shared" si="58"/>
        <v>0</v>
      </c>
      <c r="Z142" s="369">
        <f t="shared" si="58"/>
        <v>0</v>
      </c>
      <c r="AA142" s="369">
        <f t="shared" si="58"/>
        <v>0</v>
      </c>
      <c r="AB142" s="369">
        <f t="shared" si="58"/>
        <v>0</v>
      </c>
      <c r="AC142" s="369">
        <f t="shared" si="58"/>
        <v>0</v>
      </c>
      <c r="AD142" s="369">
        <f t="shared" si="58"/>
        <v>0</v>
      </c>
      <c r="AE142" s="369">
        <f t="shared" si="58"/>
        <v>0</v>
      </c>
      <c r="AF142" s="369">
        <f t="shared" si="58"/>
        <v>0</v>
      </c>
      <c r="AG142" s="369">
        <f t="shared" si="58"/>
        <v>0</v>
      </c>
      <c r="AH142" s="369">
        <f t="shared" si="58"/>
        <v>0</v>
      </c>
      <c r="AI142" s="369">
        <f t="shared" si="58"/>
        <v>0</v>
      </c>
      <c r="AJ142" s="369">
        <f t="shared" si="58"/>
        <v>0</v>
      </c>
      <c r="AK142" s="369">
        <f t="shared" si="58"/>
        <v>0</v>
      </c>
      <c r="AL142" s="369">
        <f t="shared" si="58"/>
        <v>0</v>
      </c>
      <c r="AM142" s="369">
        <f t="shared" si="58"/>
        <v>0</v>
      </c>
      <c r="AN142" s="369">
        <f t="shared" si="58"/>
        <v>0</v>
      </c>
      <c r="AO142" s="369">
        <f t="shared" si="58"/>
        <v>0</v>
      </c>
      <c r="AP142" s="369">
        <f t="shared" si="58"/>
        <v>0</v>
      </c>
    </row>
    <row r="143" spans="1:42" s="122" customFormat="1" x14ac:dyDescent="0.2">
      <c r="A143" s="4"/>
      <c r="G143" s="203"/>
      <c r="H143" s="203"/>
      <c r="I143" s="203"/>
      <c r="J143" s="203"/>
      <c r="K143" s="203"/>
      <c r="L143" s="203"/>
      <c r="M143" s="203"/>
      <c r="N143" s="203"/>
      <c r="O143" s="203"/>
      <c r="P143" s="203"/>
      <c r="Q143" s="203"/>
      <c r="R143" s="203"/>
      <c r="S143" s="203"/>
      <c r="T143" s="203"/>
      <c r="U143" s="203"/>
      <c r="V143" s="203"/>
      <c r="W143" s="203"/>
      <c r="X143" s="203"/>
      <c r="Y143" s="203"/>
      <c r="Z143" s="203"/>
      <c r="AA143" s="203"/>
      <c r="AB143" s="203"/>
      <c r="AC143" s="203"/>
      <c r="AD143" s="203"/>
      <c r="AE143" s="203"/>
      <c r="AF143" s="203"/>
      <c r="AG143" s="203"/>
      <c r="AH143" s="203"/>
      <c r="AI143" s="203"/>
      <c r="AJ143" s="203"/>
      <c r="AK143" s="203"/>
      <c r="AL143" s="203"/>
      <c r="AM143" s="203"/>
      <c r="AN143" s="203"/>
      <c r="AO143" s="203"/>
      <c r="AP143" s="203"/>
    </row>
    <row r="144" spans="1:42" s="122" customFormat="1" x14ac:dyDescent="0.2">
      <c r="A144" s="4" t="s">
        <v>205</v>
      </c>
      <c r="B144" s="196">
        <f>-(B140+NPV(NominalDiscountRate/100,C140:AP140))</f>
        <v>0</v>
      </c>
      <c r="C144" s="194"/>
      <c r="D144" s="194"/>
      <c r="G144" s="203"/>
      <c r="H144" s="203"/>
      <c r="I144" s="203"/>
      <c r="J144" s="203"/>
      <c r="K144" s="203"/>
      <c r="L144" s="203"/>
      <c r="M144" s="203"/>
      <c r="N144" s="203"/>
      <c r="O144" s="203"/>
      <c r="P144" s="203"/>
      <c r="Q144" s="203"/>
      <c r="R144" s="203"/>
      <c r="S144" s="203"/>
      <c r="T144" s="203"/>
      <c r="U144" s="203"/>
      <c r="V144" s="203"/>
      <c r="W144" s="203"/>
      <c r="X144" s="203"/>
      <c r="Y144" s="203"/>
      <c r="Z144" s="203"/>
      <c r="AA144" s="203"/>
      <c r="AB144" s="203"/>
      <c r="AC144" s="203"/>
      <c r="AD144" s="203"/>
      <c r="AE144" s="203"/>
      <c r="AF144" s="203"/>
      <c r="AG144" s="203"/>
      <c r="AH144" s="203"/>
      <c r="AI144" s="203"/>
      <c r="AJ144" s="203"/>
      <c r="AK144" s="203"/>
      <c r="AL144" s="203"/>
      <c r="AM144" s="203"/>
      <c r="AN144" s="203"/>
      <c r="AO144" s="203"/>
      <c r="AP144" s="203"/>
    </row>
    <row r="145" spans="1:42" s="122" customFormat="1" x14ac:dyDescent="0.2">
      <c r="A145" s="4" t="s">
        <v>204</v>
      </c>
      <c r="B145" s="196">
        <f>NPV(NominalDiscountRate/100,C142:AP142)</f>
        <v>0</v>
      </c>
      <c r="G145" s="203"/>
      <c r="H145" s="203"/>
      <c r="I145" s="203"/>
      <c r="J145" s="203"/>
      <c r="K145" s="203"/>
      <c r="L145" s="203"/>
      <c r="M145" s="203"/>
      <c r="N145" s="203"/>
      <c r="O145" s="203"/>
      <c r="P145" s="203"/>
      <c r="Q145" s="203"/>
      <c r="R145" s="203"/>
      <c r="S145" s="203"/>
      <c r="T145" s="203"/>
      <c r="U145" s="203"/>
      <c r="V145" s="203"/>
      <c r="W145" s="203"/>
      <c r="X145" s="203"/>
      <c r="Y145" s="203"/>
      <c r="Z145" s="203"/>
      <c r="AA145" s="203"/>
      <c r="AB145" s="203"/>
      <c r="AC145" s="203"/>
      <c r="AD145" s="203"/>
      <c r="AE145" s="203"/>
      <c r="AF145" s="203"/>
      <c r="AG145" s="203"/>
      <c r="AH145" s="203"/>
      <c r="AI145" s="203"/>
      <c r="AJ145" s="203"/>
      <c r="AK145" s="203"/>
      <c r="AL145" s="203"/>
      <c r="AM145" s="203"/>
      <c r="AN145" s="203"/>
      <c r="AO145" s="203"/>
      <c r="AP145" s="203"/>
    </row>
    <row r="146" spans="1:42" s="122" customFormat="1" x14ac:dyDescent="0.2">
      <c r="A146" s="4" t="s">
        <v>384</v>
      </c>
      <c r="B146" s="279">
        <f>IF(B145=0,0,B144/B145*100)</f>
        <v>0</v>
      </c>
      <c r="G146" s="203"/>
      <c r="H146" s="203"/>
      <c r="I146" s="203"/>
      <c r="J146" s="203"/>
      <c r="K146" s="203"/>
      <c r="L146" s="203"/>
      <c r="M146" s="203"/>
      <c r="N146" s="203"/>
      <c r="O146" s="203"/>
      <c r="P146" s="203"/>
      <c r="Q146" s="203"/>
      <c r="R146" s="203"/>
      <c r="S146" s="203"/>
      <c r="T146" s="203"/>
      <c r="U146" s="203"/>
      <c r="V146" s="203"/>
      <c r="W146" s="203"/>
      <c r="X146" s="203"/>
      <c r="Y146" s="203"/>
      <c r="Z146" s="203"/>
      <c r="AA146" s="203"/>
      <c r="AB146" s="203"/>
      <c r="AC146" s="203"/>
      <c r="AD146" s="203"/>
      <c r="AE146" s="203"/>
      <c r="AF146" s="203"/>
      <c r="AG146" s="203"/>
      <c r="AH146" s="203"/>
      <c r="AI146" s="203"/>
      <c r="AJ146" s="203"/>
      <c r="AK146" s="203"/>
      <c r="AL146" s="203"/>
      <c r="AM146" s="203"/>
      <c r="AN146" s="203"/>
      <c r="AO146" s="203"/>
      <c r="AP146" s="203"/>
    </row>
    <row r="147" spans="1:42" s="122" customFormat="1" x14ac:dyDescent="0.2">
      <c r="A147" s="4"/>
      <c r="B147" s="268"/>
      <c r="G147" s="203"/>
      <c r="H147" s="203"/>
      <c r="I147" s="203"/>
      <c r="J147" s="203"/>
      <c r="K147" s="203"/>
      <c r="L147" s="203"/>
      <c r="M147" s="203"/>
      <c r="N147" s="203"/>
      <c r="O147" s="203"/>
      <c r="P147" s="203"/>
      <c r="Q147" s="203"/>
      <c r="R147" s="203"/>
      <c r="S147" s="203"/>
      <c r="T147" s="203"/>
      <c r="U147" s="203"/>
      <c r="V147" s="203"/>
      <c r="W147" s="203"/>
      <c r="X147" s="203"/>
      <c r="Y147" s="203"/>
      <c r="Z147" s="203"/>
      <c r="AA147" s="203"/>
      <c r="AB147" s="203"/>
      <c r="AC147" s="203"/>
      <c r="AD147" s="203"/>
      <c r="AE147" s="203"/>
      <c r="AF147" s="203"/>
      <c r="AG147" s="203"/>
      <c r="AH147" s="203"/>
      <c r="AI147" s="203"/>
      <c r="AJ147" s="203"/>
      <c r="AK147" s="203"/>
      <c r="AL147" s="203"/>
      <c r="AM147" s="203"/>
      <c r="AN147" s="203"/>
      <c r="AO147" s="203"/>
      <c r="AP147" s="203"/>
    </row>
    <row r="148" spans="1:42" s="122" customFormat="1" x14ac:dyDescent="0.2">
      <c r="A148" s="4" t="s">
        <v>214</v>
      </c>
      <c r="B148" s="196">
        <f>NPV(NominalDiscountRate/100,C141:AP141)</f>
        <v>0</v>
      </c>
      <c r="G148" s="203"/>
      <c r="H148" s="203"/>
      <c r="I148" s="203"/>
      <c r="J148" s="203"/>
      <c r="K148" s="203"/>
      <c r="L148" s="203"/>
      <c r="M148" s="203"/>
      <c r="N148" s="203"/>
      <c r="O148" s="203"/>
      <c r="P148" s="203"/>
      <c r="Q148" s="203"/>
      <c r="R148" s="203"/>
      <c r="S148" s="203"/>
      <c r="T148" s="203"/>
      <c r="U148" s="203"/>
      <c r="V148" s="203"/>
      <c r="W148" s="203"/>
      <c r="X148" s="203"/>
      <c r="Y148" s="203"/>
      <c r="Z148" s="203"/>
      <c r="AA148" s="203"/>
      <c r="AB148" s="203"/>
      <c r="AC148" s="203"/>
      <c r="AD148" s="203"/>
      <c r="AE148" s="203"/>
      <c r="AF148" s="203"/>
      <c r="AG148" s="203"/>
      <c r="AH148" s="203"/>
      <c r="AI148" s="203"/>
      <c r="AJ148" s="203"/>
      <c r="AK148" s="203"/>
      <c r="AL148" s="203"/>
      <c r="AM148" s="203"/>
      <c r="AN148" s="203"/>
      <c r="AO148" s="203"/>
      <c r="AP148" s="203"/>
    </row>
    <row r="149" spans="1:42" s="122" customFormat="1" x14ac:dyDescent="0.2">
      <c r="A149" s="4" t="s">
        <v>204</v>
      </c>
      <c r="B149" s="196">
        <f>B145</f>
        <v>0</v>
      </c>
      <c r="G149" s="203"/>
      <c r="H149" s="203"/>
      <c r="I149" s="203"/>
      <c r="J149" s="203"/>
      <c r="K149" s="203"/>
      <c r="L149" s="203"/>
      <c r="M149" s="203"/>
      <c r="N149" s="203"/>
      <c r="O149" s="203"/>
      <c r="P149" s="203"/>
      <c r="Q149" s="203"/>
      <c r="R149" s="203"/>
      <c r="S149" s="203"/>
      <c r="T149" s="203"/>
      <c r="U149" s="203"/>
      <c r="V149" s="203"/>
      <c r="W149" s="203"/>
      <c r="X149" s="203"/>
      <c r="Y149" s="203"/>
      <c r="Z149" s="203"/>
      <c r="AA149" s="203"/>
      <c r="AB149" s="203"/>
      <c r="AC149" s="203"/>
      <c r="AD149" s="203"/>
      <c r="AE149" s="203"/>
      <c r="AF149" s="203"/>
      <c r="AG149" s="203"/>
      <c r="AH149" s="203"/>
      <c r="AI149" s="203"/>
      <c r="AJ149" s="203"/>
      <c r="AK149" s="203"/>
      <c r="AL149" s="203"/>
      <c r="AM149" s="203"/>
      <c r="AN149" s="203"/>
      <c r="AO149" s="203"/>
      <c r="AP149" s="203"/>
    </row>
    <row r="150" spans="1:42" s="122" customFormat="1" x14ac:dyDescent="0.2">
      <c r="A150" s="4" t="s">
        <v>258</v>
      </c>
      <c r="B150" s="279">
        <f>IF(B149=0,0,B148/B149*100)</f>
        <v>0</v>
      </c>
      <c r="G150" s="203"/>
      <c r="H150" s="203"/>
      <c r="I150" s="203"/>
      <c r="J150" s="203"/>
      <c r="K150" s="203"/>
      <c r="L150" s="203"/>
      <c r="M150" s="203"/>
      <c r="N150" s="203"/>
      <c r="O150" s="203"/>
      <c r="P150" s="203"/>
      <c r="Q150" s="203"/>
      <c r="R150" s="203"/>
      <c r="S150" s="203"/>
      <c r="T150" s="203"/>
      <c r="U150" s="203"/>
      <c r="V150" s="203"/>
      <c r="W150" s="203"/>
      <c r="X150" s="203"/>
      <c r="Y150" s="203"/>
      <c r="Z150" s="203"/>
      <c r="AA150" s="203"/>
      <c r="AB150" s="203"/>
      <c r="AC150" s="203"/>
      <c r="AD150" s="203"/>
      <c r="AE150" s="203"/>
      <c r="AF150" s="203"/>
      <c r="AG150" s="203"/>
      <c r="AH150" s="203"/>
      <c r="AI150" s="203"/>
      <c r="AJ150" s="203"/>
      <c r="AK150" s="203"/>
      <c r="AL150" s="203"/>
      <c r="AM150" s="203"/>
      <c r="AN150" s="203"/>
      <c r="AO150" s="203"/>
      <c r="AP150" s="203"/>
    </row>
    <row r="151" spans="1:42" s="122" customFormat="1" x14ac:dyDescent="0.2">
      <c r="A151" s="4"/>
      <c r="G151" s="203"/>
      <c r="H151" s="203"/>
      <c r="I151" s="203"/>
      <c r="J151" s="203"/>
      <c r="K151" s="203"/>
      <c r="L151" s="203"/>
      <c r="M151" s="203"/>
      <c r="N151" s="203"/>
      <c r="O151" s="203"/>
      <c r="P151" s="203"/>
      <c r="Q151" s="203"/>
      <c r="R151" s="203"/>
      <c r="S151" s="203"/>
      <c r="T151" s="203"/>
      <c r="U151" s="203"/>
      <c r="V151" s="203"/>
      <c r="W151" s="203"/>
      <c r="X151" s="203"/>
      <c r="Y151" s="203"/>
      <c r="Z151" s="203"/>
      <c r="AA151" s="203"/>
      <c r="AB151" s="203"/>
      <c r="AC151" s="203"/>
      <c r="AD151" s="203"/>
      <c r="AE151" s="203"/>
      <c r="AF151" s="203"/>
      <c r="AG151" s="203"/>
      <c r="AH151" s="203"/>
      <c r="AI151" s="203"/>
      <c r="AJ151" s="203"/>
      <c r="AK151" s="203"/>
      <c r="AL151" s="203"/>
      <c r="AM151" s="203"/>
      <c r="AN151" s="203"/>
      <c r="AO151" s="203"/>
      <c r="AP151" s="203"/>
    </row>
    <row r="152" spans="1:42" s="122" customFormat="1" x14ac:dyDescent="0.2">
      <c r="A152" s="109" t="s">
        <v>27</v>
      </c>
      <c r="B152" s="286"/>
      <c r="C152" s="286"/>
      <c r="D152" s="286"/>
      <c r="E152" s="286"/>
      <c r="F152" s="286"/>
      <c r="G152" s="286"/>
      <c r="H152" s="286"/>
      <c r="I152" s="286"/>
      <c r="J152" s="286"/>
      <c r="K152" s="286"/>
      <c r="L152" s="286"/>
      <c r="M152" s="286"/>
      <c r="N152" s="286"/>
      <c r="O152" s="286"/>
      <c r="P152" s="286"/>
      <c r="Q152" s="286"/>
      <c r="R152" s="286"/>
      <c r="S152" s="286"/>
      <c r="T152" s="286"/>
      <c r="U152" s="286"/>
      <c r="V152" s="286"/>
      <c r="W152" s="286"/>
      <c r="X152" s="286"/>
      <c r="Y152" s="286"/>
      <c r="Z152" s="286"/>
      <c r="AA152" s="286"/>
      <c r="AB152" s="286"/>
      <c r="AC152" s="286"/>
      <c r="AD152" s="286"/>
      <c r="AE152" s="286"/>
      <c r="AF152" s="286"/>
      <c r="AG152" s="286"/>
      <c r="AH152" s="286"/>
      <c r="AI152" s="286"/>
      <c r="AJ152" s="286"/>
      <c r="AK152" s="286"/>
      <c r="AL152" s="286"/>
      <c r="AM152" s="286"/>
      <c r="AN152" s="286"/>
      <c r="AO152" s="286"/>
      <c r="AP152" s="286"/>
    </row>
    <row r="153" spans="1:42" s="204" customFormat="1" x14ac:dyDescent="0.2">
      <c r="A153" s="29" t="s">
        <v>41</v>
      </c>
    </row>
    <row r="154" spans="1:42" s="16" customFormat="1" x14ac:dyDescent="0.2">
      <c r="A154" s="118" t="s">
        <v>28</v>
      </c>
      <c r="B154" s="204"/>
      <c r="C154" s="188">
        <f t="shared" ref="C154:AP154" si="59">C60</f>
        <v>0</v>
      </c>
      <c r="D154" s="188">
        <f t="shared" si="59"/>
        <v>0</v>
      </c>
      <c r="E154" s="188">
        <f t="shared" si="59"/>
        <v>0</v>
      </c>
      <c r="F154" s="188">
        <f t="shared" si="59"/>
        <v>0</v>
      </c>
      <c r="G154" s="188">
        <f t="shared" si="59"/>
        <v>0</v>
      </c>
      <c r="H154" s="188">
        <f t="shared" si="59"/>
        <v>0</v>
      </c>
      <c r="I154" s="188">
        <f t="shared" si="59"/>
        <v>0</v>
      </c>
      <c r="J154" s="188">
        <f t="shared" si="59"/>
        <v>0</v>
      </c>
      <c r="K154" s="188">
        <f t="shared" si="59"/>
        <v>0</v>
      </c>
      <c r="L154" s="188">
        <f t="shared" si="59"/>
        <v>0</v>
      </c>
      <c r="M154" s="188">
        <f t="shared" si="59"/>
        <v>0</v>
      </c>
      <c r="N154" s="188">
        <f t="shared" si="59"/>
        <v>0</v>
      </c>
      <c r="O154" s="188">
        <f t="shared" si="59"/>
        <v>0</v>
      </c>
      <c r="P154" s="188">
        <f t="shared" si="59"/>
        <v>0</v>
      </c>
      <c r="Q154" s="188">
        <f t="shared" si="59"/>
        <v>0</v>
      </c>
      <c r="R154" s="188">
        <f t="shared" si="59"/>
        <v>0</v>
      </c>
      <c r="S154" s="188">
        <f t="shared" si="59"/>
        <v>0</v>
      </c>
      <c r="T154" s="188">
        <f t="shared" si="59"/>
        <v>0</v>
      </c>
      <c r="U154" s="188">
        <f t="shared" si="59"/>
        <v>0</v>
      </c>
      <c r="V154" s="188">
        <f t="shared" si="59"/>
        <v>0</v>
      </c>
      <c r="W154" s="188">
        <f t="shared" si="59"/>
        <v>0</v>
      </c>
      <c r="X154" s="188">
        <f t="shared" si="59"/>
        <v>0</v>
      </c>
      <c r="Y154" s="188">
        <f t="shared" si="59"/>
        <v>0</v>
      </c>
      <c r="Z154" s="188">
        <f t="shared" si="59"/>
        <v>0</v>
      </c>
      <c r="AA154" s="188">
        <f t="shared" si="59"/>
        <v>0</v>
      </c>
      <c r="AB154" s="188">
        <f t="shared" si="59"/>
        <v>0</v>
      </c>
      <c r="AC154" s="188">
        <f t="shared" si="59"/>
        <v>0</v>
      </c>
      <c r="AD154" s="188">
        <f t="shared" si="59"/>
        <v>0</v>
      </c>
      <c r="AE154" s="188">
        <f t="shared" si="59"/>
        <v>0</v>
      </c>
      <c r="AF154" s="188">
        <f t="shared" si="59"/>
        <v>0</v>
      </c>
      <c r="AG154" s="188">
        <f t="shared" si="59"/>
        <v>0</v>
      </c>
      <c r="AH154" s="188">
        <f t="shared" si="59"/>
        <v>0</v>
      </c>
      <c r="AI154" s="188">
        <f t="shared" si="59"/>
        <v>0</v>
      </c>
      <c r="AJ154" s="188">
        <f t="shared" si="59"/>
        <v>0</v>
      </c>
      <c r="AK154" s="188">
        <f t="shared" si="59"/>
        <v>0</v>
      </c>
      <c r="AL154" s="188">
        <f t="shared" si="59"/>
        <v>0</v>
      </c>
      <c r="AM154" s="188">
        <f t="shared" si="59"/>
        <v>0</v>
      </c>
      <c r="AN154" s="188">
        <f t="shared" si="59"/>
        <v>0</v>
      </c>
      <c r="AO154" s="188">
        <f t="shared" si="59"/>
        <v>0</v>
      </c>
      <c r="AP154" s="188">
        <f t="shared" si="59"/>
        <v>0</v>
      </c>
    </row>
    <row r="155" spans="1:42" s="16" customFormat="1" x14ac:dyDescent="0.2">
      <c r="A155" s="118" t="s">
        <v>37</v>
      </c>
      <c r="B155" s="204"/>
      <c r="C155" s="188">
        <f t="shared" ref="C155:AP155" si="60">C703</f>
        <v>0</v>
      </c>
      <c r="D155" s="188">
        <f t="shared" si="60"/>
        <v>0</v>
      </c>
      <c r="E155" s="188">
        <f t="shared" si="60"/>
        <v>0</v>
      </c>
      <c r="F155" s="188">
        <f t="shared" si="60"/>
        <v>0</v>
      </c>
      <c r="G155" s="188">
        <f t="shared" si="60"/>
        <v>0</v>
      </c>
      <c r="H155" s="188">
        <f t="shared" si="60"/>
        <v>0</v>
      </c>
      <c r="I155" s="188">
        <f t="shared" si="60"/>
        <v>0</v>
      </c>
      <c r="J155" s="188">
        <f t="shared" si="60"/>
        <v>0</v>
      </c>
      <c r="K155" s="188">
        <f t="shared" si="60"/>
        <v>0</v>
      </c>
      <c r="L155" s="188">
        <f t="shared" si="60"/>
        <v>0</v>
      </c>
      <c r="M155" s="188">
        <f t="shared" si="60"/>
        <v>0</v>
      </c>
      <c r="N155" s="188">
        <f t="shared" si="60"/>
        <v>0</v>
      </c>
      <c r="O155" s="188">
        <f t="shared" si="60"/>
        <v>0</v>
      </c>
      <c r="P155" s="188">
        <f t="shared" si="60"/>
        <v>0</v>
      </c>
      <c r="Q155" s="188">
        <f t="shared" si="60"/>
        <v>0</v>
      </c>
      <c r="R155" s="188">
        <f t="shared" si="60"/>
        <v>0</v>
      </c>
      <c r="S155" s="188">
        <f t="shared" si="60"/>
        <v>0</v>
      </c>
      <c r="T155" s="188">
        <f t="shared" si="60"/>
        <v>0</v>
      </c>
      <c r="U155" s="188">
        <f t="shared" si="60"/>
        <v>0</v>
      </c>
      <c r="V155" s="188">
        <f t="shared" si="60"/>
        <v>0</v>
      </c>
      <c r="W155" s="188">
        <f t="shared" si="60"/>
        <v>0</v>
      </c>
      <c r="X155" s="188">
        <f t="shared" si="60"/>
        <v>0</v>
      </c>
      <c r="Y155" s="188">
        <f t="shared" si="60"/>
        <v>0</v>
      </c>
      <c r="Z155" s="188">
        <f t="shared" si="60"/>
        <v>0</v>
      </c>
      <c r="AA155" s="188">
        <f t="shared" si="60"/>
        <v>0</v>
      </c>
      <c r="AB155" s="188">
        <f t="shared" si="60"/>
        <v>0</v>
      </c>
      <c r="AC155" s="188">
        <f t="shared" si="60"/>
        <v>0</v>
      </c>
      <c r="AD155" s="188">
        <f t="shared" si="60"/>
        <v>0</v>
      </c>
      <c r="AE155" s="188">
        <f t="shared" si="60"/>
        <v>0</v>
      </c>
      <c r="AF155" s="188">
        <f t="shared" si="60"/>
        <v>0</v>
      </c>
      <c r="AG155" s="188">
        <f t="shared" si="60"/>
        <v>0</v>
      </c>
      <c r="AH155" s="188">
        <f t="shared" si="60"/>
        <v>0</v>
      </c>
      <c r="AI155" s="188">
        <f t="shared" si="60"/>
        <v>0</v>
      </c>
      <c r="AJ155" s="188">
        <f t="shared" si="60"/>
        <v>0</v>
      </c>
      <c r="AK155" s="188">
        <f t="shared" si="60"/>
        <v>0</v>
      </c>
      <c r="AL155" s="188">
        <f t="shared" si="60"/>
        <v>0</v>
      </c>
      <c r="AM155" s="188">
        <f t="shared" si="60"/>
        <v>0</v>
      </c>
      <c r="AN155" s="188">
        <f t="shared" si="60"/>
        <v>0</v>
      </c>
      <c r="AO155" s="188">
        <f t="shared" si="60"/>
        <v>0</v>
      </c>
      <c r="AP155" s="188">
        <f t="shared" si="60"/>
        <v>0</v>
      </c>
    </row>
    <row r="156" spans="1:42" s="16" customFormat="1" x14ac:dyDescent="0.2">
      <c r="A156" s="118" t="s">
        <v>29</v>
      </c>
      <c r="B156" s="204"/>
      <c r="C156" s="188">
        <f t="shared" ref="C156:AP156" si="61">-C562</f>
        <v>0</v>
      </c>
      <c r="D156" s="188">
        <f t="shared" si="61"/>
        <v>0</v>
      </c>
      <c r="E156" s="188">
        <f t="shared" si="61"/>
        <v>0</v>
      </c>
      <c r="F156" s="188">
        <f t="shared" si="61"/>
        <v>0</v>
      </c>
      <c r="G156" s="188">
        <f t="shared" si="61"/>
        <v>0</v>
      </c>
      <c r="H156" s="188">
        <f t="shared" si="61"/>
        <v>0</v>
      </c>
      <c r="I156" s="188">
        <f t="shared" si="61"/>
        <v>0</v>
      </c>
      <c r="J156" s="188">
        <f t="shared" si="61"/>
        <v>0</v>
      </c>
      <c r="K156" s="188">
        <f t="shared" si="61"/>
        <v>0</v>
      </c>
      <c r="L156" s="188">
        <f t="shared" si="61"/>
        <v>0</v>
      </c>
      <c r="M156" s="188">
        <f t="shared" si="61"/>
        <v>0</v>
      </c>
      <c r="N156" s="188">
        <f t="shared" si="61"/>
        <v>0</v>
      </c>
      <c r="O156" s="188">
        <f t="shared" si="61"/>
        <v>0</v>
      </c>
      <c r="P156" s="188">
        <f t="shared" si="61"/>
        <v>0</v>
      </c>
      <c r="Q156" s="188">
        <f t="shared" si="61"/>
        <v>0</v>
      </c>
      <c r="R156" s="188">
        <f t="shared" si="61"/>
        <v>0</v>
      </c>
      <c r="S156" s="188">
        <f t="shared" si="61"/>
        <v>0</v>
      </c>
      <c r="T156" s="188">
        <f t="shared" si="61"/>
        <v>0</v>
      </c>
      <c r="U156" s="188">
        <f t="shared" si="61"/>
        <v>0</v>
      </c>
      <c r="V156" s="188">
        <f t="shared" si="61"/>
        <v>0</v>
      </c>
      <c r="W156" s="188">
        <f t="shared" si="61"/>
        <v>0</v>
      </c>
      <c r="X156" s="188">
        <f t="shared" si="61"/>
        <v>0</v>
      </c>
      <c r="Y156" s="188">
        <f t="shared" si="61"/>
        <v>0</v>
      </c>
      <c r="Z156" s="188">
        <f t="shared" si="61"/>
        <v>0</v>
      </c>
      <c r="AA156" s="188">
        <f t="shared" si="61"/>
        <v>0</v>
      </c>
      <c r="AB156" s="188">
        <f t="shared" si="61"/>
        <v>0</v>
      </c>
      <c r="AC156" s="188">
        <f t="shared" si="61"/>
        <v>0</v>
      </c>
      <c r="AD156" s="188">
        <f t="shared" si="61"/>
        <v>0</v>
      </c>
      <c r="AE156" s="188">
        <f t="shared" si="61"/>
        <v>0</v>
      </c>
      <c r="AF156" s="188">
        <f t="shared" si="61"/>
        <v>0</v>
      </c>
      <c r="AG156" s="188">
        <f t="shared" si="61"/>
        <v>0</v>
      </c>
      <c r="AH156" s="188">
        <f t="shared" si="61"/>
        <v>0</v>
      </c>
      <c r="AI156" s="188">
        <f t="shared" si="61"/>
        <v>0</v>
      </c>
      <c r="AJ156" s="188">
        <f t="shared" si="61"/>
        <v>0</v>
      </c>
      <c r="AK156" s="188">
        <f t="shared" si="61"/>
        <v>0</v>
      </c>
      <c r="AL156" s="188">
        <f t="shared" si="61"/>
        <v>0</v>
      </c>
      <c r="AM156" s="188">
        <f t="shared" si="61"/>
        <v>0</v>
      </c>
      <c r="AN156" s="188">
        <f t="shared" si="61"/>
        <v>0</v>
      </c>
      <c r="AO156" s="188">
        <f t="shared" si="61"/>
        <v>0</v>
      </c>
      <c r="AP156" s="188">
        <f t="shared" si="61"/>
        <v>0</v>
      </c>
    </row>
    <row r="157" spans="1:42" s="9" customFormat="1" x14ac:dyDescent="0.2">
      <c r="A157" s="118" t="s">
        <v>32</v>
      </c>
      <c r="B157" s="204"/>
      <c r="C157" s="163">
        <f t="shared" ref="C157:AP157" si="62">IF(C$2&lt;=analysis_period,-C283-C313-C339-C365,0)</f>
        <v>0</v>
      </c>
      <c r="D157" s="163">
        <f t="shared" si="62"/>
        <v>0</v>
      </c>
      <c r="E157" s="163">
        <f t="shared" si="62"/>
        <v>0</v>
      </c>
      <c r="F157" s="163">
        <f t="shared" si="62"/>
        <v>0</v>
      </c>
      <c r="G157" s="163">
        <f t="shared" si="62"/>
        <v>0</v>
      </c>
      <c r="H157" s="163">
        <f t="shared" si="62"/>
        <v>0</v>
      </c>
      <c r="I157" s="163">
        <f t="shared" si="62"/>
        <v>0</v>
      </c>
      <c r="J157" s="163">
        <f t="shared" si="62"/>
        <v>0</v>
      </c>
      <c r="K157" s="163">
        <f t="shared" si="62"/>
        <v>0</v>
      </c>
      <c r="L157" s="163">
        <f t="shared" si="62"/>
        <v>0</v>
      </c>
      <c r="M157" s="163">
        <f t="shared" si="62"/>
        <v>0</v>
      </c>
      <c r="N157" s="163">
        <f t="shared" si="62"/>
        <v>0</v>
      </c>
      <c r="O157" s="163">
        <f t="shared" si="62"/>
        <v>0</v>
      </c>
      <c r="P157" s="163">
        <f t="shared" si="62"/>
        <v>0</v>
      </c>
      <c r="Q157" s="163">
        <f t="shared" si="62"/>
        <v>0</v>
      </c>
      <c r="R157" s="163">
        <f t="shared" si="62"/>
        <v>0</v>
      </c>
      <c r="S157" s="163">
        <f t="shared" si="62"/>
        <v>0</v>
      </c>
      <c r="T157" s="163">
        <f t="shared" si="62"/>
        <v>0</v>
      </c>
      <c r="U157" s="163">
        <f t="shared" si="62"/>
        <v>0</v>
      </c>
      <c r="V157" s="163">
        <f t="shared" si="62"/>
        <v>0</v>
      </c>
      <c r="W157" s="163">
        <f t="shared" si="62"/>
        <v>0</v>
      </c>
      <c r="X157" s="163">
        <f t="shared" si="62"/>
        <v>0</v>
      </c>
      <c r="Y157" s="163">
        <f t="shared" si="62"/>
        <v>0</v>
      </c>
      <c r="Z157" s="163">
        <f t="shared" si="62"/>
        <v>0</v>
      </c>
      <c r="AA157" s="163">
        <f t="shared" si="62"/>
        <v>0</v>
      </c>
      <c r="AB157" s="163">
        <f t="shared" si="62"/>
        <v>0</v>
      </c>
      <c r="AC157" s="163">
        <f t="shared" si="62"/>
        <v>0</v>
      </c>
      <c r="AD157" s="163">
        <f t="shared" si="62"/>
        <v>0</v>
      </c>
      <c r="AE157" s="163">
        <f t="shared" si="62"/>
        <v>0</v>
      </c>
      <c r="AF157" s="163">
        <f t="shared" si="62"/>
        <v>0</v>
      </c>
      <c r="AG157" s="163">
        <f t="shared" si="62"/>
        <v>0</v>
      </c>
      <c r="AH157" s="163">
        <f t="shared" si="62"/>
        <v>0</v>
      </c>
      <c r="AI157" s="163">
        <f t="shared" si="62"/>
        <v>0</v>
      </c>
      <c r="AJ157" s="163">
        <f t="shared" si="62"/>
        <v>0</v>
      </c>
      <c r="AK157" s="163">
        <f t="shared" si="62"/>
        <v>0</v>
      </c>
      <c r="AL157" s="163">
        <f t="shared" si="62"/>
        <v>0</v>
      </c>
      <c r="AM157" s="163">
        <f t="shared" si="62"/>
        <v>0</v>
      </c>
      <c r="AN157" s="163">
        <f t="shared" si="62"/>
        <v>0</v>
      </c>
      <c r="AO157" s="163">
        <f t="shared" si="62"/>
        <v>0</v>
      </c>
      <c r="AP157" s="163">
        <f t="shared" si="62"/>
        <v>0</v>
      </c>
    </row>
    <row r="158" spans="1:42" s="16" customFormat="1" x14ac:dyDescent="0.2">
      <c r="A158" s="118" t="s">
        <v>186</v>
      </c>
      <c r="B158" s="204"/>
      <c r="C158" s="188">
        <f t="shared" ref="C158:AP158" si="63">SUM(C154:C157)</f>
        <v>0</v>
      </c>
      <c r="D158" s="188">
        <f t="shared" si="63"/>
        <v>0</v>
      </c>
      <c r="E158" s="188">
        <f t="shared" si="63"/>
        <v>0</v>
      </c>
      <c r="F158" s="188">
        <f t="shared" si="63"/>
        <v>0</v>
      </c>
      <c r="G158" s="188">
        <f t="shared" si="63"/>
        <v>0</v>
      </c>
      <c r="H158" s="188">
        <f t="shared" si="63"/>
        <v>0</v>
      </c>
      <c r="I158" s="188">
        <f t="shared" si="63"/>
        <v>0</v>
      </c>
      <c r="J158" s="188">
        <f t="shared" si="63"/>
        <v>0</v>
      </c>
      <c r="K158" s="188">
        <f t="shared" si="63"/>
        <v>0</v>
      </c>
      <c r="L158" s="188">
        <f t="shared" si="63"/>
        <v>0</v>
      </c>
      <c r="M158" s="188">
        <f t="shared" si="63"/>
        <v>0</v>
      </c>
      <c r="N158" s="188">
        <f t="shared" si="63"/>
        <v>0</v>
      </c>
      <c r="O158" s="188">
        <f t="shared" si="63"/>
        <v>0</v>
      </c>
      <c r="P158" s="188">
        <f t="shared" si="63"/>
        <v>0</v>
      </c>
      <c r="Q158" s="188">
        <f t="shared" si="63"/>
        <v>0</v>
      </c>
      <c r="R158" s="188">
        <f t="shared" si="63"/>
        <v>0</v>
      </c>
      <c r="S158" s="188">
        <f t="shared" si="63"/>
        <v>0</v>
      </c>
      <c r="T158" s="188">
        <f t="shared" si="63"/>
        <v>0</v>
      </c>
      <c r="U158" s="188">
        <f t="shared" si="63"/>
        <v>0</v>
      </c>
      <c r="V158" s="188">
        <f t="shared" si="63"/>
        <v>0</v>
      </c>
      <c r="W158" s="188">
        <f t="shared" si="63"/>
        <v>0</v>
      </c>
      <c r="X158" s="188">
        <f t="shared" si="63"/>
        <v>0</v>
      </c>
      <c r="Y158" s="188">
        <f t="shared" si="63"/>
        <v>0</v>
      </c>
      <c r="Z158" s="188">
        <f t="shared" si="63"/>
        <v>0</v>
      </c>
      <c r="AA158" s="188">
        <f t="shared" si="63"/>
        <v>0</v>
      </c>
      <c r="AB158" s="188">
        <f t="shared" si="63"/>
        <v>0</v>
      </c>
      <c r="AC158" s="188">
        <f t="shared" si="63"/>
        <v>0</v>
      </c>
      <c r="AD158" s="188">
        <f t="shared" si="63"/>
        <v>0</v>
      </c>
      <c r="AE158" s="188">
        <f t="shared" si="63"/>
        <v>0</v>
      </c>
      <c r="AF158" s="188">
        <f t="shared" si="63"/>
        <v>0</v>
      </c>
      <c r="AG158" s="188">
        <f t="shared" si="63"/>
        <v>0</v>
      </c>
      <c r="AH158" s="188">
        <f t="shared" si="63"/>
        <v>0</v>
      </c>
      <c r="AI158" s="188">
        <f t="shared" si="63"/>
        <v>0</v>
      </c>
      <c r="AJ158" s="188">
        <f t="shared" si="63"/>
        <v>0</v>
      </c>
      <c r="AK158" s="188">
        <f t="shared" si="63"/>
        <v>0</v>
      </c>
      <c r="AL158" s="188">
        <f t="shared" si="63"/>
        <v>0</v>
      </c>
      <c r="AM158" s="188">
        <f t="shared" si="63"/>
        <v>0</v>
      </c>
      <c r="AN158" s="188">
        <f t="shared" si="63"/>
        <v>0</v>
      </c>
      <c r="AO158" s="188">
        <f t="shared" si="63"/>
        <v>0</v>
      </c>
      <c r="AP158" s="188">
        <f t="shared" si="63"/>
        <v>0</v>
      </c>
    </row>
    <row r="159" spans="1:42" s="16" customFormat="1" x14ac:dyDescent="0.2">
      <c r="A159" s="118" t="str">
        <f>Inputs!B118</f>
        <v>Investment Based Incentive (IBI)</v>
      </c>
      <c r="B159" s="204"/>
    </row>
    <row r="160" spans="1:42" s="16" customFormat="1" x14ac:dyDescent="0.2">
      <c r="A160" s="120" t="str">
        <f>Inputs!B119</f>
        <v>As fixed amount</v>
      </c>
      <c r="B160" s="204"/>
    </row>
    <row r="161" spans="1:42" s="204" customFormat="1" x14ac:dyDescent="0.2">
      <c r="A161" s="107" t="s">
        <v>4</v>
      </c>
      <c r="C161" s="188">
        <f>IF(ibi_fed_amount_tax_sta="Yes",C520,0)</f>
        <v>0</v>
      </c>
    </row>
    <row r="162" spans="1:42" s="204" customFormat="1" x14ac:dyDescent="0.2">
      <c r="A162" s="107" t="s">
        <v>5</v>
      </c>
      <c r="C162" s="188">
        <f>IF(ibi_sta_amount_tax_sta="Yes",C521,0)</f>
        <v>0</v>
      </c>
    </row>
    <row r="163" spans="1:42" s="204" customFormat="1" x14ac:dyDescent="0.2">
      <c r="A163" s="107" t="s">
        <v>184</v>
      </c>
      <c r="C163" s="188">
        <f>IF(ibi_uti_amount_tax_sta="Yes",C522,0)</f>
        <v>0</v>
      </c>
    </row>
    <row r="164" spans="1:42" s="122" customFormat="1" x14ac:dyDescent="0.2">
      <c r="A164" s="107" t="s">
        <v>185</v>
      </c>
      <c r="C164" s="163">
        <f>IF(ibi_oth_amount_tax_sta="Yes",C523,0)</f>
        <v>0</v>
      </c>
      <c r="D164" s="203"/>
      <c r="E164" s="203"/>
      <c r="F164" s="203"/>
      <c r="G164" s="203"/>
      <c r="H164" s="203"/>
      <c r="I164" s="203"/>
      <c r="J164" s="203"/>
      <c r="K164" s="203"/>
      <c r="L164" s="203"/>
      <c r="M164" s="203"/>
      <c r="N164" s="203"/>
      <c r="O164" s="203"/>
      <c r="P164" s="203"/>
      <c r="Q164" s="203"/>
      <c r="R164" s="203"/>
      <c r="S164" s="203"/>
      <c r="T164" s="203"/>
      <c r="U164" s="203"/>
      <c r="V164" s="203"/>
      <c r="W164" s="203"/>
      <c r="X164" s="203"/>
      <c r="Y164" s="203"/>
      <c r="Z164" s="203"/>
      <c r="AA164" s="203"/>
      <c r="AB164" s="203"/>
      <c r="AC164" s="203"/>
      <c r="AD164" s="203"/>
      <c r="AE164" s="203"/>
      <c r="AF164" s="203"/>
      <c r="AG164" s="203"/>
      <c r="AH164" s="203"/>
      <c r="AI164" s="203"/>
      <c r="AJ164" s="203"/>
      <c r="AK164" s="203"/>
      <c r="AL164" s="203"/>
      <c r="AM164" s="203"/>
      <c r="AN164" s="203"/>
      <c r="AO164" s="203"/>
      <c r="AP164" s="203"/>
    </row>
    <row r="165" spans="1:42" s="122" customFormat="1" x14ac:dyDescent="0.2">
      <c r="A165" s="107" t="s">
        <v>12</v>
      </c>
      <c r="C165" s="189">
        <f>SUM(C161:C164)</f>
        <v>0</v>
      </c>
      <c r="D165" s="203"/>
      <c r="E165" s="203"/>
      <c r="F165" s="203"/>
      <c r="G165" s="203"/>
      <c r="H165" s="203"/>
      <c r="I165" s="203"/>
      <c r="J165" s="203"/>
      <c r="K165" s="203"/>
      <c r="L165" s="203"/>
      <c r="M165" s="203"/>
      <c r="N165" s="203"/>
      <c r="O165" s="203"/>
      <c r="P165" s="203"/>
      <c r="Q165" s="203"/>
      <c r="R165" s="203"/>
      <c r="S165" s="203"/>
      <c r="T165" s="203"/>
      <c r="U165" s="203"/>
      <c r="V165" s="203"/>
      <c r="W165" s="203"/>
      <c r="X165" s="203"/>
      <c r="Y165" s="203"/>
      <c r="Z165" s="203"/>
      <c r="AA165" s="203"/>
      <c r="AB165" s="203"/>
      <c r="AC165" s="203"/>
      <c r="AD165" s="203"/>
      <c r="AE165" s="203"/>
      <c r="AF165" s="203"/>
      <c r="AG165" s="203"/>
      <c r="AH165" s="203"/>
      <c r="AI165" s="203"/>
      <c r="AJ165" s="203"/>
      <c r="AK165" s="203"/>
      <c r="AL165" s="203"/>
      <c r="AM165" s="203"/>
      <c r="AN165" s="203"/>
      <c r="AO165" s="203"/>
      <c r="AP165" s="203"/>
    </row>
    <row r="166" spans="1:42" s="122" customFormat="1" x14ac:dyDescent="0.2">
      <c r="A166" s="120" t="str">
        <f>Inputs!B124</f>
        <v>As percentage</v>
      </c>
      <c r="C166" s="28"/>
      <c r="D166" s="203"/>
      <c r="E166" s="203"/>
      <c r="F166" s="203"/>
      <c r="G166" s="203"/>
      <c r="H166" s="203"/>
      <c r="I166" s="203"/>
      <c r="J166" s="203"/>
      <c r="K166" s="203"/>
      <c r="L166" s="203"/>
      <c r="M166" s="203"/>
      <c r="N166" s="203"/>
      <c r="O166" s="203"/>
      <c r="P166" s="203"/>
      <c r="Q166" s="203"/>
      <c r="R166" s="203"/>
      <c r="S166" s="203"/>
      <c r="T166" s="203"/>
      <c r="U166" s="203"/>
      <c r="V166" s="203"/>
      <c r="W166" s="203"/>
      <c r="X166" s="203"/>
      <c r="Y166" s="203"/>
      <c r="Z166" s="203"/>
      <c r="AA166" s="203"/>
      <c r="AB166" s="203"/>
      <c r="AC166" s="203"/>
      <c r="AD166" s="203"/>
      <c r="AE166" s="203"/>
      <c r="AF166" s="203"/>
      <c r="AG166" s="203"/>
      <c r="AH166" s="203"/>
      <c r="AI166" s="203"/>
      <c r="AJ166" s="203"/>
      <c r="AK166" s="203"/>
      <c r="AL166" s="203"/>
      <c r="AM166" s="203"/>
      <c r="AN166" s="203"/>
      <c r="AO166" s="203"/>
      <c r="AP166" s="203"/>
    </row>
    <row r="167" spans="1:42" s="122" customFormat="1" x14ac:dyDescent="0.2">
      <c r="A167" s="107" t="s">
        <v>4</v>
      </c>
      <c r="C167" s="188">
        <f>IF(ibi_fed_percent_tax_sta="Yes",C526,0)</f>
        <v>0</v>
      </c>
      <c r="D167" s="203"/>
      <c r="E167" s="203"/>
      <c r="F167" s="203"/>
      <c r="G167" s="203"/>
      <c r="H167" s="203"/>
      <c r="I167" s="203"/>
      <c r="J167" s="203"/>
      <c r="K167" s="203"/>
      <c r="L167" s="203"/>
      <c r="M167" s="203"/>
      <c r="N167" s="203"/>
      <c r="O167" s="203"/>
      <c r="P167" s="203"/>
      <c r="Q167" s="203"/>
      <c r="R167" s="203"/>
      <c r="S167" s="203"/>
      <c r="T167" s="203"/>
      <c r="U167" s="203"/>
      <c r="V167" s="203"/>
      <c r="W167" s="203"/>
      <c r="X167" s="203"/>
      <c r="Y167" s="203"/>
      <c r="Z167" s="203"/>
      <c r="AA167" s="203"/>
      <c r="AB167" s="203"/>
      <c r="AC167" s="203"/>
      <c r="AD167" s="203"/>
      <c r="AE167" s="203"/>
      <c r="AF167" s="203"/>
      <c r="AG167" s="203"/>
      <c r="AH167" s="203"/>
      <c r="AI167" s="203"/>
      <c r="AJ167" s="203"/>
      <c r="AK167" s="203"/>
      <c r="AL167" s="203"/>
      <c r="AM167" s="203"/>
      <c r="AN167" s="203"/>
      <c r="AO167" s="203"/>
      <c r="AP167" s="203"/>
    </row>
    <row r="168" spans="1:42" s="122" customFormat="1" x14ac:dyDescent="0.2">
      <c r="A168" s="107" t="s">
        <v>5</v>
      </c>
      <c r="C168" s="188">
        <f>IF(ibi_sta_percent_tax_sta="Yes",C527,0)</f>
        <v>0</v>
      </c>
      <c r="D168" s="203"/>
      <c r="E168" s="203"/>
      <c r="F168" s="203"/>
      <c r="G168" s="203"/>
      <c r="H168" s="203"/>
      <c r="I168" s="203"/>
      <c r="J168" s="203"/>
      <c r="K168" s="203"/>
      <c r="L168" s="203"/>
      <c r="M168" s="203"/>
      <c r="N168" s="203"/>
      <c r="O168" s="203"/>
      <c r="P168" s="203"/>
      <c r="Q168" s="203"/>
      <c r="R168" s="203"/>
      <c r="S168" s="203"/>
      <c r="T168" s="203"/>
      <c r="U168" s="203"/>
      <c r="V168" s="203"/>
      <c r="W168" s="203"/>
      <c r="X168" s="203"/>
      <c r="Y168" s="203"/>
      <c r="Z168" s="203"/>
      <c r="AA168" s="203"/>
      <c r="AB168" s="203"/>
      <c r="AC168" s="203"/>
      <c r="AD168" s="203"/>
      <c r="AE168" s="203"/>
      <c r="AF168" s="203"/>
      <c r="AG168" s="203"/>
      <c r="AH168" s="203"/>
      <c r="AI168" s="203"/>
      <c r="AJ168" s="203"/>
      <c r="AK168" s="203"/>
      <c r="AL168" s="203"/>
      <c r="AM168" s="203"/>
      <c r="AN168" s="203"/>
      <c r="AO168" s="203"/>
      <c r="AP168" s="203"/>
    </row>
    <row r="169" spans="1:42" s="122" customFormat="1" x14ac:dyDescent="0.2">
      <c r="A169" s="107" t="s">
        <v>184</v>
      </c>
      <c r="C169" s="188">
        <f>IF(ibi_uti_percent_tax_sta="Yes",C528,0)</f>
        <v>0</v>
      </c>
      <c r="D169" s="203"/>
      <c r="E169" s="203"/>
      <c r="F169" s="203"/>
      <c r="G169" s="203"/>
      <c r="H169" s="203"/>
      <c r="I169" s="203"/>
      <c r="J169" s="203"/>
      <c r="K169" s="203"/>
      <c r="L169" s="203"/>
      <c r="M169" s="203"/>
      <c r="N169" s="203"/>
      <c r="O169" s="203"/>
      <c r="P169" s="203"/>
      <c r="Q169" s="203"/>
      <c r="R169" s="203"/>
      <c r="S169" s="203"/>
      <c r="T169" s="203"/>
      <c r="U169" s="203"/>
      <c r="V169" s="203"/>
      <c r="W169" s="203"/>
      <c r="X169" s="203"/>
      <c r="Y169" s="203"/>
      <c r="Z169" s="203"/>
      <c r="AA169" s="203"/>
      <c r="AB169" s="203"/>
      <c r="AC169" s="203"/>
      <c r="AD169" s="203"/>
      <c r="AE169" s="203"/>
      <c r="AF169" s="203"/>
      <c r="AG169" s="203"/>
      <c r="AH169" s="203"/>
      <c r="AI169" s="203"/>
      <c r="AJ169" s="203"/>
      <c r="AK169" s="203"/>
      <c r="AL169" s="203"/>
      <c r="AM169" s="203"/>
      <c r="AN169" s="203"/>
      <c r="AO169" s="203"/>
      <c r="AP169" s="203"/>
    </row>
    <row r="170" spans="1:42" s="122" customFormat="1" x14ac:dyDescent="0.2">
      <c r="A170" s="107" t="s">
        <v>185</v>
      </c>
      <c r="C170" s="163">
        <f>IF(ibi_oth_percent_tax_sta="Yes",C529,0)</f>
        <v>0</v>
      </c>
      <c r="D170" s="203"/>
      <c r="E170" s="203"/>
      <c r="F170" s="203"/>
      <c r="G170" s="203"/>
      <c r="H170" s="203"/>
      <c r="I170" s="203"/>
      <c r="J170" s="203"/>
      <c r="K170" s="203"/>
      <c r="L170" s="203"/>
      <c r="M170" s="203"/>
      <c r="N170" s="203"/>
      <c r="O170" s="203"/>
      <c r="P170" s="203"/>
      <c r="Q170" s="203"/>
      <c r="R170" s="203"/>
      <c r="S170" s="203"/>
      <c r="T170" s="203"/>
      <c r="U170" s="203"/>
      <c r="V170" s="203"/>
      <c r="W170" s="203"/>
      <c r="X170" s="203"/>
      <c r="Y170" s="203"/>
      <c r="Z170" s="203"/>
      <c r="AA170" s="203"/>
      <c r="AB170" s="203"/>
      <c r="AC170" s="203"/>
      <c r="AD170" s="203"/>
      <c r="AE170" s="203"/>
      <c r="AF170" s="203"/>
      <c r="AG170" s="203"/>
      <c r="AH170" s="203"/>
      <c r="AI170" s="203"/>
      <c r="AJ170" s="203"/>
      <c r="AK170" s="203"/>
      <c r="AL170" s="203"/>
      <c r="AM170" s="203"/>
      <c r="AN170" s="203"/>
      <c r="AO170" s="203"/>
      <c r="AP170" s="203"/>
    </row>
    <row r="171" spans="1:42" s="122" customFormat="1" x14ac:dyDescent="0.2">
      <c r="A171" s="107" t="s">
        <v>12</v>
      </c>
      <c r="C171" s="189">
        <f>SUM(C167:C170)</f>
        <v>0</v>
      </c>
      <c r="D171" s="203"/>
      <c r="E171" s="203"/>
      <c r="F171" s="203"/>
      <c r="G171" s="203"/>
      <c r="H171" s="203"/>
      <c r="I171" s="203"/>
      <c r="J171" s="203"/>
      <c r="K171" s="203"/>
      <c r="L171" s="203"/>
      <c r="M171" s="203"/>
      <c r="N171" s="203"/>
      <c r="O171" s="203"/>
      <c r="P171" s="203"/>
      <c r="Q171" s="203"/>
      <c r="R171" s="203"/>
      <c r="S171" s="203"/>
      <c r="T171" s="203"/>
      <c r="U171" s="203"/>
      <c r="V171" s="203"/>
      <c r="W171" s="203"/>
      <c r="X171" s="203"/>
      <c r="Y171" s="203"/>
      <c r="Z171" s="203"/>
      <c r="AA171" s="203"/>
      <c r="AB171" s="203"/>
      <c r="AC171" s="203"/>
      <c r="AD171" s="203"/>
      <c r="AE171" s="203"/>
      <c r="AF171" s="203"/>
      <c r="AG171" s="203"/>
      <c r="AH171" s="203"/>
      <c r="AI171" s="203"/>
      <c r="AJ171" s="203"/>
      <c r="AK171" s="203"/>
      <c r="AL171" s="203"/>
      <c r="AM171" s="203"/>
      <c r="AN171" s="203"/>
      <c r="AO171" s="203"/>
      <c r="AP171" s="203"/>
    </row>
    <row r="172" spans="1:42" s="122" customFormat="1" x14ac:dyDescent="0.2">
      <c r="A172" s="118" t="str">
        <f>Inputs!B129</f>
        <v>Capacity Based Incentive (CBI)</v>
      </c>
      <c r="C172" s="203"/>
      <c r="D172" s="203"/>
      <c r="E172" s="203"/>
      <c r="F172" s="203"/>
      <c r="G172" s="203"/>
      <c r="H172" s="203"/>
      <c r="I172" s="203"/>
      <c r="J172" s="203"/>
      <c r="K172" s="203"/>
      <c r="L172" s="203"/>
      <c r="M172" s="203"/>
      <c r="N172" s="203"/>
      <c r="O172" s="203"/>
      <c r="P172" s="203"/>
      <c r="Q172" s="203"/>
      <c r="R172" s="203"/>
      <c r="S172" s="203"/>
      <c r="T172" s="203"/>
      <c r="U172" s="203"/>
      <c r="V172" s="203"/>
      <c r="W172" s="203"/>
      <c r="X172" s="203"/>
      <c r="Y172" s="203"/>
      <c r="Z172" s="203"/>
      <c r="AA172" s="203"/>
      <c r="AB172" s="203"/>
      <c r="AC172" s="203"/>
      <c r="AD172" s="203"/>
      <c r="AE172" s="203"/>
      <c r="AF172" s="203"/>
      <c r="AG172" s="203"/>
      <c r="AH172" s="203"/>
      <c r="AI172" s="203"/>
      <c r="AJ172" s="203"/>
      <c r="AK172" s="203"/>
      <c r="AL172" s="203"/>
      <c r="AM172" s="203"/>
      <c r="AN172" s="203"/>
      <c r="AO172" s="203"/>
      <c r="AP172" s="203"/>
    </row>
    <row r="173" spans="1:42" s="122" customFormat="1" x14ac:dyDescent="0.2">
      <c r="A173" s="120" t="s">
        <v>4</v>
      </c>
      <c r="C173" s="162">
        <f>IF(cbi_fed_tax_sta="Yes",C533,0)</f>
        <v>0</v>
      </c>
      <c r="D173" s="203"/>
      <c r="E173" s="203"/>
      <c r="F173" s="203"/>
      <c r="G173" s="203"/>
      <c r="H173" s="203"/>
      <c r="I173" s="203"/>
      <c r="J173" s="203"/>
      <c r="K173" s="203"/>
      <c r="L173" s="203"/>
      <c r="M173" s="203"/>
      <c r="N173" s="203"/>
      <c r="O173" s="203"/>
      <c r="P173" s="203"/>
      <c r="Q173" s="203"/>
      <c r="R173" s="203"/>
      <c r="S173" s="203"/>
      <c r="T173" s="203"/>
      <c r="U173" s="203"/>
      <c r="V173" s="203"/>
      <c r="W173" s="203"/>
      <c r="X173" s="203"/>
      <c r="Y173" s="203"/>
      <c r="Z173" s="203"/>
      <c r="AA173" s="203"/>
      <c r="AB173" s="203"/>
      <c r="AC173" s="203"/>
      <c r="AD173" s="203"/>
      <c r="AE173" s="203"/>
      <c r="AF173" s="203"/>
      <c r="AG173" s="203"/>
      <c r="AH173" s="203"/>
      <c r="AI173" s="203"/>
      <c r="AJ173" s="203"/>
      <c r="AK173" s="203"/>
      <c r="AL173" s="203"/>
      <c r="AM173" s="203"/>
      <c r="AN173" s="203"/>
      <c r="AO173" s="203"/>
      <c r="AP173" s="203"/>
    </row>
    <row r="174" spans="1:42" s="122" customFormat="1" x14ac:dyDescent="0.2">
      <c r="A174" s="120" t="s">
        <v>5</v>
      </c>
      <c r="C174" s="162">
        <f>IF(cbi_sta_tax_sta="Yes",C534,0)</f>
        <v>0</v>
      </c>
      <c r="D174" s="203"/>
      <c r="E174" s="203"/>
      <c r="F174" s="203"/>
      <c r="G174" s="203"/>
      <c r="H174" s="203"/>
      <c r="I174" s="203"/>
      <c r="J174" s="203"/>
      <c r="K174" s="203"/>
      <c r="L174" s="203"/>
      <c r="M174" s="203"/>
      <c r="N174" s="203"/>
      <c r="O174" s="203"/>
      <c r="P174" s="203"/>
      <c r="Q174" s="203"/>
      <c r="R174" s="203"/>
      <c r="S174" s="203"/>
      <c r="T174" s="203"/>
      <c r="U174" s="203"/>
      <c r="V174" s="203"/>
      <c r="W174" s="203"/>
      <c r="X174" s="203"/>
      <c r="Y174" s="203"/>
      <c r="Z174" s="203"/>
      <c r="AA174" s="203"/>
      <c r="AB174" s="203"/>
      <c r="AC174" s="203"/>
      <c r="AD174" s="203"/>
      <c r="AE174" s="203"/>
      <c r="AF174" s="203"/>
      <c r="AG174" s="203"/>
      <c r="AH174" s="203"/>
      <c r="AI174" s="203"/>
      <c r="AJ174" s="203"/>
      <c r="AK174" s="203"/>
      <c r="AL174" s="203"/>
      <c r="AM174" s="203"/>
      <c r="AN174" s="203"/>
      <c r="AO174" s="203"/>
      <c r="AP174" s="203"/>
    </row>
    <row r="175" spans="1:42" s="122" customFormat="1" x14ac:dyDescent="0.2">
      <c r="A175" s="120" t="s">
        <v>184</v>
      </c>
      <c r="C175" s="162">
        <f>IF(cbi_uti_tax_sta="Yes",C535,0)</f>
        <v>0</v>
      </c>
      <c r="D175" s="203"/>
      <c r="E175" s="203"/>
      <c r="F175" s="203"/>
      <c r="G175" s="203"/>
      <c r="H175" s="203"/>
      <c r="I175" s="203"/>
      <c r="J175" s="203"/>
      <c r="K175" s="203"/>
      <c r="L175" s="203"/>
      <c r="M175" s="203"/>
      <c r="N175" s="203"/>
      <c r="O175" s="203"/>
      <c r="P175" s="203"/>
      <c r="Q175" s="203"/>
      <c r="R175" s="203"/>
      <c r="S175" s="203"/>
      <c r="T175" s="203"/>
      <c r="U175" s="203"/>
      <c r="V175" s="203"/>
      <c r="W175" s="203"/>
      <c r="X175" s="203"/>
      <c r="Y175" s="203"/>
      <c r="Z175" s="203"/>
      <c r="AA175" s="203"/>
      <c r="AB175" s="203"/>
      <c r="AC175" s="203"/>
      <c r="AD175" s="203"/>
      <c r="AE175" s="203"/>
      <c r="AF175" s="203"/>
      <c r="AG175" s="203"/>
      <c r="AH175" s="203"/>
      <c r="AI175" s="203"/>
      <c r="AJ175" s="203"/>
      <c r="AK175" s="203"/>
      <c r="AL175" s="203"/>
      <c r="AM175" s="203"/>
      <c r="AN175" s="203"/>
      <c r="AO175" s="203"/>
      <c r="AP175" s="203"/>
    </row>
    <row r="176" spans="1:42" s="122" customFormat="1" x14ac:dyDescent="0.2">
      <c r="A176" s="120" t="s">
        <v>185</v>
      </c>
      <c r="C176" s="163">
        <f>IF(cbi_oth_tax_sta="Yes",C536,0)</f>
        <v>0</v>
      </c>
      <c r="D176" s="203"/>
      <c r="E176" s="203"/>
      <c r="F176" s="203"/>
      <c r="G176" s="203"/>
      <c r="H176" s="203"/>
      <c r="I176" s="203"/>
      <c r="J176" s="203"/>
      <c r="K176" s="203"/>
      <c r="L176" s="203"/>
      <c r="M176" s="203"/>
      <c r="N176" s="203"/>
      <c r="O176" s="203"/>
      <c r="P176" s="203"/>
      <c r="Q176" s="203"/>
      <c r="R176" s="203"/>
      <c r="S176" s="203"/>
      <c r="T176" s="203"/>
      <c r="U176" s="203"/>
      <c r="V176" s="203"/>
      <c r="W176" s="203"/>
      <c r="X176" s="203"/>
      <c r="Y176" s="203"/>
      <c r="Z176" s="203"/>
      <c r="AA176" s="203"/>
      <c r="AB176" s="203"/>
      <c r="AC176" s="203"/>
      <c r="AD176" s="203"/>
      <c r="AE176" s="203"/>
      <c r="AF176" s="203"/>
      <c r="AG176" s="203"/>
      <c r="AH176" s="203"/>
      <c r="AI176" s="203"/>
      <c r="AJ176" s="203"/>
      <c r="AK176" s="203"/>
      <c r="AL176" s="203"/>
      <c r="AM176" s="203"/>
      <c r="AN176" s="203"/>
      <c r="AO176" s="203"/>
      <c r="AP176" s="203"/>
    </row>
    <row r="177" spans="1:42" s="122" customFormat="1" x14ac:dyDescent="0.2">
      <c r="A177" s="120" t="s">
        <v>12</v>
      </c>
      <c r="C177" s="189">
        <f>SUM(C173:C176)</f>
        <v>0</v>
      </c>
      <c r="D177" s="203"/>
      <c r="E177" s="203"/>
      <c r="F177" s="203"/>
      <c r="G177" s="203"/>
      <c r="H177" s="203"/>
      <c r="I177" s="203"/>
      <c r="J177" s="203"/>
      <c r="K177" s="203"/>
      <c r="L177" s="203"/>
      <c r="M177" s="203"/>
      <c r="N177" s="203"/>
      <c r="O177" s="203"/>
      <c r="P177" s="203"/>
      <c r="Q177" s="203"/>
      <c r="R177" s="203"/>
      <c r="S177" s="203"/>
      <c r="T177" s="203"/>
      <c r="U177" s="203"/>
      <c r="V177" s="203"/>
      <c r="W177" s="203"/>
      <c r="X177" s="203"/>
      <c r="Y177" s="203"/>
      <c r="Z177" s="203"/>
      <c r="AA177" s="203"/>
      <c r="AB177" s="203"/>
      <c r="AC177" s="203"/>
      <c r="AD177" s="203"/>
      <c r="AE177" s="203"/>
      <c r="AF177" s="203"/>
      <c r="AG177" s="203"/>
      <c r="AH177" s="203"/>
      <c r="AI177" s="203"/>
      <c r="AJ177" s="203"/>
      <c r="AK177" s="203"/>
      <c r="AL177" s="203"/>
      <c r="AM177" s="203"/>
      <c r="AN177" s="203"/>
      <c r="AO177" s="203"/>
      <c r="AP177" s="203"/>
    </row>
    <row r="178" spans="1:42" s="122" customFormat="1" x14ac:dyDescent="0.2">
      <c r="A178" s="118" t="str">
        <f>Inputs!B134</f>
        <v>Production Based Incentive (PBI)</v>
      </c>
      <c r="C178" s="28"/>
      <c r="D178" s="203"/>
      <c r="E178" s="203"/>
      <c r="F178" s="203"/>
      <c r="G178" s="203"/>
      <c r="H178" s="203"/>
      <c r="I178" s="203"/>
      <c r="J178" s="203"/>
      <c r="K178" s="203"/>
      <c r="L178" s="203"/>
      <c r="M178" s="203"/>
      <c r="N178" s="203"/>
      <c r="O178" s="203"/>
      <c r="P178" s="203"/>
      <c r="Q178" s="203"/>
      <c r="R178" s="203"/>
      <c r="S178" s="203"/>
      <c r="T178" s="203"/>
      <c r="U178" s="203"/>
      <c r="V178" s="203"/>
      <c r="W178" s="203"/>
      <c r="X178" s="203"/>
      <c r="Y178" s="203"/>
      <c r="Z178" s="203"/>
      <c r="AA178" s="203"/>
      <c r="AB178" s="203"/>
      <c r="AC178" s="203"/>
      <c r="AD178" s="203"/>
      <c r="AE178" s="203"/>
      <c r="AF178" s="203"/>
      <c r="AG178" s="203"/>
      <c r="AH178" s="203"/>
      <c r="AI178" s="203"/>
      <c r="AJ178" s="203"/>
      <c r="AK178" s="203"/>
      <c r="AL178" s="203"/>
      <c r="AM178" s="203"/>
      <c r="AN178" s="203"/>
      <c r="AO178" s="203"/>
      <c r="AP178" s="203"/>
    </row>
    <row r="179" spans="1:42" x14ac:dyDescent="0.2">
      <c r="A179" s="120" t="s">
        <v>4</v>
      </c>
      <c r="B179" s="122"/>
      <c r="C179" s="162">
        <f t="shared" ref="C179:AP179" si="64">IF(AND(pbi_fed_tax_sta="Yes",pbi_fed_for_ds="No"),C543,0)</f>
        <v>0</v>
      </c>
      <c r="D179" s="162">
        <f t="shared" si="64"/>
        <v>0</v>
      </c>
      <c r="E179" s="162">
        <f t="shared" si="64"/>
        <v>0</v>
      </c>
      <c r="F179" s="162">
        <f t="shared" si="64"/>
        <v>0</v>
      </c>
      <c r="G179" s="162">
        <f t="shared" si="64"/>
        <v>0</v>
      </c>
      <c r="H179" s="162">
        <f t="shared" si="64"/>
        <v>0</v>
      </c>
      <c r="I179" s="162">
        <f t="shared" si="64"/>
        <v>0</v>
      </c>
      <c r="J179" s="162">
        <f t="shared" si="64"/>
        <v>0</v>
      </c>
      <c r="K179" s="162">
        <f t="shared" si="64"/>
        <v>0</v>
      </c>
      <c r="L179" s="162">
        <f t="shared" si="64"/>
        <v>0</v>
      </c>
      <c r="M179" s="162">
        <f t="shared" si="64"/>
        <v>0</v>
      </c>
      <c r="N179" s="162">
        <f t="shared" si="64"/>
        <v>0</v>
      </c>
      <c r="O179" s="162">
        <f t="shared" si="64"/>
        <v>0</v>
      </c>
      <c r="P179" s="162">
        <f t="shared" si="64"/>
        <v>0</v>
      </c>
      <c r="Q179" s="162">
        <f t="shared" si="64"/>
        <v>0</v>
      </c>
      <c r="R179" s="162">
        <f t="shared" si="64"/>
        <v>0</v>
      </c>
      <c r="S179" s="162">
        <f t="shared" si="64"/>
        <v>0</v>
      </c>
      <c r="T179" s="162">
        <f t="shared" si="64"/>
        <v>0</v>
      </c>
      <c r="U179" s="162">
        <f t="shared" si="64"/>
        <v>0</v>
      </c>
      <c r="V179" s="162">
        <f t="shared" si="64"/>
        <v>0</v>
      </c>
      <c r="W179" s="162">
        <f t="shared" si="64"/>
        <v>0</v>
      </c>
      <c r="X179" s="162">
        <f t="shared" si="64"/>
        <v>0</v>
      </c>
      <c r="Y179" s="162">
        <f t="shared" si="64"/>
        <v>0</v>
      </c>
      <c r="Z179" s="162">
        <f t="shared" si="64"/>
        <v>0</v>
      </c>
      <c r="AA179" s="162">
        <f t="shared" si="64"/>
        <v>0</v>
      </c>
      <c r="AB179" s="162">
        <f t="shared" si="64"/>
        <v>0</v>
      </c>
      <c r="AC179" s="162">
        <f t="shared" si="64"/>
        <v>0</v>
      </c>
      <c r="AD179" s="162">
        <f t="shared" si="64"/>
        <v>0</v>
      </c>
      <c r="AE179" s="162">
        <f t="shared" si="64"/>
        <v>0</v>
      </c>
      <c r="AF179" s="162">
        <f t="shared" si="64"/>
        <v>0</v>
      </c>
      <c r="AG179" s="162">
        <f t="shared" si="64"/>
        <v>0</v>
      </c>
      <c r="AH179" s="162">
        <f t="shared" si="64"/>
        <v>0</v>
      </c>
      <c r="AI179" s="162">
        <f t="shared" si="64"/>
        <v>0</v>
      </c>
      <c r="AJ179" s="162">
        <f t="shared" si="64"/>
        <v>0</v>
      </c>
      <c r="AK179" s="162">
        <f t="shared" si="64"/>
        <v>0</v>
      </c>
      <c r="AL179" s="162">
        <f t="shared" si="64"/>
        <v>0</v>
      </c>
      <c r="AM179" s="162">
        <f t="shared" si="64"/>
        <v>0</v>
      </c>
      <c r="AN179" s="162">
        <f t="shared" si="64"/>
        <v>0</v>
      </c>
      <c r="AO179" s="162">
        <f t="shared" si="64"/>
        <v>0</v>
      </c>
      <c r="AP179" s="162">
        <f t="shared" si="64"/>
        <v>0</v>
      </c>
    </row>
    <row r="180" spans="1:42" x14ac:dyDescent="0.2">
      <c r="A180" s="120" t="s">
        <v>5</v>
      </c>
      <c r="B180" s="122"/>
      <c r="C180" s="162">
        <f t="shared" ref="C180:AP180" si="65">IF(AND(pbi_sta_tax_sta="Yes",pbi_sta_for_ds="No"),C547,0)</f>
        <v>0</v>
      </c>
      <c r="D180" s="162">
        <f t="shared" si="65"/>
        <v>0</v>
      </c>
      <c r="E180" s="162">
        <f t="shared" si="65"/>
        <v>0</v>
      </c>
      <c r="F180" s="162">
        <f t="shared" si="65"/>
        <v>0</v>
      </c>
      <c r="G180" s="162">
        <f t="shared" si="65"/>
        <v>0</v>
      </c>
      <c r="H180" s="162">
        <f t="shared" si="65"/>
        <v>0</v>
      </c>
      <c r="I180" s="162">
        <f t="shared" si="65"/>
        <v>0</v>
      </c>
      <c r="J180" s="162">
        <f t="shared" si="65"/>
        <v>0</v>
      </c>
      <c r="K180" s="162">
        <f t="shared" si="65"/>
        <v>0</v>
      </c>
      <c r="L180" s="162">
        <f t="shared" si="65"/>
        <v>0</v>
      </c>
      <c r="M180" s="162">
        <f t="shared" si="65"/>
        <v>0</v>
      </c>
      <c r="N180" s="162">
        <f t="shared" si="65"/>
        <v>0</v>
      </c>
      <c r="O180" s="162">
        <f t="shared" si="65"/>
        <v>0</v>
      </c>
      <c r="P180" s="162">
        <f t="shared" si="65"/>
        <v>0</v>
      </c>
      <c r="Q180" s="162">
        <f t="shared" si="65"/>
        <v>0</v>
      </c>
      <c r="R180" s="162">
        <f t="shared" si="65"/>
        <v>0</v>
      </c>
      <c r="S180" s="162">
        <f t="shared" si="65"/>
        <v>0</v>
      </c>
      <c r="T180" s="162">
        <f t="shared" si="65"/>
        <v>0</v>
      </c>
      <c r="U180" s="162">
        <f t="shared" si="65"/>
        <v>0</v>
      </c>
      <c r="V180" s="162">
        <f t="shared" si="65"/>
        <v>0</v>
      </c>
      <c r="W180" s="162">
        <f t="shared" si="65"/>
        <v>0</v>
      </c>
      <c r="X180" s="162">
        <f t="shared" si="65"/>
        <v>0</v>
      </c>
      <c r="Y180" s="162">
        <f t="shared" si="65"/>
        <v>0</v>
      </c>
      <c r="Z180" s="162">
        <f t="shared" si="65"/>
        <v>0</v>
      </c>
      <c r="AA180" s="162">
        <f t="shared" si="65"/>
        <v>0</v>
      </c>
      <c r="AB180" s="162">
        <f t="shared" si="65"/>
        <v>0</v>
      </c>
      <c r="AC180" s="162">
        <f t="shared" si="65"/>
        <v>0</v>
      </c>
      <c r="AD180" s="162">
        <f t="shared" si="65"/>
        <v>0</v>
      </c>
      <c r="AE180" s="162">
        <f t="shared" si="65"/>
        <v>0</v>
      </c>
      <c r="AF180" s="162">
        <f t="shared" si="65"/>
        <v>0</v>
      </c>
      <c r="AG180" s="162">
        <f t="shared" si="65"/>
        <v>0</v>
      </c>
      <c r="AH180" s="162">
        <f t="shared" si="65"/>
        <v>0</v>
      </c>
      <c r="AI180" s="162">
        <f t="shared" si="65"/>
        <v>0</v>
      </c>
      <c r="AJ180" s="162">
        <f t="shared" si="65"/>
        <v>0</v>
      </c>
      <c r="AK180" s="162">
        <f t="shared" si="65"/>
        <v>0</v>
      </c>
      <c r="AL180" s="162">
        <f t="shared" si="65"/>
        <v>0</v>
      </c>
      <c r="AM180" s="162">
        <f t="shared" si="65"/>
        <v>0</v>
      </c>
      <c r="AN180" s="162">
        <f t="shared" si="65"/>
        <v>0</v>
      </c>
      <c r="AO180" s="162">
        <f t="shared" si="65"/>
        <v>0</v>
      </c>
      <c r="AP180" s="162">
        <f t="shared" si="65"/>
        <v>0</v>
      </c>
    </row>
    <row r="181" spans="1:42" x14ac:dyDescent="0.2">
      <c r="A181" s="120" t="s">
        <v>184</v>
      </c>
      <c r="B181" s="122"/>
      <c r="C181" s="162">
        <f t="shared" ref="C181:AP181" si="66">IF(AND(pbi_uti_tax_sta="Yes",pbi_uti_for_ds="No"),C551,0)</f>
        <v>0</v>
      </c>
      <c r="D181" s="162">
        <f t="shared" si="66"/>
        <v>0</v>
      </c>
      <c r="E181" s="162">
        <f t="shared" si="66"/>
        <v>0</v>
      </c>
      <c r="F181" s="162">
        <f t="shared" si="66"/>
        <v>0</v>
      </c>
      <c r="G181" s="162">
        <f t="shared" si="66"/>
        <v>0</v>
      </c>
      <c r="H181" s="162">
        <f t="shared" si="66"/>
        <v>0</v>
      </c>
      <c r="I181" s="162">
        <f t="shared" si="66"/>
        <v>0</v>
      </c>
      <c r="J181" s="162">
        <f t="shared" si="66"/>
        <v>0</v>
      </c>
      <c r="K181" s="162">
        <f t="shared" si="66"/>
        <v>0</v>
      </c>
      <c r="L181" s="162">
        <f t="shared" si="66"/>
        <v>0</v>
      </c>
      <c r="M181" s="162">
        <f t="shared" si="66"/>
        <v>0</v>
      </c>
      <c r="N181" s="162">
        <f t="shared" si="66"/>
        <v>0</v>
      </c>
      <c r="O181" s="162">
        <f t="shared" si="66"/>
        <v>0</v>
      </c>
      <c r="P181" s="162">
        <f t="shared" si="66"/>
        <v>0</v>
      </c>
      <c r="Q181" s="162">
        <f t="shared" si="66"/>
        <v>0</v>
      </c>
      <c r="R181" s="162">
        <f t="shared" si="66"/>
        <v>0</v>
      </c>
      <c r="S181" s="162">
        <f t="shared" si="66"/>
        <v>0</v>
      </c>
      <c r="T181" s="162">
        <f t="shared" si="66"/>
        <v>0</v>
      </c>
      <c r="U181" s="162">
        <f t="shared" si="66"/>
        <v>0</v>
      </c>
      <c r="V181" s="162">
        <f t="shared" si="66"/>
        <v>0</v>
      </c>
      <c r="W181" s="162">
        <f t="shared" si="66"/>
        <v>0</v>
      </c>
      <c r="X181" s="162">
        <f t="shared" si="66"/>
        <v>0</v>
      </c>
      <c r="Y181" s="162">
        <f t="shared" si="66"/>
        <v>0</v>
      </c>
      <c r="Z181" s="162">
        <f t="shared" si="66"/>
        <v>0</v>
      </c>
      <c r="AA181" s="162">
        <f t="shared" si="66"/>
        <v>0</v>
      </c>
      <c r="AB181" s="162">
        <f t="shared" si="66"/>
        <v>0</v>
      </c>
      <c r="AC181" s="162">
        <f t="shared" si="66"/>
        <v>0</v>
      </c>
      <c r="AD181" s="162">
        <f t="shared" si="66"/>
        <v>0</v>
      </c>
      <c r="AE181" s="162">
        <f t="shared" si="66"/>
        <v>0</v>
      </c>
      <c r="AF181" s="162">
        <f t="shared" si="66"/>
        <v>0</v>
      </c>
      <c r="AG181" s="162">
        <f t="shared" si="66"/>
        <v>0</v>
      </c>
      <c r="AH181" s="162">
        <f t="shared" si="66"/>
        <v>0</v>
      </c>
      <c r="AI181" s="162">
        <f t="shared" si="66"/>
        <v>0</v>
      </c>
      <c r="AJ181" s="162">
        <f t="shared" si="66"/>
        <v>0</v>
      </c>
      <c r="AK181" s="162">
        <f t="shared" si="66"/>
        <v>0</v>
      </c>
      <c r="AL181" s="162">
        <f t="shared" si="66"/>
        <v>0</v>
      </c>
      <c r="AM181" s="162">
        <f t="shared" si="66"/>
        <v>0</v>
      </c>
      <c r="AN181" s="162">
        <f t="shared" si="66"/>
        <v>0</v>
      </c>
      <c r="AO181" s="162">
        <f t="shared" si="66"/>
        <v>0</v>
      </c>
      <c r="AP181" s="162">
        <f t="shared" si="66"/>
        <v>0</v>
      </c>
    </row>
    <row r="182" spans="1:42" x14ac:dyDescent="0.2">
      <c r="A182" s="120" t="s">
        <v>185</v>
      </c>
      <c r="B182" s="122"/>
      <c r="C182" s="163">
        <f t="shared" ref="C182:AP182" si="67">IF(AND(pbi_oth_tax_sta="Yes",pbi_oth_for_ds="No"),C555,0)</f>
        <v>0</v>
      </c>
      <c r="D182" s="163">
        <f t="shared" si="67"/>
        <v>0</v>
      </c>
      <c r="E182" s="163">
        <f t="shared" si="67"/>
        <v>0</v>
      </c>
      <c r="F182" s="163">
        <f t="shared" si="67"/>
        <v>0</v>
      </c>
      <c r="G182" s="163">
        <f t="shared" si="67"/>
        <v>0</v>
      </c>
      <c r="H182" s="163">
        <f t="shared" si="67"/>
        <v>0</v>
      </c>
      <c r="I182" s="163">
        <f t="shared" si="67"/>
        <v>0</v>
      </c>
      <c r="J182" s="163">
        <f t="shared" si="67"/>
        <v>0</v>
      </c>
      <c r="K182" s="163">
        <f t="shared" si="67"/>
        <v>0</v>
      </c>
      <c r="L182" s="163">
        <f t="shared" si="67"/>
        <v>0</v>
      </c>
      <c r="M182" s="163">
        <f t="shared" si="67"/>
        <v>0</v>
      </c>
      <c r="N182" s="163">
        <f t="shared" si="67"/>
        <v>0</v>
      </c>
      <c r="O182" s="163">
        <f t="shared" si="67"/>
        <v>0</v>
      </c>
      <c r="P182" s="163">
        <f t="shared" si="67"/>
        <v>0</v>
      </c>
      <c r="Q182" s="163">
        <f t="shared" si="67"/>
        <v>0</v>
      </c>
      <c r="R182" s="163">
        <f t="shared" si="67"/>
        <v>0</v>
      </c>
      <c r="S182" s="163">
        <f t="shared" si="67"/>
        <v>0</v>
      </c>
      <c r="T182" s="163">
        <f t="shared" si="67"/>
        <v>0</v>
      </c>
      <c r="U182" s="163">
        <f t="shared" si="67"/>
        <v>0</v>
      </c>
      <c r="V182" s="163">
        <f t="shared" si="67"/>
        <v>0</v>
      </c>
      <c r="W182" s="163">
        <f t="shared" si="67"/>
        <v>0</v>
      </c>
      <c r="X182" s="163">
        <f t="shared" si="67"/>
        <v>0</v>
      </c>
      <c r="Y182" s="163">
        <f t="shared" si="67"/>
        <v>0</v>
      </c>
      <c r="Z182" s="163">
        <f t="shared" si="67"/>
        <v>0</v>
      </c>
      <c r="AA182" s="163">
        <f t="shared" si="67"/>
        <v>0</v>
      </c>
      <c r="AB182" s="163">
        <f t="shared" si="67"/>
        <v>0</v>
      </c>
      <c r="AC182" s="163">
        <f t="shared" si="67"/>
        <v>0</v>
      </c>
      <c r="AD182" s="163">
        <f t="shared" si="67"/>
        <v>0</v>
      </c>
      <c r="AE182" s="163">
        <f t="shared" si="67"/>
        <v>0</v>
      </c>
      <c r="AF182" s="163">
        <f t="shared" si="67"/>
        <v>0</v>
      </c>
      <c r="AG182" s="163">
        <f t="shared" si="67"/>
        <v>0</v>
      </c>
      <c r="AH182" s="163">
        <f t="shared" si="67"/>
        <v>0</v>
      </c>
      <c r="AI182" s="163">
        <f t="shared" si="67"/>
        <v>0</v>
      </c>
      <c r="AJ182" s="163">
        <f t="shared" si="67"/>
        <v>0</v>
      </c>
      <c r="AK182" s="163">
        <f t="shared" si="67"/>
        <v>0</v>
      </c>
      <c r="AL182" s="163">
        <f t="shared" si="67"/>
        <v>0</v>
      </c>
      <c r="AM182" s="163">
        <f t="shared" si="67"/>
        <v>0</v>
      </c>
      <c r="AN182" s="163">
        <f t="shared" si="67"/>
        <v>0</v>
      </c>
      <c r="AO182" s="163">
        <f t="shared" si="67"/>
        <v>0</v>
      </c>
      <c r="AP182" s="163">
        <f t="shared" si="67"/>
        <v>0</v>
      </c>
    </row>
    <row r="183" spans="1:42" x14ac:dyDescent="0.2">
      <c r="A183" s="120" t="s">
        <v>12</v>
      </c>
      <c r="B183" s="122"/>
      <c r="C183" s="193">
        <f>SUM(C179:C182)</f>
        <v>0</v>
      </c>
      <c r="D183" s="193">
        <f t="shared" ref="D183:AL183" si="68">SUM(D179:D182)</f>
        <v>0</v>
      </c>
      <c r="E183" s="193">
        <f t="shared" si="68"/>
        <v>0</v>
      </c>
      <c r="F183" s="193">
        <f t="shared" si="68"/>
        <v>0</v>
      </c>
      <c r="G183" s="193">
        <f t="shared" si="68"/>
        <v>0</v>
      </c>
      <c r="H183" s="193">
        <f t="shared" si="68"/>
        <v>0</v>
      </c>
      <c r="I183" s="193">
        <f t="shared" si="68"/>
        <v>0</v>
      </c>
      <c r="J183" s="193">
        <f t="shared" si="68"/>
        <v>0</v>
      </c>
      <c r="K183" s="193">
        <f t="shared" si="68"/>
        <v>0</v>
      </c>
      <c r="L183" s="193">
        <f t="shared" si="68"/>
        <v>0</v>
      </c>
      <c r="M183" s="193">
        <f t="shared" si="68"/>
        <v>0</v>
      </c>
      <c r="N183" s="193">
        <f t="shared" si="68"/>
        <v>0</v>
      </c>
      <c r="O183" s="193">
        <f t="shared" si="68"/>
        <v>0</v>
      </c>
      <c r="P183" s="193">
        <f t="shared" si="68"/>
        <v>0</v>
      </c>
      <c r="Q183" s="193">
        <f t="shared" si="68"/>
        <v>0</v>
      </c>
      <c r="R183" s="193">
        <f t="shared" si="68"/>
        <v>0</v>
      </c>
      <c r="S183" s="193">
        <f t="shared" si="68"/>
        <v>0</v>
      </c>
      <c r="T183" s="193">
        <f t="shared" si="68"/>
        <v>0</v>
      </c>
      <c r="U183" s="193">
        <f t="shared" si="68"/>
        <v>0</v>
      </c>
      <c r="V183" s="193">
        <f t="shared" si="68"/>
        <v>0</v>
      </c>
      <c r="W183" s="193">
        <f t="shared" si="68"/>
        <v>0</v>
      </c>
      <c r="X183" s="193">
        <f t="shared" si="68"/>
        <v>0</v>
      </c>
      <c r="Y183" s="193">
        <f t="shared" si="68"/>
        <v>0</v>
      </c>
      <c r="Z183" s="193">
        <f t="shared" si="68"/>
        <v>0</v>
      </c>
      <c r="AA183" s="193">
        <f t="shared" si="68"/>
        <v>0</v>
      </c>
      <c r="AB183" s="193">
        <f t="shared" si="68"/>
        <v>0</v>
      </c>
      <c r="AC183" s="193">
        <f t="shared" si="68"/>
        <v>0</v>
      </c>
      <c r="AD183" s="193">
        <f t="shared" si="68"/>
        <v>0</v>
      </c>
      <c r="AE183" s="193">
        <f t="shared" si="68"/>
        <v>0</v>
      </c>
      <c r="AF183" s="193">
        <f t="shared" si="68"/>
        <v>0</v>
      </c>
      <c r="AG183" s="193">
        <f t="shared" si="68"/>
        <v>0</v>
      </c>
      <c r="AH183" s="193">
        <f t="shared" si="68"/>
        <v>0</v>
      </c>
      <c r="AI183" s="193">
        <f t="shared" si="68"/>
        <v>0</v>
      </c>
      <c r="AJ183" s="193">
        <f t="shared" si="68"/>
        <v>0</v>
      </c>
      <c r="AK183" s="193">
        <f t="shared" si="68"/>
        <v>0</v>
      </c>
      <c r="AL183" s="193">
        <f t="shared" si="68"/>
        <v>0</v>
      </c>
      <c r="AM183" s="193">
        <f>SUM(AM179:AM182)</f>
        <v>0</v>
      </c>
      <c r="AN183" s="193">
        <f t="shared" ref="AN183:AP183" si="69">SUM(AN179:AN182)</f>
        <v>0</v>
      </c>
      <c r="AO183" s="193">
        <f t="shared" si="69"/>
        <v>0</v>
      </c>
      <c r="AP183" s="193">
        <f t="shared" si="69"/>
        <v>0</v>
      </c>
    </row>
    <row r="184" spans="1:42" x14ac:dyDescent="0.2">
      <c r="A184" s="118" t="s">
        <v>39</v>
      </c>
      <c r="B184" s="122"/>
      <c r="C184" s="189">
        <f>C165+C171+C177+C183</f>
        <v>0</v>
      </c>
      <c r="D184" s="189">
        <f>D165+D171+D177+D183</f>
        <v>0</v>
      </c>
      <c r="E184" s="189">
        <f t="shared" ref="E184:AP184" si="70">E165+E171+E177+E183</f>
        <v>0</v>
      </c>
      <c r="F184" s="189">
        <f t="shared" si="70"/>
        <v>0</v>
      </c>
      <c r="G184" s="189">
        <f t="shared" si="70"/>
        <v>0</v>
      </c>
      <c r="H184" s="189">
        <f t="shared" si="70"/>
        <v>0</v>
      </c>
      <c r="I184" s="189">
        <f t="shared" si="70"/>
        <v>0</v>
      </c>
      <c r="J184" s="189">
        <f t="shared" si="70"/>
        <v>0</v>
      </c>
      <c r="K184" s="189">
        <f t="shared" si="70"/>
        <v>0</v>
      </c>
      <c r="L184" s="189">
        <f t="shared" si="70"/>
        <v>0</v>
      </c>
      <c r="M184" s="189">
        <f t="shared" si="70"/>
        <v>0</v>
      </c>
      <c r="N184" s="189">
        <f t="shared" si="70"/>
        <v>0</v>
      </c>
      <c r="O184" s="189">
        <f t="shared" si="70"/>
        <v>0</v>
      </c>
      <c r="P184" s="189">
        <f t="shared" si="70"/>
        <v>0</v>
      </c>
      <c r="Q184" s="189">
        <f t="shared" si="70"/>
        <v>0</v>
      </c>
      <c r="R184" s="189">
        <f t="shared" si="70"/>
        <v>0</v>
      </c>
      <c r="S184" s="189">
        <f t="shared" si="70"/>
        <v>0</v>
      </c>
      <c r="T184" s="189">
        <f t="shared" si="70"/>
        <v>0</v>
      </c>
      <c r="U184" s="189">
        <f t="shared" si="70"/>
        <v>0</v>
      </c>
      <c r="V184" s="189">
        <f t="shared" si="70"/>
        <v>0</v>
      </c>
      <c r="W184" s="189">
        <f t="shared" si="70"/>
        <v>0</v>
      </c>
      <c r="X184" s="189">
        <f t="shared" si="70"/>
        <v>0</v>
      </c>
      <c r="Y184" s="189">
        <f t="shared" si="70"/>
        <v>0</v>
      </c>
      <c r="Z184" s="189">
        <f t="shared" si="70"/>
        <v>0</v>
      </c>
      <c r="AA184" s="189">
        <f t="shared" si="70"/>
        <v>0</v>
      </c>
      <c r="AB184" s="189">
        <f t="shared" si="70"/>
        <v>0</v>
      </c>
      <c r="AC184" s="189">
        <f t="shared" si="70"/>
        <v>0</v>
      </c>
      <c r="AD184" s="189">
        <f t="shared" si="70"/>
        <v>0</v>
      </c>
      <c r="AE184" s="189">
        <f t="shared" si="70"/>
        <v>0</v>
      </c>
      <c r="AF184" s="189">
        <f t="shared" si="70"/>
        <v>0</v>
      </c>
      <c r="AG184" s="189">
        <f t="shared" si="70"/>
        <v>0</v>
      </c>
      <c r="AH184" s="189">
        <f t="shared" si="70"/>
        <v>0</v>
      </c>
      <c r="AI184" s="189">
        <f t="shared" si="70"/>
        <v>0</v>
      </c>
      <c r="AJ184" s="189">
        <f t="shared" si="70"/>
        <v>0</v>
      </c>
      <c r="AK184" s="189">
        <f t="shared" si="70"/>
        <v>0</v>
      </c>
      <c r="AL184" s="189">
        <f t="shared" si="70"/>
        <v>0</v>
      </c>
      <c r="AM184" s="189">
        <f t="shared" si="70"/>
        <v>0</v>
      </c>
      <c r="AN184" s="189">
        <f t="shared" si="70"/>
        <v>0</v>
      </c>
      <c r="AO184" s="189">
        <f t="shared" si="70"/>
        <v>0</v>
      </c>
      <c r="AP184" s="189">
        <f t="shared" si="70"/>
        <v>0</v>
      </c>
    </row>
    <row r="185" spans="1:42" s="122" customFormat="1" x14ac:dyDescent="0.2">
      <c r="A185" s="120"/>
      <c r="C185" s="203"/>
      <c r="D185" s="203"/>
      <c r="E185" s="203"/>
      <c r="F185" s="203"/>
      <c r="G185" s="203"/>
      <c r="H185" s="203"/>
      <c r="I185" s="203"/>
      <c r="J185" s="203"/>
      <c r="K185" s="203"/>
      <c r="L185" s="203"/>
      <c r="M185" s="203"/>
      <c r="N185" s="203"/>
      <c r="O185" s="203"/>
      <c r="P185" s="203"/>
      <c r="Q185" s="203"/>
      <c r="R185" s="203"/>
      <c r="S185" s="203"/>
      <c r="T185" s="203"/>
      <c r="U185" s="203"/>
      <c r="V185" s="203"/>
      <c r="W185" s="203"/>
      <c r="X185" s="203"/>
      <c r="Y185" s="203"/>
      <c r="Z185" s="203"/>
      <c r="AA185" s="203"/>
      <c r="AB185" s="203"/>
      <c r="AC185" s="203"/>
      <c r="AD185" s="203"/>
      <c r="AE185" s="203"/>
      <c r="AF185" s="203"/>
      <c r="AG185" s="203"/>
      <c r="AH185" s="203"/>
      <c r="AI185" s="203"/>
      <c r="AJ185" s="203"/>
      <c r="AK185" s="203"/>
      <c r="AL185" s="203"/>
      <c r="AM185" s="203"/>
      <c r="AN185" s="203"/>
      <c r="AO185" s="203"/>
      <c r="AP185" s="203"/>
    </row>
    <row r="186" spans="1:42" x14ac:dyDescent="0.2">
      <c r="A186" s="118" t="s">
        <v>187</v>
      </c>
      <c r="B186" s="122"/>
      <c r="C186" s="213">
        <f>C158+C184</f>
        <v>0</v>
      </c>
      <c r="D186" s="213">
        <f t="shared" ref="D186:AP186" si="71">D158+D184</f>
        <v>0</v>
      </c>
      <c r="E186" s="213">
        <f t="shared" si="71"/>
        <v>0</v>
      </c>
      <c r="F186" s="213">
        <f t="shared" si="71"/>
        <v>0</v>
      </c>
      <c r="G186" s="213">
        <f t="shared" si="71"/>
        <v>0</v>
      </c>
      <c r="H186" s="213">
        <f t="shared" si="71"/>
        <v>0</v>
      </c>
      <c r="I186" s="213">
        <f t="shared" si="71"/>
        <v>0</v>
      </c>
      <c r="J186" s="213">
        <f t="shared" si="71"/>
        <v>0</v>
      </c>
      <c r="K186" s="213">
        <f t="shared" si="71"/>
        <v>0</v>
      </c>
      <c r="L186" s="213">
        <f t="shared" si="71"/>
        <v>0</v>
      </c>
      <c r="M186" s="213">
        <f t="shared" si="71"/>
        <v>0</v>
      </c>
      <c r="N186" s="213">
        <f t="shared" si="71"/>
        <v>0</v>
      </c>
      <c r="O186" s="213">
        <f t="shared" si="71"/>
        <v>0</v>
      </c>
      <c r="P186" s="213">
        <f t="shared" si="71"/>
        <v>0</v>
      </c>
      <c r="Q186" s="213">
        <f t="shared" si="71"/>
        <v>0</v>
      </c>
      <c r="R186" s="213">
        <f t="shared" si="71"/>
        <v>0</v>
      </c>
      <c r="S186" s="213">
        <f t="shared" si="71"/>
        <v>0</v>
      </c>
      <c r="T186" s="213">
        <f t="shared" si="71"/>
        <v>0</v>
      </c>
      <c r="U186" s="213">
        <f t="shared" si="71"/>
        <v>0</v>
      </c>
      <c r="V186" s="213">
        <f t="shared" si="71"/>
        <v>0</v>
      </c>
      <c r="W186" s="213">
        <f t="shared" si="71"/>
        <v>0</v>
      </c>
      <c r="X186" s="213">
        <f t="shared" si="71"/>
        <v>0</v>
      </c>
      <c r="Y186" s="213">
        <f t="shared" si="71"/>
        <v>0</v>
      </c>
      <c r="Z186" s="213">
        <f t="shared" si="71"/>
        <v>0</v>
      </c>
      <c r="AA186" s="213">
        <f t="shared" si="71"/>
        <v>0</v>
      </c>
      <c r="AB186" s="213">
        <f t="shared" si="71"/>
        <v>0</v>
      </c>
      <c r="AC186" s="213">
        <f t="shared" si="71"/>
        <v>0</v>
      </c>
      <c r="AD186" s="213">
        <f t="shared" si="71"/>
        <v>0</v>
      </c>
      <c r="AE186" s="213">
        <f t="shared" si="71"/>
        <v>0</v>
      </c>
      <c r="AF186" s="213">
        <f t="shared" si="71"/>
        <v>0</v>
      </c>
      <c r="AG186" s="213">
        <f t="shared" si="71"/>
        <v>0</v>
      </c>
      <c r="AH186" s="213">
        <f t="shared" si="71"/>
        <v>0</v>
      </c>
      <c r="AI186" s="213">
        <f t="shared" si="71"/>
        <v>0</v>
      </c>
      <c r="AJ186" s="213">
        <f t="shared" si="71"/>
        <v>0</v>
      </c>
      <c r="AK186" s="213">
        <f t="shared" si="71"/>
        <v>0</v>
      </c>
      <c r="AL186" s="213">
        <f t="shared" si="71"/>
        <v>0</v>
      </c>
      <c r="AM186" s="213">
        <f t="shared" si="71"/>
        <v>0</v>
      </c>
      <c r="AN186" s="213">
        <f t="shared" si="71"/>
        <v>0</v>
      </c>
      <c r="AO186" s="213">
        <f t="shared" si="71"/>
        <v>0</v>
      </c>
      <c r="AP186" s="213">
        <f t="shared" si="71"/>
        <v>0</v>
      </c>
    </row>
    <row r="187" spans="1:42" x14ac:dyDescent="0.2">
      <c r="A187" s="118" t="s">
        <v>291</v>
      </c>
      <c r="B187" s="122">
        <f t="array" ref="B187:AP187">Inputs!C173:AQ173</f>
        <v>0</v>
      </c>
      <c r="C187" s="213">
        <v>0</v>
      </c>
      <c r="D187" s="213">
        <v>0</v>
      </c>
      <c r="E187" s="213">
        <v>0</v>
      </c>
      <c r="F187" s="213">
        <v>0</v>
      </c>
      <c r="G187" s="213">
        <v>0</v>
      </c>
      <c r="H187" s="213">
        <v>0</v>
      </c>
      <c r="I187" s="213">
        <v>0</v>
      </c>
      <c r="J187" s="213">
        <v>0</v>
      </c>
      <c r="K187" s="213">
        <v>0</v>
      </c>
      <c r="L187" s="213">
        <v>0</v>
      </c>
      <c r="M187" s="213">
        <v>0</v>
      </c>
      <c r="N187" s="213">
        <v>0</v>
      </c>
      <c r="O187" s="213">
        <v>0</v>
      </c>
      <c r="P187" s="213">
        <v>0</v>
      </c>
      <c r="Q187" s="213">
        <v>0</v>
      </c>
      <c r="R187" s="213">
        <v>0</v>
      </c>
      <c r="S187" s="213">
        <v>0</v>
      </c>
      <c r="T187" s="213">
        <v>0</v>
      </c>
      <c r="U187" s="213">
        <v>0</v>
      </c>
      <c r="V187" s="213">
        <v>0</v>
      </c>
      <c r="W187" s="213">
        <v>0</v>
      </c>
      <c r="X187" s="213">
        <v>0</v>
      </c>
      <c r="Y187" s="213">
        <v>0</v>
      </c>
      <c r="Z187" s="213">
        <v>0</v>
      </c>
      <c r="AA187" s="213">
        <v>0</v>
      </c>
      <c r="AB187" s="213">
        <v>0</v>
      </c>
      <c r="AC187" s="213">
        <v>0</v>
      </c>
      <c r="AD187" s="213">
        <v>0</v>
      </c>
      <c r="AE187" s="213">
        <v>0</v>
      </c>
      <c r="AF187" s="213">
        <v>0</v>
      </c>
      <c r="AG187" s="213">
        <v>0</v>
      </c>
      <c r="AH187" s="213">
        <v>0</v>
      </c>
      <c r="AI187" s="213">
        <v>0</v>
      </c>
      <c r="AJ187" s="213">
        <v>0</v>
      </c>
      <c r="AK187" s="213">
        <v>0</v>
      </c>
      <c r="AL187" s="213">
        <v>0</v>
      </c>
      <c r="AM187" s="213">
        <v>0</v>
      </c>
      <c r="AN187" s="213">
        <v>0</v>
      </c>
      <c r="AO187" s="213">
        <v>0</v>
      </c>
      <c r="AP187" s="213">
        <v>0</v>
      </c>
    </row>
    <row r="188" spans="1:42" x14ac:dyDescent="0.2">
      <c r="A188" s="30" t="s">
        <v>38</v>
      </c>
      <c r="B188" s="122"/>
      <c r="C188" s="216">
        <f>C186*-C187/100</f>
        <v>0</v>
      </c>
      <c r="D188" s="216">
        <f t="shared" ref="D188:AP188" si="72">D186*-D187/100</f>
        <v>0</v>
      </c>
      <c r="E188" s="216">
        <f t="shared" si="72"/>
        <v>0</v>
      </c>
      <c r="F188" s="216">
        <f t="shared" si="72"/>
        <v>0</v>
      </c>
      <c r="G188" s="216">
        <f t="shared" si="72"/>
        <v>0</v>
      </c>
      <c r="H188" s="216">
        <f t="shared" si="72"/>
        <v>0</v>
      </c>
      <c r="I188" s="216">
        <f t="shared" si="72"/>
        <v>0</v>
      </c>
      <c r="J188" s="216">
        <f t="shared" si="72"/>
        <v>0</v>
      </c>
      <c r="K188" s="216">
        <f t="shared" si="72"/>
        <v>0</v>
      </c>
      <c r="L188" s="216">
        <f t="shared" si="72"/>
        <v>0</v>
      </c>
      <c r="M188" s="216">
        <f t="shared" si="72"/>
        <v>0</v>
      </c>
      <c r="N188" s="216">
        <f t="shared" si="72"/>
        <v>0</v>
      </c>
      <c r="O188" s="216">
        <f t="shared" si="72"/>
        <v>0</v>
      </c>
      <c r="P188" s="216">
        <f t="shared" si="72"/>
        <v>0</v>
      </c>
      <c r="Q188" s="216">
        <f t="shared" si="72"/>
        <v>0</v>
      </c>
      <c r="R188" s="216">
        <f t="shared" si="72"/>
        <v>0</v>
      </c>
      <c r="S188" s="216">
        <f t="shared" si="72"/>
        <v>0</v>
      </c>
      <c r="T188" s="216">
        <f t="shared" si="72"/>
        <v>0</v>
      </c>
      <c r="U188" s="216">
        <f t="shared" si="72"/>
        <v>0</v>
      </c>
      <c r="V188" s="216">
        <f t="shared" si="72"/>
        <v>0</v>
      </c>
      <c r="W188" s="216">
        <f t="shared" si="72"/>
        <v>0</v>
      </c>
      <c r="X188" s="216">
        <f t="shared" si="72"/>
        <v>0</v>
      </c>
      <c r="Y188" s="216">
        <f t="shared" si="72"/>
        <v>0</v>
      </c>
      <c r="Z188" s="216">
        <f t="shared" si="72"/>
        <v>0</v>
      </c>
      <c r="AA188" s="216">
        <f t="shared" si="72"/>
        <v>0</v>
      </c>
      <c r="AB188" s="216">
        <f t="shared" si="72"/>
        <v>0</v>
      </c>
      <c r="AC188" s="216">
        <f t="shared" si="72"/>
        <v>0</v>
      </c>
      <c r="AD188" s="216">
        <f t="shared" si="72"/>
        <v>0</v>
      </c>
      <c r="AE188" s="216">
        <f t="shared" si="72"/>
        <v>0</v>
      </c>
      <c r="AF188" s="216">
        <f t="shared" si="72"/>
        <v>0</v>
      </c>
      <c r="AG188" s="216">
        <f t="shared" si="72"/>
        <v>0</v>
      </c>
      <c r="AH188" s="216">
        <f t="shared" si="72"/>
        <v>0</v>
      </c>
      <c r="AI188" s="216">
        <f t="shared" si="72"/>
        <v>0</v>
      </c>
      <c r="AJ188" s="216">
        <f t="shared" si="72"/>
        <v>0</v>
      </c>
      <c r="AK188" s="216">
        <f t="shared" si="72"/>
        <v>0</v>
      </c>
      <c r="AL188" s="216">
        <f t="shared" si="72"/>
        <v>0</v>
      </c>
      <c r="AM188" s="216">
        <f t="shared" si="72"/>
        <v>0</v>
      </c>
      <c r="AN188" s="216">
        <f t="shared" si="72"/>
        <v>0</v>
      </c>
      <c r="AO188" s="216">
        <f t="shared" si="72"/>
        <v>0</v>
      </c>
      <c r="AP188" s="216">
        <f t="shared" si="72"/>
        <v>0</v>
      </c>
    </row>
    <row r="189" spans="1:42" s="204" customFormat="1" x14ac:dyDescent="0.2">
      <c r="A189" s="9"/>
    </row>
    <row r="190" spans="1:42" s="204" customFormat="1" x14ac:dyDescent="0.2">
      <c r="A190" s="29" t="s">
        <v>31</v>
      </c>
    </row>
    <row r="191" spans="1:42" s="16" customFormat="1" x14ac:dyDescent="0.2">
      <c r="A191" s="118" t="s">
        <v>28</v>
      </c>
      <c r="B191" s="204"/>
      <c r="C191" s="211">
        <f>C$60</f>
        <v>0</v>
      </c>
      <c r="D191" s="211">
        <f t="shared" ref="D191:AP191" si="73">D$60</f>
        <v>0</v>
      </c>
      <c r="E191" s="211">
        <f t="shared" si="73"/>
        <v>0</v>
      </c>
      <c r="F191" s="211">
        <f t="shared" si="73"/>
        <v>0</v>
      </c>
      <c r="G191" s="211">
        <f t="shared" si="73"/>
        <v>0</v>
      </c>
      <c r="H191" s="211">
        <f t="shared" si="73"/>
        <v>0</v>
      </c>
      <c r="I191" s="211">
        <f t="shared" si="73"/>
        <v>0</v>
      </c>
      <c r="J191" s="211">
        <f t="shared" si="73"/>
        <v>0</v>
      </c>
      <c r="K191" s="211">
        <f t="shared" si="73"/>
        <v>0</v>
      </c>
      <c r="L191" s="211">
        <f t="shared" si="73"/>
        <v>0</v>
      </c>
      <c r="M191" s="211">
        <f t="shared" si="73"/>
        <v>0</v>
      </c>
      <c r="N191" s="211">
        <f t="shared" si="73"/>
        <v>0</v>
      </c>
      <c r="O191" s="211">
        <f t="shared" si="73"/>
        <v>0</v>
      </c>
      <c r="P191" s="211">
        <f t="shared" si="73"/>
        <v>0</v>
      </c>
      <c r="Q191" s="211">
        <f t="shared" si="73"/>
        <v>0</v>
      </c>
      <c r="R191" s="211">
        <f t="shared" si="73"/>
        <v>0</v>
      </c>
      <c r="S191" s="211">
        <f t="shared" si="73"/>
        <v>0</v>
      </c>
      <c r="T191" s="211">
        <f t="shared" si="73"/>
        <v>0</v>
      </c>
      <c r="U191" s="211">
        <f t="shared" si="73"/>
        <v>0</v>
      </c>
      <c r="V191" s="211">
        <f t="shared" si="73"/>
        <v>0</v>
      </c>
      <c r="W191" s="211">
        <f t="shared" si="73"/>
        <v>0</v>
      </c>
      <c r="X191" s="211">
        <f t="shared" si="73"/>
        <v>0</v>
      </c>
      <c r="Y191" s="211">
        <f t="shared" si="73"/>
        <v>0</v>
      </c>
      <c r="Z191" s="211">
        <f t="shared" si="73"/>
        <v>0</v>
      </c>
      <c r="AA191" s="211">
        <f t="shared" si="73"/>
        <v>0</v>
      </c>
      <c r="AB191" s="211">
        <f t="shared" si="73"/>
        <v>0</v>
      </c>
      <c r="AC191" s="211">
        <f t="shared" si="73"/>
        <v>0</v>
      </c>
      <c r="AD191" s="211">
        <f t="shared" si="73"/>
        <v>0</v>
      </c>
      <c r="AE191" s="211">
        <f t="shared" si="73"/>
        <v>0</v>
      </c>
      <c r="AF191" s="211">
        <f t="shared" si="73"/>
        <v>0</v>
      </c>
      <c r="AG191" s="211">
        <f t="shared" si="73"/>
        <v>0</v>
      </c>
      <c r="AH191" s="211">
        <f t="shared" si="73"/>
        <v>0</v>
      </c>
      <c r="AI191" s="211">
        <f t="shared" si="73"/>
        <v>0</v>
      </c>
      <c r="AJ191" s="211">
        <f t="shared" si="73"/>
        <v>0</v>
      </c>
      <c r="AK191" s="211">
        <f t="shared" si="73"/>
        <v>0</v>
      </c>
      <c r="AL191" s="211">
        <f t="shared" si="73"/>
        <v>0</v>
      </c>
      <c r="AM191" s="211">
        <f t="shared" si="73"/>
        <v>0</v>
      </c>
      <c r="AN191" s="211">
        <f t="shared" si="73"/>
        <v>0</v>
      </c>
      <c r="AO191" s="211">
        <f t="shared" si="73"/>
        <v>0</v>
      </c>
      <c r="AP191" s="211">
        <f t="shared" si="73"/>
        <v>0</v>
      </c>
    </row>
    <row r="192" spans="1:42" s="16" customFormat="1" x14ac:dyDescent="0.2">
      <c r="A192" s="118" t="s">
        <v>37</v>
      </c>
      <c r="B192" s="204"/>
      <c r="C192" s="211">
        <f t="shared" ref="C192:AP192" si="74">C703</f>
        <v>0</v>
      </c>
      <c r="D192" s="211">
        <f t="shared" si="74"/>
        <v>0</v>
      </c>
      <c r="E192" s="211">
        <f t="shared" si="74"/>
        <v>0</v>
      </c>
      <c r="F192" s="211">
        <f t="shared" si="74"/>
        <v>0</v>
      </c>
      <c r="G192" s="211">
        <f t="shared" si="74"/>
        <v>0</v>
      </c>
      <c r="H192" s="211">
        <f t="shared" si="74"/>
        <v>0</v>
      </c>
      <c r="I192" s="211">
        <f t="shared" si="74"/>
        <v>0</v>
      </c>
      <c r="J192" s="211">
        <f t="shared" si="74"/>
        <v>0</v>
      </c>
      <c r="K192" s="211">
        <f t="shared" si="74"/>
        <v>0</v>
      </c>
      <c r="L192" s="211">
        <f t="shared" si="74"/>
        <v>0</v>
      </c>
      <c r="M192" s="211">
        <f t="shared" si="74"/>
        <v>0</v>
      </c>
      <c r="N192" s="211">
        <f t="shared" si="74"/>
        <v>0</v>
      </c>
      <c r="O192" s="211">
        <f t="shared" si="74"/>
        <v>0</v>
      </c>
      <c r="P192" s="211">
        <f t="shared" si="74"/>
        <v>0</v>
      </c>
      <c r="Q192" s="211">
        <f t="shared" si="74"/>
        <v>0</v>
      </c>
      <c r="R192" s="211">
        <f t="shared" si="74"/>
        <v>0</v>
      </c>
      <c r="S192" s="211">
        <f t="shared" si="74"/>
        <v>0</v>
      </c>
      <c r="T192" s="211">
        <f t="shared" si="74"/>
        <v>0</v>
      </c>
      <c r="U192" s="211">
        <f t="shared" si="74"/>
        <v>0</v>
      </c>
      <c r="V192" s="211">
        <f t="shared" si="74"/>
        <v>0</v>
      </c>
      <c r="W192" s="211">
        <f t="shared" si="74"/>
        <v>0</v>
      </c>
      <c r="X192" s="211">
        <f t="shared" si="74"/>
        <v>0</v>
      </c>
      <c r="Y192" s="211">
        <f t="shared" si="74"/>
        <v>0</v>
      </c>
      <c r="Z192" s="211">
        <f t="shared" si="74"/>
        <v>0</v>
      </c>
      <c r="AA192" s="211">
        <f t="shared" si="74"/>
        <v>0</v>
      </c>
      <c r="AB192" s="211">
        <f t="shared" si="74"/>
        <v>0</v>
      </c>
      <c r="AC192" s="211">
        <f t="shared" si="74"/>
        <v>0</v>
      </c>
      <c r="AD192" s="211">
        <f t="shared" si="74"/>
        <v>0</v>
      </c>
      <c r="AE192" s="211">
        <f t="shared" si="74"/>
        <v>0</v>
      </c>
      <c r="AF192" s="211">
        <f t="shared" si="74"/>
        <v>0</v>
      </c>
      <c r="AG192" s="211">
        <f t="shared" si="74"/>
        <v>0</v>
      </c>
      <c r="AH192" s="211">
        <f t="shared" si="74"/>
        <v>0</v>
      </c>
      <c r="AI192" s="211">
        <f t="shared" si="74"/>
        <v>0</v>
      </c>
      <c r="AJ192" s="211">
        <f t="shared" si="74"/>
        <v>0</v>
      </c>
      <c r="AK192" s="211">
        <f t="shared" si="74"/>
        <v>0</v>
      </c>
      <c r="AL192" s="211">
        <f t="shared" si="74"/>
        <v>0</v>
      </c>
      <c r="AM192" s="211">
        <f t="shared" si="74"/>
        <v>0</v>
      </c>
      <c r="AN192" s="211">
        <f t="shared" si="74"/>
        <v>0</v>
      </c>
      <c r="AO192" s="211">
        <f t="shared" si="74"/>
        <v>0</v>
      </c>
      <c r="AP192" s="211">
        <f t="shared" si="74"/>
        <v>0</v>
      </c>
    </row>
    <row r="193" spans="1:42" s="16" customFormat="1" x14ac:dyDescent="0.2">
      <c r="A193" s="118" t="s">
        <v>29</v>
      </c>
      <c r="B193" s="204"/>
      <c r="C193" s="211">
        <f t="shared" ref="C193:AP193" si="75">-C562</f>
        <v>0</v>
      </c>
      <c r="D193" s="211">
        <f t="shared" si="75"/>
        <v>0</v>
      </c>
      <c r="E193" s="211">
        <f t="shared" si="75"/>
        <v>0</v>
      </c>
      <c r="F193" s="211">
        <f t="shared" si="75"/>
        <v>0</v>
      </c>
      <c r="G193" s="211">
        <f t="shared" si="75"/>
        <v>0</v>
      </c>
      <c r="H193" s="211">
        <f t="shared" si="75"/>
        <v>0</v>
      </c>
      <c r="I193" s="211">
        <f t="shared" si="75"/>
        <v>0</v>
      </c>
      <c r="J193" s="211">
        <f t="shared" si="75"/>
        <v>0</v>
      </c>
      <c r="K193" s="211">
        <f t="shared" si="75"/>
        <v>0</v>
      </c>
      <c r="L193" s="211">
        <f t="shared" si="75"/>
        <v>0</v>
      </c>
      <c r="M193" s="211">
        <f t="shared" si="75"/>
        <v>0</v>
      </c>
      <c r="N193" s="211">
        <f t="shared" si="75"/>
        <v>0</v>
      </c>
      <c r="O193" s="211">
        <f t="shared" si="75"/>
        <v>0</v>
      </c>
      <c r="P193" s="211">
        <f t="shared" si="75"/>
        <v>0</v>
      </c>
      <c r="Q193" s="211">
        <f t="shared" si="75"/>
        <v>0</v>
      </c>
      <c r="R193" s="211">
        <f t="shared" si="75"/>
        <v>0</v>
      </c>
      <c r="S193" s="211">
        <f t="shared" si="75"/>
        <v>0</v>
      </c>
      <c r="T193" s="211">
        <f t="shared" si="75"/>
        <v>0</v>
      </c>
      <c r="U193" s="211">
        <f t="shared" si="75"/>
        <v>0</v>
      </c>
      <c r="V193" s="211">
        <f t="shared" si="75"/>
        <v>0</v>
      </c>
      <c r="W193" s="211">
        <f t="shared" si="75"/>
        <v>0</v>
      </c>
      <c r="X193" s="211">
        <f t="shared" si="75"/>
        <v>0</v>
      </c>
      <c r="Y193" s="211">
        <f t="shared" si="75"/>
        <v>0</v>
      </c>
      <c r="Z193" s="211">
        <f t="shared" si="75"/>
        <v>0</v>
      </c>
      <c r="AA193" s="211">
        <f t="shared" si="75"/>
        <v>0</v>
      </c>
      <c r="AB193" s="211">
        <f t="shared" si="75"/>
        <v>0</v>
      </c>
      <c r="AC193" s="211">
        <f t="shared" si="75"/>
        <v>0</v>
      </c>
      <c r="AD193" s="211">
        <f t="shared" si="75"/>
        <v>0</v>
      </c>
      <c r="AE193" s="211">
        <f t="shared" si="75"/>
        <v>0</v>
      </c>
      <c r="AF193" s="211">
        <f t="shared" si="75"/>
        <v>0</v>
      </c>
      <c r="AG193" s="211">
        <f t="shared" si="75"/>
        <v>0</v>
      </c>
      <c r="AH193" s="211">
        <f t="shared" si="75"/>
        <v>0</v>
      </c>
      <c r="AI193" s="211">
        <f t="shared" si="75"/>
        <v>0</v>
      </c>
      <c r="AJ193" s="211">
        <f t="shared" si="75"/>
        <v>0</v>
      </c>
      <c r="AK193" s="211">
        <f t="shared" si="75"/>
        <v>0</v>
      </c>
      <c r="AL193" s="211">
        <f t="shared" si="75"/>
        <v>0</v>
      </c>
      <c r="AM193" s="211">
        <f t="shared" si="75"/>
        <v>0</v>
      </c>
      <c r="AN193" s="211">
        <f t="shared" si="75"/>
        <v>0</v>
      </c>
      <c r="AO193" s="211">
        <f t="shared" si="75"/>
        <v>0</v>
      </c>
      <c r="AP193" s="211">
        <f t="shared" si="75"/>
        <v>0</v>
      </c>
    </row>
    <row r="194" spans="1:42" s="9" customFormat="1" x14ac:dyDescent="0.2">
      <c r="A194" s="118" t="s">
        <v>32</v>
      </c>
      <c r="B194" s="204"/>
      <c r="C194" s="214">
        <f t="shared" ref="C194:AP194" si="76">IF(C$2&lt;=analysis_period,-C419-C450-C476-C502,0)</f>
        <v>0</v>
      </c>
      <c r="D194" s="214">
        <f t="shared" si="76"/>
        <v>0</v>
      </c>
      <c r="E194" s="214">
        <f t="shared" si="76"/>
        <v>0</v>
      </c>
      <c r="F194" s="214">
        <f t="shared" si="76"/>
        <v>0</v>
      </c>
      <c r="G194" s="214">
        <f t="shared" si="76"/>
        <v>0</v>
      </c>
      <c r="H194" s="214">
        <f t="shared" si="76"/>
        <v>0</v>
      </c>
      <c r="I194" s="214">
        <f t="shared" si="76"/>
        <v>0</v>
      </c>
      <c r="J194" s="214">
        <f t="shared" si="76"/>
        <v>0</v>
      </c>
      <c r="K194" s="214">
        <f t="shared" si="76"/>
        <v>0</v>
      </c>
      <c r="L194" s="214">
        <f t="shared" si="76"/>
        <v>0</v>
      </c>
      <c r="M194" s="214">
        <f t="shared" si="76"/>
        <v>0</v>
      </c>
      <c r="N194" s="214">
        <f t="shared" si="76"/>
        <v>0</v>
      </c>
      <c r="O194" s="214">
        <f t="shared" si="76"/>
        <v>0</v>
      </c>
      <c r="P194" s="214">
        <f t="shared" si="76"/>
        <v>0</v>
      </c>
      <c r="Q194" s="214">
        <f t="shared" si="76"/>
        <v>0</v>
      </c>
      <c r="R194" s="214">
        <f t="shared" si="76"/>
        <v>0</v>
      </c>
      <c r="S194" s="214">
        <f t="shared" si="76"/>
        <v>0</v>
      </c>
      <c r="T194" s="214">
        <f t="shared" si="76"/>
        <v>0</v>
      </c>
      <c r="U194" s="214">
        <f t="shared" si="76"/>
        <v>0</v>
      </c>
      <c r="V194" s="214">
        <f t="shared" si="76"/>
        <v>0</v>
      </c>
      <c r="W194" s="214">
        <f t="shared" si="76"/>
        <v>0</v>
      </c>
      <c r="X194" s="214">
        <f t="shared" si="76"/>
        <v>0</v>
      </c>
      <c r="Y194" s="214">
        <f t="shared" si="76"/>
        <v>0</v>
      </c>
      <c r="Z194" s="214">
        <f t="shared" si="76"/>
        <v>0</v>
      </c>
      <c r="AA194" s="214">
        <f t="shared" si="76"/>
        <v>0</v>
      </c>
      <c r="AB194" s="214">
        <f t="shared" si="76"/>
        <v>0</v>
      </c>
      <c r="AC194" s="214">
        <f t="shared" si="76"/>
        <v>0</v>
      </c>
      <c r="AD194" s="214">
        <f t="shared" si="76"/>
        <v>0</v>
      </c>
      <c r="AE194" s="214">
        <f t="shared" si="76"/>
        <v>0</v>
      </c>
      <c r="AF194" s="214">
        <f t="shared" si="76"/>
        <v>0</v>
      </c>
      <c r="AG194" s="214">
        <f t="shared" si="76"/>
        <v>0</v>
      </c>
      <c r="AH194" s="214">
        <f t="shared" si="76"/>
        <v>0</v>
      </c>
      <c r="AI194" s="214">
        <f t="shared" si="76"/>
        <v>0</v>
      </c>
      <c r="AJ194" s="214">
        <f t="shared" si="76"/>
        <v>0</v>
      </c>
      <c r="AK194" s="214">
        <f t="shared" si="76"/>
        <v>0</v>
      </c>
      <c r="AL194" s="214">
        <f t="shared" si="76"/>
        <v>0</v>
      </c>
      <c r="AM194" s="214">
        <f t="shared" si="76"/>
        <v>0</v>
      </c>
      <c r="AN194" s="214">
        <f t="shared" si="76"/>
        <v>0</v>
      </c>
      <c r="AO194" s="214">
        <f t="shared" si="76"/>
        <v>0</v>
      </c>
      <c r="AP194" s="214">
        <f t="shared" si="76"/>
        <v>0</v>
      </c>
    </row>
    <row r="195" spans="1:42" s="16" customFormat="1" x14ac:dyDescent="0.2">
      <c r="A195" s="118" t="s">
        <v>38</v>
      </c>
      <c r="B195" s="204"/>
      <c r="C195" s="214">
        <f>C188</f>
        <v>0</v>
      </c>
      <c r="D195" s="214">
        <f t="shared" ref="D195:AP195" si="77">D188</f>
        <v>0</v>
      </c>
      <c r="E195" s="214">
        <f t="shared" si="77"/>
        <v>0</v>
      </c>
      <c r="F195" s="214">
        <f t="shared" si="77"/>
        <v>0</v>
      </c>
      <c r="G195" s="214">
        <f t="shared" si="77"/>
        <v>0</v>
      </c>
      <c r="H195" s="214">
        <f t="shared" si="77"/>
        <v>0</v>
      </c>
      <c r="I195" s="214">
        <f t="shared" si="77"/>
        <v>0</v>
      </c>
      <c r="J195" s="214">
        <f t="shared" si="77"/>
        <v>0</v>
      </c>
      <c r="K195" s="214">
        <f t="shared" si="77"/>
        <v>0</v>
      </c>
      <c r="L195" s="214">
        <f t="shared" si="77"/>
        <v>0</v>
      </c>
      <c r="M195" s="214">
        <f t="shared" si="77"/>
        <v>0</v>
      </c>
      <c r="N195" s="214">
        <f t="shared" si="77"/>
        <v>0</v>
      </c>
      <c r="O195" s="214">
        <f t="shared" si="77"/>
        <v>0</v>
      </c>
      <c r="P195" s="214">
        <f t="shared" si="77"/>
        <v>0</v>
      </c>
      <c r="Q195" s="214">
        <f t="shared" si="77"/>
        <v>0</v>
      </c>
      <c r="R195" s="214">
        <f t="shared" si="77"/>
        <v>0</v>
      </c>
      <c r="S195" s="214">
        <f t="shared" si="77"/>
        <v>0</v>
      </c>
      <c r="T195" s="214">
        <f t="shared" si="77"/>
        <v>0</v>
      </c>
      <c r="U195" s="214">
        <f t="shared" si="77"/>
        <v>0</v>
      </c>
      <c r="V195" s="214">
        <f t="shared" si="77"/>
        <v>0</v>
      </c>
      <c r="W195" s="214">
        <f t="shared" si="77"/>
        <v>0</v>
      </c>
      <c r="X195" s="214">
        <f t="shared" si="77"/>
        <v>0</v>
      </c>
      <c r="Y195" s="214">
        <f t="shared" si="77"/>
        <v>0</v>
      </c>
      <c r="Z195" s="214">
        <f t="shared" si="77"/>
        <v>0</v>
      </c>
      <c r="AA195" s="214">
        <f t="shared" si="77"/>
        <v>0</v>
      </c>
      <c r="AB195" s="214">
        <f t="shared" si="77"/>
        <v>0</v>
      </c>
      <c r="AC195" s="214">
        <f t="shared" si="77"/>
        <v>0</v>
      </c>
      <c r="AD195" s="214">
        <f t="shared" si="77"/>
        <v>0</v>
      </c>
      <c r="AE195" s="214">
        <f t="shared" si="77"/>
        <v>0</v>
      </c>
      <c r="AF195" s="214">
        <f t="shared" si="77"/>
        <v>0</v>
      </c>
      <c r="AG195" s="214">
        <f t="shared" si="77"/>
        <v>0</v>
      </c>
      <c r="AH195" s="214">
        <f t="shared" si="77"/>
        <v>0</v>
      </c>
      <c r="AI195" s="214">
        <f t="shared" si="77"/>
        <v>0</v>
      </c>
      <c r="AJ195" s="214">
        <f t="shared" si="77"/>
        <v>0</v>
      </c>
      <c r="AK195" s="214">
        <f t="shared" si="77"/>
        <v>0</v>
      </c>
      <c r="AL195" s="214">
        <f t="shared" si="77"/>
        <v>0</v>
      </c>
      <c r="AM195" s="214">
        <f t="shared" si="77"/>
        <v>0</v>
      </c>
      <c r="AN195" s="214">
        <f t="shared" si="77"/>
        <v>0</v>
      </c>
      <c r="AO195" s="214">
        <f t="shared" si="77"/>
        <v>0</v>
      </c>
      <c r="AP195" s="214">
        <f t="shared" si="77"/>
        <v>0</v>
      </c>
    </row>
    <row r="196" spans="1:42" s="16" customFormat="1" x14ac:dyDescent="0.2">
      <c r="A196" s="118" t="s">
        <v>58</v>
      </c>
      <c r="B196" s="204"/>
      <c r="C196" s="214">
        <f t="shared" ref="C196:AP196" si="78">C118</f>
        <v>0</v>
      </c>
      <c r="D196" s="214">
        <f t="shared" si="78"/>
        <v>0</v>
      </c>
      <c r="E196" s="214">
        <f t="shared" si="78"/>
        <v>0</v>
      </c>
      <c r="F196" s="214">
        <f t="shared" si="78"/>
        <v>0</v>
      </c>
      <c r="G196" s="214">
        <f t="shared" si="78"/>
        <v>0</v>
      </c>
      <c r="H196" s="214">
        <f t="shared" si="78"/>
        <v>0</v>
      </c>
      <c r="I196" s="214">
        <f t="shared" si="78"/>
        <v>0</v>
      </c>
      <c r="J196" s="214">
        <f t="shared" si="78"/>
        <v>0</v>
      </c>
      <c r="K196" s="214">
        <f t="shared" si="78"/>
        <v>0</v>
      </c>
      <c r="L196" s="214">
        <f t="shared" si="78"/>
        <v>0</v>
      </c>
      <c r="M196" s="214">
        <f t="shared" si="78"/>
        <v>0</v>
      </c>
      <c r="N196" s="214">
        <f t="shared" si="78"/>
        <v>0</v>
      </c>
      <c r="O196" s="214">
        <f t="shared" si="78"/>
        <v>0</v>
      </c>
      <c r="P196" s="214">
        <f t="shared" si="78"/>
        <v>0</v>
      </c>
      <c r="Q196" s="214">
        <f t="shared" si="78"/>
        <v>0</v>
      </c>
      <c r="R196" s="214">
        <f t="shared" si="78"/>
        <v>0</v>
      </c>
      <c r="S196" s="214">
        <f t="shared" si="78"/>
        <v>0</v>
      </c>
      <c r="T196" s="214">
        <f t="shared" si="78"/>
        <v>0</v>
      </c>
      <c r="U196" s="214">
        <f t="shared" si="78"/>
        <v>0</v>
      </c>
      <c r="V196" s="214">
        <f t="shared" si="78"/>
        <v>0</v>
      </c>
      <c r="W196" s="214">
        <f t="shared" si="78"/>
        <v>0</v>
      </c>
      <c r="X196" s="214">
        <f t="shared" si="78"/>
        <v>0</v>
      </c>
      <c r="Y196" s="214">
        <f t="shared" si="78"/>
        <v>0</v>
      </c>
      <c r="Z196" s="214">
        <f t="shared" si="78"/>
        <v>0</v>
      </c>
      <c r="AA196" s="214">
        <f t="shared" si="78"/>
        <v>0</v>
      </c>
      <c r="AB196" s="214">
        <f t="shared" si="78"/>
        <v>0</v>
      </c>
      <c r="AC196" s="214">
        <f t="shared" si="78"/>
        <v>0</v>
      </c>
      <c r="AD196" s="214">
        <f t="shared" si="78"/>
        <v>0</v>
      </c>
      <c r="AE196" s="214">
        <f t="shared" si="78"/>
        <v>0</v>
      </c>
      <c r="AF196" s="214">
        <f t="shared" si="78"/>
        <v>0</v>
      </c>
      <c r="AG196" s="214">
        <f t="shared" si="78"/>
        <v>0</v>
      </c>
      <c r="AH196" s="214">
        <f t="shared" si="78"/>
        <v>0</v>
      </c>
      <c r="AI196" s="214">
        <f t="shared" si="78"/>
        <v>0</v>
      </c>
      <c r="AJ196" s="214">
        <f t="shared" si="78"/>
        <v>0</v>
      </c>
      <c r="AK196" s="214">
        <f t="shared" si="78"/>
        <v>0</v>
      </c>
      <c r="AL196" s="214">
        <f t="shared" si="78"/>
        <v>0</v>
      </c>
      <c r="AM196" s="214">
        <f t="shared" si="78"/>
        <v>0</v>
      </c>
      <c r="AN196" s="214">
        <f t="shared" si="78"/>
        <v>0</v>
      </c>
      <c r="AO196" s="214">
        <f t="shared" si="78"/>
        <v>0</v>
      </c>
      <c r="AP196" s="214">
        <f t="shared" si="78"/>
        <v>0</v>
      </c>
    </row>
    <row r="197" spans="1:42" s="16" customFormat="1" x14ac:dyDescent="0.2">
      <c r="A197" s="118" t="s">
        <v>98</v>
      </c>
      <c r="B197" s="204"/>
      <c r="C197" s="212">
        <f t="shared" ref="C197:AP197" si="79">C122</f>
        <v>0</v>
      </c>
      <c r="D197" s="212">
        <f t="shared" si="79"/>
        <v>0</v>
      </c>
      <c r="E197" s="212">
        <f t="shared" si="79"/>
        <v>0</v>
      </c>
      <c r="F197" s="212">
        <f t="shared" si="79"/>
        <v>0</v>
      </c>
      <c r="G197" s="212">
        <f t="shared" si="79"/>
        <v>0</v>
      </c>
      <c r="H197" s="212">
        <f t="shared" si="79"/>
        <v>0</v>
      </c>
      <c r="I197" s="212">
        <f t="shared" si="79"/>
        <v>0</v>
      </c>
      <c r="J197" s="212">
        <f t="shared" si="79"/>
        <v>0</v>
      </c>
      <c r="K197" s="212">
        <f t="shared" si="79"/>
        <v>0</v>
      </c>
      <c r="L197" s="212">
        <f t="shared" si="79"/>
        <v>0</v>
      </c>
      <c r="M197" s="212">
        <f t="shared" si="79"/>
        <v>0</v>
      </c>
      <c r="N197" s="212">
        <f t="shared" si="79"/>
        <v>0</v>
      </c>
      <c r="O197" s="212">
        <f t="shared" si="79"/>
        <v>0</v>
      </c>
      <c r="P197" s="212">
        <f t="shared" si="79"/>
        <v>0</v>
      </c>
      <c r="Q197" s="212">
        <f t="shared" si="79"/>
        <v>0</v>
      </c>
      <c r="R197" s="212">
        <f t="shared" si="79"/>
        <v>0</v>
      </c>
      <c r="S197" s="212">
        <f t="shared" si="79"/>
        <v>0</v>
      </c>
      <c r="T197" s="212">
        <f t="shared" si="79"/>
        <v>0</v>
      </c>
      <c r="U197" s="212">
        <f t="shared" si="79"/>
        <v>0</v>
      </c>
      <c r="V197" s="212">
        <f t="shared" si="79"/>
        <v>0</v>
      </c>
      <c r="W197" s="212">
        <f t="shared" si="79"/>
        <v>0</v>
      </c>
      <c r="X197" s="212">
        <f t="shared" si="79"/>
        <v>0</v>
      </c>
      <c r="Y197" s="212">
        <f t="shared" si="79"/>
        <v>0</v>
      </c>
      <c r="Z197" s="212">
        <f t="shared" si="79"/>
        <v>0</v>
      </c>
      <c r="AA197" s="212">
        <f t="shared" si="79"/>
        <v>0</v>
      </c>
      <c r="AB197" s="212">
        <f t="shared" si="79"/>
        <v>0</v>
      </c>
      <c r="AC197" s="212">
        <f t="shared" si="79"/>
        <v>0</v>
      </c>
      <c r="AD197" s="212">
        <f t="shared" si="79"/>
        <v>0</v>
      </c>
      <c r="AE197" s="212">
        <f t="shared" si="79"/>
        <v>0</v>
      </c>
      <c r="AF197" s="212">
        <f t="shared" si="79"/>
        <v>0</v>
      </c>
      <c r="AG197" s="212">
        <f t="shared" si="79"/>
        <v>0</v>
      </c>
      <c r="AH197" s="212">
        <f t="shared" si="79"/>
        <v>0</v>
      </c>
      <c r="AI197" s="212">
        <f t="shared" si="79"/>
        <v>0</v>
      </c>
      <c r="AJ197" s="212">
        <f t="shared" si="79"/>
        <v>0</v>
      </c>
      <c r="AK197" s="212">
        <f t="shared" si="79"/>
        <v>0</v>
      </c>
      <c r="AL197" s="212">
        <f t="shared" si="79"/>
        <v>0</v>
      </c>
      <c r="AM197" s="212">
        <f t="shared" si="79"/>
        <v>0</v>
      </c>
      <c r="AN197" s="212">
        <f t="shared" si="79"/>
        <v>0</v>
      </c>
      <c r="AO197" s="212">
        <f t="shared" si="79"/>
        <v>0</v>
      </c>
      <c r="AP197" s="212">
        <f t="shared" si="79"/>
        <v>0</v>
      </c>
    </row>
    <row r="198" spans="1:42" s="16" customFormat="1" x14ac:dyDescent="0.2">
      <c r="A198" s="118" t="s">
        <v>30</v>
      </c>
      <c r="B198" s="204"/>
      <c r="C198" s="211">
        <f>SUM(C191:C197)</f>
        <v>0</v>
      </c>
      <c r="D198" s="211">
        <f t="shared" ref="D198:AP198" si="80">SUM(D191:D197)</f>
        <v>0</v>
      </c>
      <c r="E198" s="211">
        <f t="shared" si="80"/>
        <v>0</v>
      </c>
      <c r="F198" s="211">
        <f t="shared" si="80"/>
        <v>0</v>
      </c>
      <c r="G198" s="211">
        <f t="shared" si="80"/>
        <v>0</v>
      </c>
      <c r="H198" s="211">
        <f t="shared" si="80"/>
        <v>0</v>
      </c>
      <c r="I198" s="211">
        <f t="shared" si="80"/>
        <v>0</v>
      </c>
      <c r="J198" s="211">
        <f t="shared" si="80"/>
        <v>0</v>
      </c>
      <c r="K198" s="211">
        <f t="shared" si="80"/>
        <v>0</v>
      </c>
      <c r="L198" s="211">
        <f t="shared" si="80"/>
        <v>0</v>
      </c>
      <c r="M198" s="211">
        <f t="shared" si="80"/>
        <v>0</v>
      </c>
      <c r="N198" s="211">
        <f t="shared" si="80"/>
        <v>0</v>
      </c>
      <c r="O198" s="211">
        <f t="shared" si="80"/>
        <v>0</v>
      </c>
      <c r="P198" s="211">
        <f t="shared" si="80"/>
        <v>0</v>
      </c>
      <c r="Q198" s="211">
        <f t="shared" si="80"/>
        <v>0</v>
      </c>
      <c r="R198" s="211">
        <f t="shared" si="80"/>
        <v>0</v>
      </c>
      <c r="S198" s="211">
        <f t="shared" si="80"/>
        <v>0</v>
      </c>
      <c r="T198" s="211">
        <f t="shared" si="80"/>
        <v>0</v>
      </c>
      <c r="U198" s="211">
        <f t="shared" si="80"/>
        <v>0</v>
      </c>
      <c r="V198" s="211">
        <f t="shared" si="80"/>
        <v>0</v>
      </c>
      <c r="W198" s="211">
        <f t="shared" si="80"/>
        <v>0</v>
      </c>
      <c r="X198" s="211">
        <f t="shared" si="80"/>
        <v>0</v>
      </c>
      <c r="Y198" s="211">
        <f t="shared" si="80"/>
        <v>0</v>
      </c>
      <c r="Z198" s="211">
        <f t="shared" si="80"/>
        <v>0</v>
      </c>
      <c r="AA198" s="211">
        <f t="shared" si="80"/>
        <v>0</v>
      </c>
      <c r="AB198" s="211">
        <f t="shared" si="80"/>
        <v>0</v>
      </c>
      <c r="AC198" s="211">
        <f t="shared" si="80"/>
        <v>0</v>
      </c>
      <c r="AD198" s="211">
        <f t="shared" si="80"/>
        <v>0</v>
      </c>
      <c r="AE198" s="211">
        <f t="shared" si="80"/>
        <v>0</v>
      </c>
      <c r="AF198" s="211">
        <f t="shared" si="80"/>
        <v>0</v>
      </c>
      <c r="AG198" s="211">
        <f t="shared" si="80"/>
        <v>0</v>
      </c>
      <c r="AH198" s="211">
        <f t="shared" si="80"/>
        <v>0</v>
      </c>
      <c r="AI198" s="211">
        <f t="shared" si="80"/>
        <v>0</v>
      </c>
      <c r="AJ198" s="211">
        <f t="shared" si="80"/>
        <v>0</v>
      </c>
      <c r="AK198" s="211">
        <f t="shared" si="80"/>
        <v>0</v>
      </c>
      <c r="AL198" s="211">
        <f t="shared" si="80"/>
        <v>0</v>
      </c>
      <c r="AM198" s="211">
        <f t="shared" si="80"/>
        <v>0</v>
      </c>
      <c r="AN198" s="211">
        <f t="shared" si="80"/>
        <v>0</v>
      </c>
      <c r="AO198" s="211">
        <f t="shared" si="80"/>
        <v>0</v>
      </c>
      <c r="AP198" s="211">
        <f t="shared" si="80"/>
        <v>0</v>
      </c>
    </row>
    <row r="199" spans="1:42" s="16" customFormat="1" x14ac:dyDescent="0.2">
      <c r="A199" s="118" t="str">
        <f>Inputs!B118</f>
        <v>Investment Based Incentive (IBI)</v>
      </c>
      <c r="B199" s="204"/>
    </row>
    <row r="200" spans="1:42" s="16" customFormat="1" x14ac:dyDescent="0.2">
      <c r="A200" s="120" t="str">
        <f>Inputs!B119</f>
        <v>As fixed amount</v>
      </c>
      <c r="B200" s="204"/>
    </row>
    <row r="201" spans="1:42" s="16" customFormat="1" x14ac:dyDescent="0.2">
      <c r="A201" s="107" t="s">
        <v>4</v>
      </c>
      <c r="B201" s="204"/>
      <c r="C201" s="211">
        <f>IF(ibi_fed_amount_tax_fed="Yes",C520,0)</f>
        <v>0</v>
      </c>
    </row>
    <row r="202" spans="1:42" s="16" customFormat="1" x14ac:dyDescent="0.2">
      <c r="A202" s="107" t="s">
        <v>5</v>
      </c>
      <c r="B202" s="204"/>
      <c r="C202" s="211">
        <f>IF(ibi_sta_amount_tax_fed="Yes",C521,0)</f>
        <v>0</v>
      </c>
    </row>
    <row r="203" spans="1:42" s="16" customFormat="1" x14ac:dyDescent="0.2">
      <c r="A203" s="107" t="s">
        <v>184</v>
      </c>
      <c r="B203" s="204"/>
      <c r="C203" s="211">
        <f>IF(ibi_uti_amount_tax_fed="Yes",C522,0)</f>
        <v>0</v>
      </c>
    </row>
    <row r="204" spans="1:42" x14ac:dyDescent="0.2">
      <c r="A204" s="107" t="s">
        <v>185</v>
      </c>
      <c r="B204" s="122"/>
      <c r="C204" s="212">
        <f>IF(ibi_oth_amount_tax_fed="Yes",C523,0)</f>
        <v>0</v>
      </c>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c r="AD204" s="28"/>
      <c r="AE204" s="28"/>
      <c r="AF204" s="28"/>
      <c r="AG204" s="28"/>
      <c r="AH204" s="28"/>
      <c r="AI204" s="28"/>
      <c r="AJ204" s="28"/>
      <c r="AK204" s="28"/>
      <c r="AL204" s="28"/>
      <c r="AM204" s="28"/>
      <c r="AN204" s="28"/>
      <c r="AO204" s="28"/>
      <c r="AP204" s="28"/>
    </row>
    <row r="205" spans="1:42" x14ac:dyDescent="0.2">
      <c r="A205" s="107" t="s">
        <v>12</v>
      </c>
      <c r="B205" s="122"/>
      <c r="C205" s="213">
        <f>SUM(C201:C204)</f>
        <v>0</v>
      </c>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c r="AJ205" s="28"/>
      <c r="AK205" s="28"/>
      <c r="AL205" s="28"/>
      <c r="AM205" s="28"/>
      <c r="AN205" s="28"/>
      <c r="AO205" s="28"/>
      <c r="AP205" s="28"/>
    </row>
    <row r="206" spans="1:42" x14ac:dyDescent="0.2">
      <c r="A206" s="120" t="str">
        <f>Inputs!B124</f>
        <v>As percentage</v>
      </c>
      <c r="B206" s="122"/>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c r="AD206" s="28"/>
      <c r="AE206" s="28"/>
      <c r="AF206" s="28"/>
      <c r="AG206" s="28"/>
      <c r="AH206" s="28"/>
      <c r="AI206" s="28"/>
      <c r="AJ206" s="28"/>
      <c r="AK206" s="28"/>
      <c r="AL206" s="28"/>
      <c r="AM206" s="28"/>
      <c r="AN206" s="28"/>
      <c r="AO206" s="28"/>
      <c r="AP206" s="28"/>
    </row>
    <row r="207" spans="1:42" x14ac:dyDescent="0.2">
      <c r="A207" s="107" t="s">
        <v>4</v>
      </c>
      <c r="B207" s="122"/>
      <c r="C207" s="211">
        <f>C526</f>
        <v>0</v>
      </c>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c r="AJ207" s="28"/>
      <c r="AK207" s="28"/>
      <c r="AL207" s="28"/>
      <c r="AM207" s="28"/>
      <c r="AN207" s="28"/>
      <c r="AO207" s="28"/>
      <c r="AP207" s="28"/>
    </row>
    <row r="208" spans="1:42" x14ac:dyDescent="0.2">
      <c r="A208" s="107" t="s">
        <v>5</v>
      </c>
      <c r="B208" s="122"/>
      <c r="C208" s="211">
        <f t="shared" ref="C208:C210" si="81">C527</f>
        <v>0</v>
      </c>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c r="AE208" s="28"/>
      <c r="AF208" s="28"/>
      <c r="AG208" s="28"/>
      <c r="AH208" s="28"/>
      <c r="AI208" s="28"/>
      <c r="AJ208" s="28"/>
      <c r="AK208" s="28"/>
      <c r="AL208" s="28"/>
      <c r="AM208" s="28"/>
      <c r="AN208" s="28"/>
      <c r="AO208" s="28"/>
      <c r="AP208" s="28"/>
    </row>
    <row r="209" spans="1:42" x14ac:dyDescent="0.2">
      <c r="A209" s="107" t="s">
        <v>184</v>
      </c>
      <c r="B209" s="122"/>
      <c r="C209" s="211">
        <f t="shared" si="81"/>
        <v>0</v>
      </c>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c r="AJ209" s="28"/>
      <c r="AK209" s="28"/>
      <c r="AL209" s="28"/>
      <c r="AM209" s="28"/>
      <c r="AN209" s="28"/>
      <c r="AO209" s="28"/>
      <c r="AP209" s="28"/>
    </row>
    <row r="210" spans="1:42" x14ac:dyDescent="0.2">
      <c r="A210" s="107" t="s">
        <v>185</v>
      </c>
      <c r="B210" s="122"/>
      <c r="C210" s="212">
        <f t="shared" si="81"/>
        <v>0</v>
      </c>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c r="AE210" s="28"/>
      <c r="AF210" s="28"/>
      <c r="AG210" s="28"/>
      <c r="AH210" s="28"/>
      <c r="AI210" s="28"/>
      <c r="AJ210" s="28"/>
      <c r="AK210" s="28"/>
      <c r="AL210" s="28"/>
      <c r="AM210" s="28"/>
      <c r="AN210" s="28"/>
      <c r="AO210" s="28"/>
      <c r="AP210" s="28"/>
    </row>
    <row r="211" spans="1:42" x14ac:dyDescent="0.2">
      <c r="A211" s="107" t="s">
        <v>12</v>
      </c>
      <c r="B211" s="122"/>
      <c r="C211" s="213">
        <f>SUM(C207:C210)</f>
        <v>0</v>
      </c>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c r="AJ211" s="28"/>
      <c r="AK211" s="28"/>
      <c r="AL211" s="28"/>
      <c r="AM211" s="28"/>
      <c r="AN211" s="28"/>
      <c r="AO211" s="28"/>
      <c r="AP211" s="28"/>
    </row>
    <row r="212" spans="1:42" x14ac:dyDescent="0.2">
      <c r="A212" s="118" t="str">
        <f>Inputs!B129</f>
        <v>Capacity Based Incentive (CBI)</v>
      </c>
      <c r="B212" s="122"/>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c r="AD212" s="28"/>
      <c r="AE212" s="28"/>
      <c r="AF212" s="28"/>
      <c r="AG212" s="28"/>
      <c r="AH212" s="28"/>
      <c r="AI212" s="28"/>
      <c r="AJ212" s="28"/>
      <c r="AK212" s="28"/>
      <c r="AL212" s="28"/>
      <c r="AM212" s="28"/>
      <c r="AN212" s="28"/>
      <c r="AO212" s="28"/>
      <c r="AP212" s="28"/>
    </row>
    <row r="213" spans="1:42" x14ac:dyDescent="0.2">
      <c r="A213" s="120" t="s">
        <v>4</v>
      </c>
      <c r="B213" s="122"/>
      <c r="C213" s="214">
        <f>IF(cbi_fed_tax_fed="Yes",C533,0)</f>
        <v>0</v>
      </c>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c r="AJ213" s="28"/>
      <c r="AK213" s="28"/>
      <c r="AL213" s="28"/>
      <c r="AM213" s="28"/>
      <c r="AN213" s="28"/>
      <c r="AO213" s="28"/>
      <c r="AP213" s="28"/>
    </row>
    <row r="214" spans="1:42" x14ac:dyDescent="0.2">
      <c r="A214" s="120" t="s">
        <v>5</v>
      </c>
      <c r="B214" s="122"/>
      <c r="C214" s="214">
        <f>IF(cbi_sta_tax_fed="Yes",C534,0)</f>
        <v>0</v>
      </c>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c r="AC214" s="28"/>
      <c r="AD214" s="28"/>
      <c r="AE214" s="28"/>
      <c r="AF214" s="28"/>
      <c r="AG214" s="28"/>
      <c r="AH214" s="28"/>
      <c r="AI214" s="28"/>
      <c r="AJ214" s="28"/>
      <c r="AK214" s="28"/>
      <c r="AL214" s="28"/>
      <c r="AM214" s="28"/>
      <c r="AN214" s="28"/>
      <c r="AO214" s="28"/>
      <c r="AP214" s="28"/>
    </row>
    <row r="215" spans="1:42" x14ac:dyDescent="0.2">
      <c r="A215" s="120" t="s">
        <v>184</v>
      </c>
      <c r="B215" s="122"/>
      <c r="C215" s="214">
        <f>IF(cbi_uti_tax_fed="Yes",C535,0)</f>
        <v>0</v>
      </c>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c r="AE215" s="28"/>
      <c r="AF215" s="28"/>
      <c r="AG215" s="28"/>
      <c r="AH215" s="28"/>
      <c r="AI215" s="28"/>
      <c r="AJ215" s="28"/>
      <c r="AK215" s="28"/>
      <c r="AL215" s="28"/>
      <c r="AM215" s="28"/>
      <c r="AN215" s="28"/>
      <c r="AO215" s="28"/>
      <c r="AP215" s="28"/>
    </row>
    <row r="216" spans="1:42" x14ac:dyDescent="0.2">
      <c r="A216" s="120" t="s">
        <v>185</v>
      </c>
      <c r="B216" s="122"/>
      <c r="C216" s="212">
        <f>IF(cbi_oth_tax_fed="Yes",C536,0)</f>
        <v>0</v>
      </c>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c r="AD216" s="28"/>
      <c r="AE216" s="28"/>
      <c r="AF216" s="28"/>
      <c r="AG216" s="28"/>
      <c r="AH216" s="28"/>
      <c r="AI216" s="28"/>
      <c r="AJ216" s="28"/>
      <c r="AK216" s="28"/>
      <c r="AL216" s="28"/>
      <c r="AM216" s="28"/>
      <c r="AN216" s="28"/>
      <c r="AO216" s="28"/>
      <c r="AP216" s="28"/>
    </row>
    <row r="217" spans="1:42" x14ac:dyDescent="0.2">
      <c r="A217" s="120" t="s">
        <v>12</v>
      </c>
      <c r="B217" s="122"/>
      <c r="C217" s="213">
        <f>SUM(C213:C216)</f>
        <v>0</v>
      </c>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c r="AJ217" s="28"/>
      <c r="AK217" s="28"/>
      <c r="AL217" s="28"/>
      <c r="AM217" s="28"/>
      <c r="AN217" s="28"/>
      <c r="AO217" s="28"/>
      <c r="AP217" s="28"/>
    </row>
    <row r="218" spans="1:42" x14ac:dyDescent="0.2">
      <c r="A218" s="118" t="str">
        <f>Inputs!B134</f>
        <v>Production Based Incentive (PBI)</v>
      </c>
      <c r="B218" s="122"/>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c r="AJ218" s="28"/>
      <c r="AK218" s="28"/>
      <c r="AL218" s="28"/>
      <c r="AM218" s="28"/>
      <c r="AN218" s="28"/>
      <c r="AO218" s="28"/>
      <c r="AP218" s="28"/>
    </row>
    <row r="219" spans="1:42" x14ac:dyDescent="0.2">
      <c r="A219" s="120" t="s">
        <v>4</v>
      </c>
      <c r="B219" s="122"/>
      <c r="C219" s="214">
        <f t="shared" ref="C219:AP219" si="82">IF(AND(pbi_fed_tax_fed="Yes",pbi_fed_for_ds="No"),C543,0)</f>
        <v>0</v>
      </c>
      <c r="D219" s="214">
        <f t="shared" si="82"/>
        <v>0</v>
      </c>
      <c r="E219" s="214">
        <f t="shared" si="82"/>
        <v>0</v>
      </c>
      <c r="F219" s="214">
        <f t="shared" si="82"/>
        <v>0</v>
      </c>
      <c r="G219" s="214">
        <f t="shared" si="82"/>
        <v>0</v>
      </c>
      <c r="H219" s="214">
        <f t="shared" si="82"/>
        <v>0</v>
      </c>
      <c r="I219" s="214">
        <f t="shared" si="82"/>
        <v>0</v>
      </c>
      <c r="J219" s="214">
        <f t="shared" si="82"/>
        <v>0</v>
      </c>
      <c r="K219" s="214">
        <f t="shared" si="82"/>
        <v>0</v>
      </c>
      <c r="L219" s="214">
        <f t="shared" si="82"/>
        <v>0</v>
      </c>
      <c r="M219" s="214">
        <f t="shared" si="82"/>
        <v>0</v>
      </c>
      <c r="N219" s="214">
        <f t="shared" si="82"/>
        <v>0</v>
      </c>
      <c r="O219" s="214">
        <f t="shared" si="82"/>
        <v>0</v>
      </c>
      <c r="P219" s="214">
        <f t="shared" si="82"/>
        <v>0</v>
      </c>
      <c r="Q219" s="214">
        <f t="shared" si="82"/>
        <v>0</v>
      </c>
      <c r="R219" s="214">
        <f t="shared" si="82"/>
        <v>0</v>
      </c>
      <c r="S219" s="214">
        <f t="shared" si="82"/>
        <v>0</v>
      </c>
      <c r="T219" s="214">
        <f t="shared" si="82"/>
        <v>0</v>
      </c>
      <c r="U219" s="214">
        <f t="shared" si="82"/>
        <v>0</v>
      </c>
      <c r="V219" s="214">
        <f t="shared" si="82"/>
        <v>0</v>
      </c>
      <c r="W219" s="214">
        <f t="shared" si="82"/>
        <v>0</v>
      </c>
      <c r="X219" s="214">
        <f t="shared" si="82"/>
        <v>0</v>
      </c>
      <c r="Y219" s="214">
        <f t="shared" si="82"/>
        <v>0</v>
      </c>
      <c r="Z219" s="214">
        <f t="shared" si="82"/>
        <v>0</v>
      </c>
      <c r="AA219" s="214">
        <f t="shared" si="82"/>
        <v>0</v>
      </c>
      <c r="AB219" s="214">
        <f t="shared" si="82"/>
        <v>0</v>
      </c>
      <c r="AC219" s="214">
        <f t="shared" si="82"/>
        <v>0</v>
      </c>
      <c r="AD219" s="214">
        <f t="shared" si="82"/>
        <v>0</v>
      </c>
      <c r="AE219" s="214">
        <f t="shared" si="82"/>
        <v>0</v>
      </c>
      <c r="AF219" s="214">
        <f t="shared" si="82"/>
        <v>0</v>
      </c>
      <c r="AG219" s="214">
        <f t="shared" si="82"/>
        <v>0</v>
      </c>
      <c r="AH219" s="214">
        <f t="shared" si="82"/>
        <v>0</v>
      </c>
      <c r="AI219" s="214">
        <f t="shared" si="82"/>
        <v>0</v>
      </c>
      <c r="AJ219" s="214">
        <f t="shared" si="82"/>
        <v>0</v>
      </c>
      <c r="AK219" s="214">
        <f t="shared" si="82"/>
        <v>0</v>
      </c>
      <c r="AL219" s="214">
        <f t="shared" si="82"/>
        <v>0</v>
      </c>
      <c r="AM219" s="214">
        <f t="shared" si="82"/>
        <v>0</v>
      </c>
      <c r="AN219" s="214">
        <f t="shared" si="82"/>
        <v>0</v>
      </c>
      <c r="AO219" s="214">
        <f t="shared" si="82"/>
        <v>0</v>
      </c>
      <c r="AP219" s="214">
        <f t="shared" si="82"/>
        <v>0</v>
      </c>
    </row>
    <row r="220" spans="1:42" x14ac:dyDescent="0.2">
      <c r="A220" s="120" t="s">
        <v>5</v>
      </c>
      <c r="B220" s="122"/>
      <c r="C220" s="214">
        <f t="shared" ref="C220:AP220" si="83">IF(AND(pbi_sta_tax_fed="Yes",pbi_sta_for_ds="No"),C547,0)</f>
        <v>0</v>
      </c>
      <c r="D220" s="214">
        <f t="shared" si="83"/>
        <v>0</v>
      </c>
      <c r="E220" s="214">
        <f t="shared" si="83"/>
        <v>0</v>
      </c>
      <c r="F220" s="214">
        <f t="shared" si="83"/>
        <v>0</v>
      </c>
      <c r="G220" s="214">
        <f t="shared" si="83"/>
        <v>0</v>
      </c>
      <c r="H220" s="214">
        <f t="shared" si="83"/>
        <v>0</v>
      </c>
      <c r="I220" s="214">
        <f t="shared" si="83"/>
        <v>0</v>
      </c>
      <c r="J220" s="214">
        <f t="shared" si="83"/>
        <v>0</v>
      </c>
      <c r="K220" s="214">
        <f t="shared" si="83"/>
        <v>0</v>
      </c>
      <c r="L220" s="214">
        <f t="shared" si="83"/>
        <v>0</v>
      </c>
      <c r="M220" s="214">
        <f t="shared" si="83"/>
        <v>0</v>
      </c>
      <c r="N220" s="214">
        <f t="shared" si="83"/>
        <v>0</v>
      </c>
      <c r="O220" s="214">
        <f t="shared" si="83"/>
        <v>0</v>
      </c>
      <c r="P220" s="214">
        <f t="shared" si="83"/>
        <v>0</v>
      </c>
      <c r="Q220" s="214">
        <f t="shared" si="83"/>
        <v>0</v>
      </c>
      <c r="R220" s="214">
        <f t="shared" si="83"/>
        <v>0</v>
      </c>
      <c r="S220" s="214">
        <f t="shared" si="83"/>
        <v>0</v>
      </c>
      <c r="T220" s="214">
        <f t="shared" si="83"/>
        <v>0</v>
      </c>
      <c r="U220" s="214">
        <f t="shared" si="83"/>
        <v>0</v>
      </c>
      <c r="V220" s="214">
        <f t="shared" si="83"/>
        <v>0</v>
      </c>
      <c r="W220" s="214">
        <f t="shared" si="83"/>
        <v>0</v>
      </c>
      <c r="X220" s="214">
        <f t="shared" si="83"/>
        <v>0</v>
      </c>
      <c r="Y220" s="214">
        <f t="shared" si="83"/>
        <v>0</v>
      </c>
      <c r="Z220" s="214">
        <f t="shared" si="83"/>
        <v>0</v>
      </c>
      <c r="AA220" s="214">
        <f t="shared" si="83"/>
        <v>0</v>
      </c>
      <c r="AB220" s="214">
        <f t="shared" si="83"/>
        <v>0</v>
      </c>
      <c r="AC220" s="214">
        <f t="shared" si="83"/>
        <v>0</v>
      </c>
      <c r="AD220" s="214">
        <f t="shared" si="83"/>
        <v>0</v>
      </c>
      <c r="AE220" s="214">
        <f t="shared" si="83"/>
        <v>0</v>
      </c>
      <c r="AF220" s="214">
        <f t="shared" si="83"/>
        <v>0</v>
      </c>
      <c r="AG220" s="214">
        <f t="shared" si="83"/>
        <v>0</v>
      </c>
      <c r="AH220" s="214">
        <f t="shared" si="83"/>
        <v>0</v>
      </c>
      <c r="AI220" s="214">
        <f t="shared" si="83"/>
        <v>0</v>
      </c>
      <c r="AJ220" s="214">
        <f t="shared" si="83"/>
        <v>0</v>
      </c>
      <c r="AK220" s="214">
        <f t="shared" si="83"/>
        <v>0</v>
      </c>
      <c r="AL220" s="214">
        <f t="shared" si="83"/>
        <v>0</v>
      </c>
      <c r="AM220" s="214">
        <f t="shared" si="83"/>
        <v>0</v>
      </c>
      <c r="AN220" s="214">
        <f t="shared" si="83"/>
        <v>0</v>
      </c>
      <c r="AO220" s="214">
        <f t="shared" si="83"/>
        <v>0</v>
      </c>
      <c r="AP220" s="214">
        <f t="shared" si="83"/>
        <v>0</v>
      </c>
    </row>
    <row r="221" spans="1:42" x14ac:dyDescent="0.2">
      <c r="A221" s="120" t="s">
        <v>184</v>
      </c>
      <c r="B221" s="122"/>
      <c r="C221" s="214">
        <f t="shared" ref="C221:AP221" si="84">IF(AND(pbi_uti_tax_fed="Yes",pbi_uti_for_ds="No"),C551,0)</f>
        <v>0</v>
      </c>
      <c r="D221" s="214">
        <f t="shared" si="84"/>
        <v>0</v>
      </c>
      <c r="E221" s="214">
        <f t="shared" si="84"/>
        <v>0</v>
      </c>
      <c r="F221" s="214">
        <f t="shared" si="84"/>
        <v>0</v>
      </c>
      <c r="G221" s="214">
        <f t="shared" si="84"/>
        <v>0</v>
      </c>
      <c r="H221" s="214">
        <f t="shared" si="84"/>
        <v>0</v>
      </c>
      <c r="I221" s="214">
        <f t="shared" si="84"/>
        <v>0</v>
      </c>
      <c r="J221" s="214">
        <f t="shared" si="84"/>
        <v>0</v>
      </c>
      <c r="K221" s="214">
        <f t="shared" si="84"/>
        <v>0</v>
      </c>
      <c r="L221" s="214">
        <f t="shared" si="84"/>
        <v>0</v>
      </c>
      <c r="M221" s="214">
        <f t="shared" si="84"/>
        <v>0</v>
      </c>
      <c r="N221" s="214">
        <f t="shared" si="84"/>
        <v>0</v>
      </c>
      <c r="O221" s="214">
        <f t="shared" si="84"/>
        <v>0</v>
      </c>
      <c r="P221" s="214">
        <f t="shared" si="84"/>
        <v>0</v>
      </c>
      <c r="Q221" s="214">
        <f t="shared" si="84"/>
        <v>0</v>
      </c>
      <c r="R221" s="214">
        <f t="shared" si="84"/>
        <v>0</v>
      </c>
      <c r="S221" s="214">
        <f t="shared" si="84"/>
        <v>0</v>
      </c>
      <c r="T221" s="214">
        <f t="shared" si="84"/>
        <v>0</v>
      </c>
      <c r="U221" s="214">
        <f t="shared" si="84"/>
        <v>0</v>
      </c>
      <c r="V221" s="214">
        <f t="shared" si="84"/>
        <v>0</v>
      </c>
      <c r="W221" s="214">
        <f t="shared" si="84"/>
        <v>0</v>
      </c>
      <c r="X221" s="214">
        <f t="shared" si="84"/>
        <v>0</v>
      </c>
      <c r="Y221" s="214">
        <f t="shared" si="84"/>
        <v>0</v>
      </c>
      <c r="Z221" s="214">
        <f t="shared" si="84"/>
        <v>0</v>
      </c>
      <c r="AA221" s="214">
        <f t="shared" si="84"/>
        <v>0</v>
      </c>
      <c r="AB221" s="214">
        <f t="shared" si="84"/>
        <v>0</v>
      </c>
      <c r="AC221" s="214">
        <f t="shared" si="84"/>
        <v>0</v>
      </c>
      <c r="AD221" s="214">
        <f t="shared" si="84"/>
        <v>0</v>
      </c>
      <c r="AE221" s="214">
        <f t="shared" si="84"/>
        <v>0</v>
      </c>
      <c r="AF221" s="214">
        <f t="shared" si="84"/>
        <v>0</v>
      </c>
      <c r="AG221" s="214">
        <f t="shared" si="84"/>
        <v>0</v>
      </c>
      <c r="AH221" s="214">
        <f t="shared" si="84"/>
        <v>0</v>
      </c>
      <c r="AI221" s="214">
        <f t="shared" si="84"/>
        <v>0</v>
      </c>
      <c r="AJ221" s="214">
        <f t="shared" si="84"/>
        <v>0</v>
      </c>
      <c r="AK221" s="214">
        <f t="shared" si="84"/>
        <v>0</v>
      </c>
      <c r="AL221" s="214">
        <f t="shared" si="84"/>
        <v>0</v>
      </c>
      <c r="AM221" s="214">
        <f t="shared" si="84"/>
        <v>0</v>
      </c>
      <c r="AN221" s="214">
        <f t="shared" si="84"/>
        <v>0</v>
      </c>
      <c r="AO221" s="214">
        <f t="shared" si="84"/>
        <v>0</v>
      </c>
      <c r="AP221" s="214">
        <f t="shared" si="84"/>
        <v>0</v>
      </c>
    </row>
    <row r="222" spans="1:42" x14ac:dyDescent="0.2">
      <c r="A222" s="120" t="s">
        <v>185</v>
      </c>
      <c r="B222" s="122"/>
      <c r="C222" s="214">
        <f t="shared" ref="C222:AP222" si="85">IF(AND(pbi_oth_tax_fed="Yes",pbi_oth_for_ds="No"),C555,0)</f>
        <v>0</v>
      </c>
      <c r="D222" s="214">
        <f t="shared" si="85"/>
        <v>0</v>
      </c>
      <c r="E222" s="214">
        <f t="shared" si="85"/>
        <v>0</v>
      </c>
      <c r="F222" s="214">
        <f t="shared" si="85"/>
        <v>0</v>
      </c>
      <c r="G222" s="214">
        <f t="shared" si="85"/>
        <v>0</v>
      </c>
      <c r="H222" s="214">
        <f t="shared" si="85"/>
        <v>0</v>
      </c>
      <c r="I222" s="214">
        <f t="shared" si="85"/>
        <v>0</v>
      </c>
      <c r="J222" s="214">
        <f t="shared" si="85"/>
        <v>0</v>
      </c>
      <c r="K222" s="214">
        <f t="shared" si="85"/>
        <v>0</v>
      </c>
      <c r="L222" s="214">
        <f t="shared" si="85"/>
        <v>0</v>
      </c>
      <c r="M222" s="214">
        <f t="shared" si="85"/>
        <v>0</v>
      </c>
      <c r="N222" s="214">
        <f t="shared" si="85"/>
        <v>0</v>
      </c>
      <c r="O222" s="214">
        <f t="shared" si="85"/>
        <v>0</v>
      </c>
      <c r="P222" s="214">
        <f t="shared" si="85"/>
        <v>0</v>
      </c>
      <c r="Q222" s="214">
        <f t="shared" si="85"/>
        <v>0</v>
      </c>
      <c r="R222" s="214">
        <f t="shared" si="85"/>
        <v>0</v>
      </c>
      <c r="S222" s="214">
        <f t="shared" si="85"/>
        <v>0</v>
      </c>
      <c r="T222" s="214">
        <f t="shared" si="85"/>
        <v>0</v>
      </c>
      <c r="U222" s="214">
        <f t="shared" si="85"/>
        <v>0</v>
      </c>
      <c r="V222" s="214">
        <f t="shared" si="85"/>
        <v>0</v>
      </c>
      <c r="W222" s="214">
        <f t="shared" si="85"/>
        <v>0</v>
      </c>
      <c r="X222" s="214">
        <f t="shared" si="85"/>
        <v>0</v>
      </c>
      <c r="Y222" s="214">
        <f t="shared" si="85"/>
        <v>0</v>
      </c>
      <c r="Z222" s="214">
        <f t="shared" si="85"/>
        <v>0</v>
      </c>
      <c r="AA222" s="214">
        <f t="shared" si="85"/>
        <v>0</v>
      </c>
      <c r="AB222" s="214">
        <f t="shared" si="85"/>
        <v>0</v>
      </c>
      <c r="AC222" s="214">
        <f t="shared" si="85"/>
        <v>0</v>
      </c>
      <c r="AD222" s="214">
        <f t="shared" si="85"/>
        <v>0</v>
      </c>
      <c r="AE222" s="214">
        <f t="shared" si="85"/>
        <v>0</v>
      </c>
      <c r="AF222" s="214">
        <f t="shared" si="85"/>
        <v>0</v>
      </c>
      <c r="AG222" s="214">
        <f t="shared" si="85"/>
        <v>0</v>
      </c>
      <c r="AH222" s="214">
        <f t="shared" si="85"/>
        <v>0</v>
      </c>
      <c r="AI222" s="214">
        <f t="shared" si="85"/>
        <v>0</v>
      </c>
      <c r="AJ222" s="214">
        <f t="shared" si="85"/>
        <v>0</v>
      </c>
      <c r="AK222" s="214">
        <f t="shared" si="85"/>
        <v>0</v>
      </c>
      <c r="AL222" s="214">
        <f t="shared" si="85"/>
        <v>0</v>
      </c>
      <c r="AM222" s="214">
        <f t="shared" si="85"/>
        <v>0</v>
      </c>
      <c r="AN222" s="214">
        <f t="shared" si="85"/>
        <v>0</v>
      </c>
      <c r="AO222" s="214">
        <f t="shared" si="85"/>
        <v>0</v>
      </c>
      <c r="AP222" s="214">
        <f t="shared" si="85"/>
        <v>0</v>
      </c>
    </row>
    <row r="223" spans="1:42" x14ac:dyDescent="0.2">
      <c r="A223" s="120" t="s">
        <v>12</v>
      </c>
      <c r="B223" s="122"/>
      <c r="C223" s="215">
        <f>SUM(C219:C222)</f>
        <v>0</v>
      </c>
      <c r="D223" s="215">
        <f t="shared" ref="D223:AP223" si="86">SUM(D219:D222)</f>
        <v>0</v>
      </c>
      <c r="E223" s="215">
        <f t="shared" si="86"/>
        <v>0</v>
      </c>
      <c r="F223" s="215">
        <f t="shared" si="86"/>
        <v>0</v>
      </c>
      <c r="G223" s="215">
        <f t="shared" si="86"/>
        <v>0</v>
      </c>
      <c r="H223" s="215">
        <f t="shared" si="86"/>
        <v>0</v>
      </c>
      <c r="I223" s="215">
        <f t="shared" si="86"/>
        <v>0</v>
      </c>
      <c r="J223" s="215">
        <f t="shared" si="86"/>
        <v>0</v>
      </c>
      <c r="K223" s="215">
        <f t="shared" si="86"/>
        <v>0</v>
      </c>
      <c r="L223" s="215">
        <f t="shared" si="86"/>
        <v>0</v>
      </c>
      <c r="M223" s="215">
        <f t="shared" si="86"/>
        <v>0</v>
      </c>
      <c r="N223" s="215">
        <f t="shared" si="86"/>
        <v>0</v>
      </c>
      <c r="O223" s="215">
        <f t="shared" si="86"/>
        <v>0</v>
      </c>
      <c r="P223" s="215">
        <f t="shared" si="86"/>
        <v>0</v>
      </c>
      <c r="Q223" s="215">
        <f t="shared" si="86"/>
        <v>0</v>
      </c>
      <c r="R223" s="215">
        <f t="shared" si="86"/>
        <v>0</v>
      </c>
      <c r="S223" s="215">
        <f t="shared" si="86"/>
        <v>0</v>
      </c>
      <c r="T223" s="215">
        <f t="shared" si="86"/>
        <v>0</v>
      </c>
      <c r="U223" s="215">
        <f t="shared" si="86"/>
        <v>0</v>
      </c>
      <c r="V223" s="215">
        <f t="shared" si="86"/>
        <v>0</v>
      </c>
      <c r="W223" s="215">
        <f t="shared" si="86"/>
        <v>0</v>
      </c>
      <c r="X223" s="215">
        <f t="shared" si="86"/>
        <v>0</v>
      </c>
      <c r="Y223" s="215">
        <f t="shared" si="86"/>
        <v>0</v>
      </c>
      <c r="Z223" s="215">
        <f t="shared" si="86"/>
        <v>0</v>
      </c>
      <c r="AA223" s="215">
        <f t="shared" si="86"/>
        <v>0</v>
      </c>
      <c r="AB223" s="215">
        <f t="shared" si="86"/>
        <v>0</v>
      </c>
      <c r="AC223" s="215">
        <f t="shared" si="86"/>
        <v>0</v>
      </c>
      <c r="AD223" s="215">
        <f t="shared" si="86"/>
        <v>0</v>
      </c>
      <c r="AE223" s="215">
        <f t="shared" si="86"/>
        <v>0</v>
      </c>
      <c r="AF223" s="215">
        <f t="shared" si="86"/>
        <v>0</v>
      </c>
      <c r="AG223" s="215">
        <f t="shared" si="86"/>
        <v>0</v>
      </c>
      <c r="AH223" s="215">
        <f t="shared" si="86"/>
        <v>0</v>
      </c>
      <c r="AI223" s="215">
        <f t="shared" si="86"/>
        <v>0</v>
      </c>
      <c r="AJ223" s="215">
        <f t="shared" si="86"/>
        <v>0</v>
      </c>
      <c r="AK223" s="215">
        <f t="shared" si="86"/>
        <v>0</v>
      </c>
      <c r="AL223" s="215">
        <f t="shared" si="86"/>
        <v>0</v>
      </c>
      <c r="AM223" s="215">
        <f t="shared" si="86"/>
        <v>0</v>
      </c>
      <c r="AN223" s="215">
        <f t="shared" si="86"/>
        <v>0</v>
      </c>
      <c r="AO223" s="215">
        <f t="shared" si="86"/>
        <v>0</v>
      </c>
      <c r="AP223" s="215">
        <f t="shared" si="86"/>
        <v>0</v>
      </c>
    </row>
    <row r="224" spans="1:42" x14ac:dyDescent="0.2">
      <c r="A224" s="118" t="s">
        <v>39</v>
      </c>
      <c r="B224" s="122"/>
      <c r="C224" s="213">
        <f>C205+C211+C217+C223</f>
        <v>0</v>
      </c>
      <c r="D224" s="213">
        <f t="shared" ref="D224:AP224" si="87">D205+D211+D217+D223</f>
        <v>0</v>
      </c>
      <c r="E224" s="213">
        <f t="shared" si="87"/>
        <v>0</v>
      </c>
      <c r="F224" s="213">
        <f t="shared" si="87"/>
        <v>0</v>
      </c>
      <c r="G224" s="213">
        <f t="shared" si="87"/>
        <v>0</v>
      </c>
      <c r="H224" s="213">
        <f t="shared" si="87"/>
        <v>0</v>
      </c>
      <c r="I224" s="213">
        <f t="shared" si="87"/>
        <v>0</v>
      </c>
      <c r="J224" s="213">
        <f t="shared" si="87"/>
        <v>0</v>
      </c>
      <c r="K224" s="213">
        <f t="shared" si="87"/>
        <v>0</v>
      </c>
      <c r="L224" s="213">
        <f t="shared" si="87"/>
        <v>0</v>
      </c>
      <c r="M224" s="213">
        <f t="shared" si="87"/>
        <v>0</v>
      </c>
      <c r="N224" s="213">
        <f t="shared" si="87"/>
        <v>0</v>
      </c>
      <c r="O224" s="213">
        <f t="shared" si="87"/>
        <v>0</v>
      </c>
      <c r="P224" s="213">
        <f t="shared" si="87"/>
        <v>0</v>
      </c>
      <c r="Q224" s="213">
        <f t="shared" si="87"/>
        <v>0</v>
      </c>
      <c r="R224" s="213">
        <f t="shared" si="87"/>
        <v>0</v>
      </c>
      <c r="S224" s="213">
        <f t="shared" si="87"/>
        <v>0</v>
      </c>
      <c r="T224" s="213">
        <f t="shared" si="87"/>
        <v>0</v>
      </c>
      <c r="U224" s="213">
        <f t="shared" si="87"/>
        <v>0</v>
      </c>
      <c r="V224" s="213">
        <f t="shared" si="87"/>
        <v>0</v>
      </c>
      <c r="W224" s="213">
        <f t="shared" si="87"/>
        <v>0</v>
      </c>
      <c r="X224" s="213">
        <f t="shared" si="87"/>
        <v>0</v>
      </c>
      <c r="Y224" s="213">
        <f t="shared" si="87"/>
        <v>0</v>
      </c>
      <c r="Z224" s="213">
        <f t="shared" si="87"/>
        <v>0</v>
      </c>
      <c r="AA224" s="213">
        <f t="shared" si="87"/>
        <v>0</v>
      </c>
      <c r="AB224" s="213">
        <f t="shared" si="87"/>
        <v>0</v>
      </c>
      <c r="AC224" s="213">
        <f t="shared" si="87"/>
        <v>0</v>
      </c>
      <c r="AD224" s="213">
        <f t="shared" si="87"/>
        <v>0</v>
      </c>
      <c r="AE224" s="213">
        <f t="shared" si="87"/>
        <v>0</v>
      </c>
      <c r="AF224" s="213">
        <f t="shared" si="87"/>
        <v>0</v>
      </c>
      <c r="AG224" s="213">
        <f t="shared" si="87"/>
        <v>0</v>
      </c>
      <c r="AH224" s="213">
        <f t="shared" si="87"/>
        <v>0</v>
      </c>
      <c r="AI224" s="213">
        <f t="shared" si="87"/>
        <v>0</v>
      </c>
      <c r="AJ224" s="213">
        <f t="shared" si="87"/>
        <v>0</v>
      </c>
      <c r="AK224" s="213">
        <f t="shared" si="87"/>
        <v>0</v>
      </c>
      <c r="AL224" s="213">
        <f t="shared" si="87"/>
        <v>0</v>
      </c>
      <c r="AM224" s="213">
        <f t="shared" si="87"/>
        <v>0</v>
      </c>
      <c r="AN224" s="213">
        <f t="shared" si="87"/>
        <v>0</v>
      </c>
      <c r="AO224" s="213">
        <f t="shared" si="87"/>
        <v>0</v>
      </c>
      <c r="AP224" s="213">
        <f t="shared" si="87"/>
        <v>0</v>
      </c>
    </row>
    <row r="225" spans="1:42" x14ac:dyDescent="0.2">
      <c r="A225" s="120"/>
      <c r="B225" s="122"/>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c r="AJ225" s="28"/>
      <c r="AK225" s="28"/>
      <c r="AL225" s="28"/>
      <c r="AM225" s="28"/>
      <c r="AN225" s="28"/>
      <c r="AO225" s="28"/>
      <c r="AP225" s="28"/>
    </row>
    <row r="226" spans="1:42" x14ac:dyDescent="0.2">
      <c r="A226" s="118" t="s">
        <v>40</v>
      </c>
      <c r="B226" s="122"/>
      <c r="C226" s="216">
        <f>C198+C224</f>
        <v>0</v>
      </c>
      <c r="D226" s="216">
        <f t="shared" ref="D226:AP226" si="88">D198+D224</f>
        <v>0</v>
      </c>
      <c r="E226" s="216">
        <f t="shared" si="88"/>
        <v>0</v>
      </c>
      <c r="F226" s="216">
        <f t="shared" si="88"/>
        <v>0</v>
      </c>
      <c r="G226" s="216">
        <f t="shared" si="88"/>
        <v>0</v>
      </c>
      <c r="H226" s="216">
        <f t="shared" si="88"/>
        <v>0</v>
      </c>
      <c r="I226" s="216">
        <f t="shared" si="88"/>
        <v>0</v>
      </c>
      <c r="J226" s="216">
        <f t="shared" si="88"/>
        <v>0</v>
      </c>
      <c r="K226" s="216">
        <f t="shared" si="88"/>
        <v>0</v>
      </c>
      <c r="L226" s="216">
        <f t="shared" si="88"/>
        <v>0</v>
      </c>
      <c r="M226" s="216">
        <f t="shared" si="88"/>
        <v>0</v>
      </c>
      <c r="N226" s="216">
        <f t="shared" si="88"/>
        <v>0</v>
      </c>
      <c r="O226" s="216">
        <f t="shared" si="88"/>
        <v>0</v>
      </c>
      <c r="P226" s="216">
        <f t="shared" si="88"/>
        <v>0</v>
      </c>
      <c r="Q226" s="216">
        <f t="shared" si="88"/>
        <v>0</v>
      </c>
      <c r="R226" s="216">
        <f t="shared" si="88"/>
        <v>0</v>
      </c>
      <c r="S226" s="216">
        <f t="shared" si="88"/>
        <v>0</v>
      </c>
      <c r="T226" s="216">
        <f t="shared" si="88"/>
        <v>0</v>
      </c>
      <c r="U226" s="216">
        <f t="shared" si="88"/>
        <v>0</v>
      </c>
      <c r="V226" s="216">
        <f t="shared" si="88"/>
        <v>0</v>
      </c>
      <c r="W226" s="216">
        <f t="shared" si="88"/>
        <v>0</v>
      </c>
      <c r="X226" s="216">
        <f t="shared" si="88"/>
        <v>0</v>
      </c>
      <c r="Y226" s="216">
        <f t="shared" si="88"/>
        <v>0</v>
      </c>
      <c r="Z226" s="216">
        <f t="shared" si="88"/>
        <v>0</v>
      </c>
      <c r="AA226" s="216">
        <f t="shared" si="88"/>
        <v>0</v>
      </c>
      <c r="AB226" s="216">
        <f t="shared" si="88"/>
        <v>0</v>
      </c>
      <c r="AC226" s="216">
        <f t="shared" si="88"/>
        <v>0</v>
      </c>
      <c r="AD226" s="216">
        <f t="shared" si="88"/>
        <v>0</v>
      </c>
      <c r="AE226" s="216">
        <f t="shared" si="88"/>
        <v>0</v>
      </c>
      <c r="AF226" s="216">
        <f t="shared" si="88"/>
        <v>0</v>
      </c>
      <c r="AG226" s="216">
        <f t="shared" si="88"/>
        <v>0</v>
      </c>
      <c r="AH226" s="216">
        <f t="shared" si="88"/>
        <v>0</v>
      </c>
      <c r="AI226" s="216">
        <f t="shared" si="88"/>
        <v>0</v>
      </c>
      <c r="AJ226" s="216">
        <f t="shared" si="88"/>
        <v>0</v>
      </c>
      <c r="AK226" s="216">
        <f t="shared" si="88"/>
        <v>0</v>
      </c>
      <c r="AL226" s="216">
        <f t="shared" si="88"/>
        <v>0</v>
      </c>
      <c r="AM226" s="216">
        <f t="shared" si="88"/>
        <v>0</v>
      </c>
      <c r="AN226" s="216">
        <f t="shared" si="88"/>
        <v>0</v>
      </c>
      <c r="AO226" s="216">
        <f t="shared" si="88"/>
        <v>0</v>
      </c>
      <c r="AP226" s="216">
        <f t="shared" si="88"/>
        <v>0</v>
      </c>
    </row>
    <row r="227" spans="1:42" x14ac:dyDescent="0.2">
      <c r="A227" s="118" t="s">
        <v>292</v>
      </c>
      <c r="B227" s="122">
        <f t="array" ref="B227:AP227">Inputs!C174:AQ174</f>
        <v>0</v>
      </c>
      <c r="C227" s="215">
        <v>0</v>
      </c>
      <c r="D227" s="215">
        <v>0</v>
      </c>
      <c r="E227" s="215">
        <v>0</v>
      </c>
      <c r="F227" s="215">
        <v>0</v>
      </c>
      <c r="G227" s="215">
        <v>0</v>
      </c>
      <c r="H227" s="215">
        <v>0</v>
      </c>
      <c r="I227" s="215">
        <v>0</v>
      </c>
      <c r="J227" s="215">
        <v>0</v>
      </c>
      <c r="K227" s="215">
        <v>0</v>
      </c>
      <c r="L227" s="215">
        <v>0</v>
      </c>
      <c r="M227" s="215">
        <v>0</v>
      </c>
      <c r="N227" s="215">
        <v>0</v>
      </c>
      <c r="O227" s="215">
        <v>0</v>
      </c>
      <c r="P227" s="215">
        <v>0</v>
      </c>
      <c r="Q227" s="215">
        <v>0</v>
      </c>
      <c r="R227" s="215">
        <v>0</v>
      </c>
      <c r="S227" s="215">
        <v>0</v>
      </c>
      <c r="T227" s="215">
        <v>0</v>
      </c>
      <c r="U227" s="215">
        <v>0</v>
      </c>
      <c r="V227" s="215">
        <v>0</v>
      </c>
      <c r="W227" s="215">
        <v>0</v>
      </c>
      <c r="X227" s="215">
        <v>0</v>
      </c>
      <c r="Y227" s="215">
        <v>0</v>
      </c>
      <c r="Z227" s="215">
        <v>0</v>
      </c>
      <c r="AA227" s="215">
        <v>0</v>
      </c>
      <c r="AB227" s="215">
        <v>0</v>
      </c>
      <c r="AC227" s="215">
        <v>0</v>
      </c>
      <c r="AD227" s="215">
        <v>0</v>
      </c>
      <c r="AE227" s="215">
        <v>0</v>
      </c>
      <c r="AF227" s="215">
        <v>0</v>
      </c>
      <c r="AG227" s="215">
        <v>0</v>
      </c>
      <c r="AH227" s="215">
        <v>0</v>
      </c>
      <c r="AI227" s="215">
        <v>0</v>
      </c>
      <c r="AJ227" s="215">
        <v>0</v>
      </c>
      <c r="AK227" s="215">
        <v>0</v>
      </c>
      <c r="AL227" s="215">
        <v>0</v>
      </c>
      <c r="AM227" s="215">
        <v>0</v>
      </c>
      <c r="AN227" s="215">
        <v>0</v>
      </c>
      <c r="AO227" s="215">
        <v>0</v>
      </c>
      <c r="AP227" s="215">
        <v>0</v>
      </c>
    </row>
    <row r="228" spans="1:42" x14ac:dyDescent="0.2">
      <c r="A228" s="118" t="s">
        <v>81</v>
      </c>
      <c r="B228" s="122"/>
      <c r="C228" s="216">
        <f>C226*-C227/100</f>
        <v>0</v>
      </c>
      <c r="D228" s="216">
        <f t="shared" ref="D228:AP228" si="89">D226*-D227/100</f>
        <v>0</v>
      </c>
      <c r="E228" s="216">
        <f t="shared" si="89"/>
        <v>0</v>
      </c>
      <c r="F228" s="216">
        <f t="shared" si="89"/>
        <v>0</v>
      </c>
      <c r="G228" s="216">
        <f t="shared" si="89"/>
        <v>0</v>
      </c>
      <c r="H228" s="216">
        <f t="shared" si="89"/>
        <v>0</v>
      </c>
      <c r="I228" s="216">
        <f t="shared" si="89"/>
        <v>0</v>
      </c>
      <c r="J228" s="216">
        <f t="shared" si="89"/>
        <v>0</v>
      </c>
      <c r="K228" s="216">
        <f t="shared" si="89"/>
        <v>0</v>
      </c>
      <c r="L228" s="216">
        <f t="shared" si="89"/>
        <v>0</v>
      </c>
      <c r="M228" s="216">
        <f t="shared" si="89"/>
        <v>0</v>
      </c>
      <c r="N228" s="216">
        <f t="shared" si="89"/>
        <v>0</v>
      </c>
      <c r="O228" s="216">
        <f t="shared" si="89"/>
        <v>0</v>
      </c>
      <c r="P228" s="216">
        <f t="shared" si="89"/>
        <v>0</v>
      </c>
      <c r="Q228" s="216">
        <f t="shared" si="89"/>
        <v>0</v>
      </c>
      <c r="R228" s="216">
        <f t="shared" si="89"/>
        <v>0</v>
      </c>
      <c r="S228" s="216">
        <f t="shared" si="89"/>
        <v>0</v>
      </c>
      <c r="T228" s="216">
        <f t="shared" si="89"/>
        <v>0</v>
      </c>
      <c r="U228" s="216">
        <f t="shared" si="89"/>
        <v>0</v>
      </c>
      <c r="V228" s="216">
        <f t="shared" si="89"/>
        <v>0</v>
      </c>
      <c r="W228" s="216">
        <f t="shared" si="89"/>
        <v>0</v>
      </c>
      <c r="X228" s="216">
        <f t="shared" si="89"/>
        <v>0</v>
      </c>
      <c r="Y228" s="216">
        <f t="shared" si="89"/>
        <v>0</v>
      </c>
      <c r="Z228" s="216">
        <f t="shared" si="89"/>
        <v>0</v>
      </c>
      <c r="AA228" s="216">
        <f t="shared" si="89"/>
        <v>0</v>
      </c>
      <c r="AB228" s="216">
        <f t="shared" si="89"/>
        <v>0</v>
      </c>
      <c r="AC228" s="216">
        <f t="shared" si="89"/>
        <v>0</v>
      </c>
      <c r="AD228" s="216">
        <f t="shared" si="89"/>
        <v>0</v>
      </c>
      <c r="AE228" s="216">
        <f t="shared" si="89"/>
        <v>0</v>
      </c>
      <c r="AF228" s="216">
        <f t="shared" si="89"/>
        <v>0</v>
      </c>
      <c r="AG228" s="216">
        <f t="shared" si="89"/>
        <v>0</v>
      </c>
      <c r="AH228" s="216">
        <f t="shared" si="89"/>
        <v>0</v>
      </c>
      <c r="AI228" s="216">
        <f t="shared" si="89"/>
        <v>0</v>
      </c>
      <c r="AJ228" s="216">
        <f t="shared" si="89"/>
        <v>0</v>
      </c>
      <c r="AK228" s="216">
        <f t="shared" si="89"/>
        <v>0</v>
      </c>
      <c r="AL228" s="216">
        <f t="shared" si="89"/>
        <v>0</v>
      </c>
      <c r="AM228" s="216">
        <f t="shared" si="89"/>
        <v>0</v>
      </c>
      <c r="AN228" s="216">
        <f t="shared" si="89"/>
        <v>0</v>
      </c>
      <c r="AO228" s="216">
        <f t="shared" si="89"/>
        <v>0</v>
      </c>
      <c r="AP228" s="216">
        <f t="shared" si="89"/>
        <v>0</v>
      </c>
    </row>
    <row r="229" spans="1:42" x14ac:dyDescent="0.2">
      <c r="A229" s="32"/>
      <c r="B229" s="122"/>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row>
    <row r="230" spans="1:42" x14ac:dyDescent="0.2">
      <c r="A230" s="109" t="s">
        <v>95</v>
      </c>
      <c r="B230" s="286"/>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row>
    <row r="231" spans="1:42" x14ac:dyDescent="0.2">
      <c r="A231" s="29" t="s">
        <v>96</v>
      </c>
      <c r="B231" s="122"/>
    </row>
    <row r="232" spans="1:42" x14ac:dyDescent="0.2">
      <c r="A232" s="4" t="s">
        <v>241</v>
      </c>
      <c r="B232" s="122"/>
      <c r="G232" s="405" t="s">
        <v>64</v>
      </c>
      <c r="H232" s="406"/>
      <c r="I232" s="406"/>
      <c r="J232" s="407"/>
      <c r="K232" s="408" t="s">
        <v>65</v>
      </c>
      <c r="L232" s="409"/>
    </row>
    <row r="233" spans="1:42" ht="51" x14ac:dyDescent="0.2">
      <c r="B233" s="208" t="s">
        <v>54</v>
      </c>
      <c r="C233" s="18" t="s">
        <v>50</v>
      </c>
      <c r="D233" s="18" t="s">
        <v>52</v>
      </c>
      <c r="E233" s="34" t="s">
        <v>53</v>
      </c>
      <c r="F233" s="18" t="s">
        <v>55</v>
      </c>
      <c r="G233" s="18" t="s">
        <v>59</v>
      </c>
      <c r="H233" s="18" t="s">
        <v>61</v>
      </c>
      <c r="I233" s="67" t="s">
        <v>60</v>
      </c>
      <c r="J233" s="18" t="s">
        <v>62</v>
      </c>
      <c r="K233" s="40" t="s">
        <v>3</v>
      </c>
      <c r="L233" s="183" t="s">
        <v>62</v>
      </c>
      <c r="M233" s="35" t="s">
        <v>66</v>
      </c>
      <c r="N233" s="35" t="s">
        <v>67</v>
      </c>
      <c r="O233" s="18" t="s">
        <v>56</v>
      </c>
      <c r="P233" s="182" t="s">
        <v>87</v>
      </c>
      <c r="Q233" s="18" t="s">
        <v>88</v>
      </c>
    </row>
    <row r="234" spans="1:42" s="16" customFormat="1" x14ac:dyDescent="0.2">
      <c r="A234" s="41" t="str">
        <f>Inputs!B142</f>
        <v>5-yr MACRS</v>
      </c>
      <c r="B234" s="280">
        <f>IF(Inputs!$C$150=0,0,depr_alloc_macrs_5_percent*100/Inputs!$C$150)</f>
        <v>0</v>
      </c>
      <c r="C234" s="162">
        <f>-$B$98*depr_alloc_macrs_5_percent/100</f>
        <v>0</v>
      </c>
      <c r="D234" s="162">
        <f t="shared" ref="D234:E240" si="90">$B234/100*D$241</f>
        <v>0</v>
      </c>
      <c r="E234" s="162">
        <f t="shared" si="90"/>
        <v>0</v>
      </c>
      <c r="F234" s="164">
        <f>C234-D234-E234</f>
        <v>0</v>
      </c>
      <c r="G234" s="165">
        <f>IF(depr_itc_sta_macrs_5="Yes",F234,0)</f>
        <v>0</v>
      </c>
      <c r="H234" s="172">
        <f t="shared" ref="H234:H240" si="91">IF($G$241=0,0,G234/$G$241)*100</f>
        <v>0</v>
      </c>
      <c r="I234" s="168">
        <f t="shared" ref="I234:I240" si="92">$I$241*H234/100</f>
        <v>0</v>
      </c>
      <c r="J234" s="169">
        <f>I234*0.5</f>
        <v>0</v>
      </c>
      <c r="K234" s="166">
        <f t="shared" ref="K234:K240" si="93">H234/100*$K$241</f>
        <v>0</v>
      </c>
      <c r="L234" s="169">
        <f>K234*0.5</f>
        <v>0</v>
      </c>
      <c r="M234" s="162">
        <f t="shared" ref="M234:M238" si="94">IF(itc_sta_amount_deprbas_sta="Yes",L234,0)+IF(itc_sta_percent_deprbas_sta="Yes",J234,0)</f>
        <v>0</v>
      </c>
      <c r="N234" s="162">
        <f t="shared" ref="N234:N239" si="95">IF(itc_fed_amount_deprbas_sta="Yes",L370,0)+IF(itc_fed_percent_deprbas_sta="Yes",J370,0)</f>
        <v>0</v>
      </c>
      <c r="O234" s="170">
        <f t="shared" ref="O234:O238" si="96">F234-M234-N234</f>
        <v>0</v>
      </c>
      <c r="P234" s="162">
        <f>IF(depr_bonus_sta_macrs_5="Yes",O234*depr_bonus_sta/100,0)</f>
        <v>0</v>
      </c>
      <c r="Q234" s="164">
        <f>O234-P234</f>
        <v>0</v>
      </c>
    </row>
    <row r="235" spans="1:42" s="16" customFormat="1" x14ac:dyDescent="0.2">
      <c r="A235" s="41" t="str">
        <f>Inputs!B143</f>
        <v>15-yr MACRS</v>
      </c>
      <c r="B235" s="280">
        <f>IF(Inputs!$C$150=0,0,depr_alloc_macrs_15_percent*100/Inputs!$C$150)</f>
        <v>0</v>
      </c>
      <c r="C235" s="162">
        <f>-$B$98*depr_alloc_macrs_15_percent/100</f>
        <v>0</v>
      </c>
      <c r="D235" s="162">
        <f t="shared" si="90"/>
        <v>0</v>
      </c>
      <c r="E235" s="162">
        <f t="shared" si="90"/>
        <v>0</v>
      </c>
      <c r="F235" s="164">
        <f t="shared" ref="F235:F239" si="97">C235-D235-E235</f>
        <v>0</v>
      </c>
      <c r="G235" s="166">
        <f>IF(depr_itc_sta_macrs_15="Yes",F235,0)</f>
        <v>0</v>
      </c>
      <c r="H235" s="173">
        <f t="shared" si="91"/>
        <v>0</v>
      </c>
      <c r="I235" s="162">
        <f t="shared" si="92"/>
        <v>0</v>
      </c>
      <c r="J235" s="171">
        <f t="shared" ref="J235:J240" si="98">I235*0.5</f>
        <v>0</v>
      </c>
      <c r="K235" s="166">
        <f t="shared" si="93"/>
        <v>0</v>
      </c>
      <c r="L235" s="171">
        <f t="shared" ref="L235:L240" si="99">K235*0.5</f>
        <v>0</v>
      </c>
      <c r="M235" s="162">
        <f t="shared" si="94"/>
        <v>0</v>
      </c>
      <c r="N235" s="162">
        <f t="shared" si="95"/>
        <v>0</v>
      </c>
      <c r="O235" s="164">
        <f t="shared" si="96"/>
        <v>0</v>
      </c>
      <c r="P235" s="162">
        <f>IF(depr_bonus_sta_macrs_15="Yes",O235*depr_bonus_sta/100,0)</f>
        <v>0</v>
      </c>
      <c r="Q235" s="164">
        <f t="shared" ref="Q235:Q238" si="100">O235-P235</f>
        <v>0</v>
      </c>
    </row>
    <row r="236" spans="1:42" s="16" customFormat="1" x14ac:dyDescent="0.2">
      <c r="A236" s="41" t="str">
        <f>Inputs!B144</f>
        <v>5-yr SL</v>
      </c>
      <c r="B236" s="280">
        <f>IF(Inputs!$C$150=0,0,depr_alloc_sl_5_percent*100/Inputs!$C$150)</f>
        <v>0</v>
      </c>
      <c r="C236" s="162">
        <f>-$B$98*depr_alloc_sl_5_percent/100</f>
        <v>0</v>
      </c>
      <c r="D236" s="162">
        <f t="shared" si="90"/>
        <v>0</v>
      </c>
      <c r="E236" s="162">
        <f t="shared" si="90"/>
        <v>0</v>
      </c>
      <c r="F236" s="164">
        <f t="shared" si="97"/>
        <v>0</v>
      </c>
      <c r="G236" s="166">
        <f>IF(depr_itc_sta_sl_5="Yes",F236,0)</f>
        <v>0</v>
      </c>
      <c r="H236" s="173">
        <f t="shared" si="91"/>
        <v>0</v>
      </c>
      <c r="I236" s="162">
        <f t="shared" si="92"/>
        <v>0</v>
      </c>
      <c r="J236" s="171">
        <f t="shared" si="98"/>
        <v>0</v>
      </c>
      <c r="K236" s="166">
        <f t="shared" si="93"/>
        <v>0</v>
      </c>
      <c r="L236" s="171">
        <f t="shared" si="99"/>
        <v>0</v>
      </c>
      <c r="M236" s="162">
        <f t="shared" si="94"/>
        <v>0</v>
      </c>
      <c r="N236" s="162">
        <f t="shared" si="95"/>
        <v>0</v>
      </c>
      <c r="O236" s="164">
        <f t="shared" si="96"/>
        <v>0</v>
      </c>
      <c r="P236" s="162">
        <f>IF(depr_bonus_sta_sl_5="Yes",O236*depr_bonus_sta/100,0)</f>
        <v>0</v>
      </c>
      <c r="Q236" s="164">
        <f t="shared" si="100"/>
        <v>0</v>
      </c>
    </row>
    <row r="237" spans="1:42" s="16" customFormat="1" x14ac:dyDescent="0.2">
      <c r="A237" s="41" t="str">
        <f>Inputs!B145</f>
        <v>15-yr SL</v>
      </c>
      <c r="B237" s="280">
        <f>IF(Inputs!$C$150=0,0,depr_alloc_sl_15_percent*100/Inputs!$C$150)</f>
        <v>0</v>
      </c>
      <c r="C237" s="162">
        <f>-$B$98*depr_alloc_sl_15_percent/100</f>
        <v>0</v>
      </c>
      <c r="D237" s="162">
        <f t="shared" si="90"/>
        <v>0</v>
      </c>
      <c r="E237" s="162">
        <f t="shared" si="90"/>
        <v>0</v>
      </c>
      <c r="F237" s="164">
        <f t="shared" si="97"/>
        <v>0</v>
      </c>
      <c r="G237" s="166">
        <f>IF(depr_itc_sta_sl_15="Yes",F237,0)</f>
        <v>0</v>
      </c>
      <c r="H237" s="173">
        <f t="shared" si="91"/>
        <v>0</v>
      </c>
      <c r="I237" s="162">
        <f t="shared" si="92"/>
        <v>0</v>
      </c>
      <c r="J237" s="171">
        <f t="shared" si="98"/>
        <v>0</v>
      </c>
      <c r="K237" s="166">
        <f t="shared" si="93"/>
        <v>0</v>
      </c>
      <c r="L237" s="171">
        <f t="shared" si="99"/>
        <v>0</v>
      </c>
      <c r="M237" s="162">
        <f t="shared" si="94"/>
        <v>0</v>
      </c>
      <c r="N237" s="162">
        <f t="shared" si="95"/>
        <v>0</v>
      </c>
      <c r="O237" s="164">
        <f t="shared" si="96"/>
        <v>0</v>
      </c>
      <c r="P237" s="162">
        <f>IF(depr_bonus_sta_sl_15="Yes",O237*depr_bonus_sta/100,0)</f>
        <v>0</v>
      </c>
      <c r="Q237" s="164">
        <f t="shared" si="100"/>
        <v>0</v>
      </c>
    </row>
    <row r="238" spans="1:42" s="16" customFormat="1" x14ac:dyDescent="0.2">
      <c r="A238" s="41" t="str">
        <f>Inputs!B146</f>
        <v>20-yr SL</v>
      </c>
      <c r="B238" s="280">
        <f>IF(Inputs!$C$150=0,0,depr_alloc_sl_20_percent*100/Inputs!$C$150)</f>
        <v>0</v>
      </c>
      <c r="C238" s="162">
        <f>-$B$98*depr_alloc_sl_20_percent/100</f>
        <v>0</v>
      </c>
      <c r="D238" s="162">
        <f t="shared" si="90"/>
        <v>0</v>
      </c>
      <c r="E238" s="162">
        <f t="shared" si="90"/>
        <v>0</v>
      </c>
      <c r="F238" s="164">
        <f t="shared" si="97"/>
        <v>0</v>
      </c>
      <c r="G238" s="166">
        <f>IF(depr_itc_sta_sl_20="Yes",F238,0)</f>
        <v>0</v>
      </c>
      <c r="H238" s="173">
        <f t="shared" si="91"/>
        <v>0</v>
      </c>
      <c r="I238" s="162">
        <f t="shared" si="92"/>
        <v>0</v>
      </c>
      <c r="J238" s="171">
        <f t="shared" si="98"/>
        <v>0</v>
      </c>
      <c r="K238" s="166">
        <f t="shared" si="93"/>
        <v>0</v>
      </c>
      <c r="L238" s="171">
        <f t="shared" si="99"/>
        <v>0</v>
      </c>
      <c r="M238" s="162">
        <f t="shared" si="94"/>
        <v>0</v>
      </c>
      <c r="N238" s="162">
        <f t="shared" si="95"/>
        <v>0</v>
      </c>
      <c r="O238" s="164">
        <f t="shared" si="96"/>
        <v>0</v>
      </c>
      <c r="P238" s="162">
        <f>IF(depr_bonus_sta_sl_20="Yes",O238*depr_bonus_sta/100,0)</f>
        <v>0</v>
      </c>
      <c r="Q238" s="164">
        <f t="shared" si="100"/>
        <v>0</v>
      </c>
    </row>
    <row r="239" spans="1:42" s="16" customFormat="1" x14ac:dyDescent="0.2">
      <c r="A239" s="41" t="str">
        <f>Inputs!B147</f>
        <v>39-yr SL</v>
      </c>
      <c r="B239" s="379">
        <f>IF(Inputs!$C$150=0,0,depr_alloc_sl_39_percent*100/Inputs!$C$150)</f>
        <v>0</v>
      </c>
      <c r="C239" s="162">
        <f>-$B$98*depr_alloc_sl_39_percent/100</f>
        <v>0</v>
      </c>
      <c r="D239" s="162">
        <f t="shared" si="90"/>
        <v>0</v>
      </c>
      <c r="E239" s="162">
        <f t="shared" si="90"/>
        <v>0</v>
      </c>
      <c r="F239" s="164">
        <f t="shared" si="97"/>
        <v>0</v>
      </c>
      <c r="G239" s="166">
        <f>IF(depr_itc_sta_sl_39="Yes",F239,0)</f>
        <v>0</v>
      </c>
      <c r="H239" s="173">
        <f t="shared" si="91"/>
        <v>0</v>
      </c>
      <c r="I239" s="162">
        <f t="shared" si="92"/>
        <v>0</v>
      </c>
      <c r="J239" s="171">
        <f t="shared" si="98"/>
        <v>0</v>
      </c>
      <c r="K239" s="166">
        <f t="shared" si="93"/>
        <v>0</v>
      </c>
      <c r="L239" s="171">
        <f t="shared" si="99"/>
        <v>0</v>
      </c>
      <c r="M239" s="166">
        <f>IF(itc_sta_amount_deprbas_sta="Yes",L239,0)+IF(itc_sta_percent_deprbas_sta="Yes",J239,0)</f>
        <v>0</v>
      </c>
      <c r="N239" s="162">
        <f t="shared" si="95"/>
        <v>0</v>
      </c>
      <c r="O239" s="164">
        <f>F239-M239-N239</f>
        <v>0</v>
      </c>
      <c r="P239" s="162">
        <f>IF(depr_bonus_sta_sl_39="Yes",O239*depr_bonus_sta/100,0)</f>
        <v>0</v>
      </c>
      <c r="Q239" s="164">
        <f>O239-P239</f>
        <v>0</v>
      </c>
    </row>
    <row r="240" spans="1:42" s="16" customFormat="1" x14ac:dyDescent="0.2">
      <c r="A240" s="41" t="s">
        <v>332</v>
      </c>
      <c r="B240" s="281">
        <f>IF(Inputs!$C$150=0,0,depr_alloc_custom_percent*100/Inputs!$C$150)</f>
        <v>0</v>
      </c>
      <c r="C240" s="162">
        <f>-$B$98*depr_alloc_custom_percent/100</f>
        <v>0</v>
      </c>
      <c r="D240" s="162">
        <f t="shared" si="90"/>
        <v>0</v>
      </c>
      <c r="E240" s="162">
        <f t="shared" si="90"/>
        <v>0</v>
      </c>
      <c r="F240" s="164">
        <f>C240-D240-E240</f>
        <v>0</v>
      </c>
      <c r="G240" s="166">
        <f>IF(depr_itc_sta_custom="Yes",F239,0)</f>
        <v>0</v>
      </c>
      <c r="H240" s="173">
        <f t="shared" si="91"/>
        <v>0</v>
      </c>
      <c r="I240" s="162">
        <f t="shared" si="92"/>
        <v>0</v>
      </c>
      <c r="J240" s="171">
        <f t="shared" si="98"/>
        <v>0</v>
      </c>
      <c r="K240" s="166">
        <f t="shared" si="93"/>
        <v>0</v>
      </c>
      <c r="L240" s="162">
        <f t="shared" si="99"/>
        <v>0</v>
      </c>
      <c r="M240" s="166">
        <f>IF(itc_sta_amount_deprbas_sta="Yes",L240,0)+IF(itc_sta_percent_deprbas_sta="Yes",J240,0)</f>
        <v>0</v>
      </c>
      <c r="N240" s="171">
        <f>IF(itc_fed_amount_deprbas_sta="Yes",L376,0)+IF(itc_fed_percent_deprbas_sta="Yes",J376,0)</f>
        <v>0</v>
      </c>
      <c r="O240" s="167">
        <f>F240-M240-N240</f>
        <v>0</v>
      </c>
      <c r="P240" s="162">
        <f>IF(depr_bonus_sta_custom="Yes",O240*depr_bonus_sta/100,0)</f>
        <v>0</v>
      </c>
      <c r="Q240" s="167">
        <f>O240-P240</f>
        <v>0</v>
      </c>
    </row>
    <row r="241" spans="1:17" s="16" customFormat="1" x14ac:dyDescent="0.2">
      <c r="A241" s="41" t="s">
        <v>12</v>
      </c>
      <c r="B241" s="281">
        <f>SUM(B234:B240)</f>
        <v>0</v>
      </c>
      <c r="C241" s="180">
        <f>SUM(C234:C240)</f>
        <v>0</v>
      </c>
      <c r="D241" s="180">
        <f>B250+B256</f>
        <v>0</v>
      </c>
      <c r="E241" s="180">
        <f>B262</f>
        <v>0</v>
      </c>
      <c r="F241" s="267">
        <f>SUM(F234:F240)</f>
        <v>0</v>
      </c>
      <c r="G241" s="178">
        <f>SUM(G234:G240)</f>
        <v>0</v>
      </c>
      <c r="H241" s="174">
        <f>SUM(H234:H240)</f>
        <v>0</v>
      </c>
      <c r="I241" s="180">
        <f>MIN(itc_sta_percent_maxvalue,itc_sta_percent/100*G241)</f>
        <v>0</v>
      </c>
      <c r="J241" s="180">
        <f>SUM(J234:J240)</f>
        <v>0</v>
      </c>
      <c r="K241" s="178">
        <f>itc_sta_amount</f>
        <v>0</v>
      </c>
      <c r="L241" s="181">
        <f t="shared" ref="L241:Q241" si="101">SUM(L234:L240)</f>
        <v>0</v>
      </c>
      <c r="M241" s="178">
        <f t="shared" si="101"/>
        <v>0</v>
      </c>
      <c r="N241" s="181">
        <f t="shared" si="101"/>
        <v>0</v>
      </c>
      <c r="O241" s="167">
        <f t="shared" si="101"/>
        <v>0</v>
      </c>
      <c r="P241" s="267">
        <f t="shared" si="101"/>
        <v>0</v>
      </c>
      <c r="Q241" s="167">
        <f t="shared" si="101"/>
        <v>0</v>
      </c>
    </row>
    <row r="242" spans="1:17" s="122" customFormat="1" x14ac:dyDescent="0.2">
      <c r="A242" s="4"/>
      <c r="B242" s="4"/>
    </row>
    <row r="243" spans="1:17" s="122" customFormat="1" x14ac:dyDescent="0.2">
      <c r="A243" s="4" t="s">
        <v>63</v>
      </c>
      <c r="B243" s="4"/>
    </row>
    <row r="244" spans="1:17" s="122" customFormat="1" x14ac:dyDescent="0.2">
      <c r="A244" s="117" t="str">
        <f>A518</f>
        <v>Investment Based Incentive (IBI)</v>
      </c>
      <c r="B244" s="4"/>
    </row>
    <row r="245" spans="1:17" s="122" customFormat="1" x14ac:dyDescent="0.2">
      <c r="A245" s="27" t="str">
        <f t="shared" ref="A245:A256" si="102">A519</f>
        <v>As fixed amount</v>
      </c>
      <c r="B245" s="4"/>
    </row>
    <row r="246" spans="1:17" s="122" customFormat="1" x14ac:dyDescent="0.2">
      <c r="A246" s="119" t="str">
        <f t="shared" si="102"/>
        <v>Federal ($)</v>
      </c>
      <c r="B246" s="217">
        <f>IF(ibi_fed_amount_deprbas_sta="Yes",ibi_fed_amount,0)</f>
        <v>0</v>
      </c>
    </row>
    <row r="247" spans="1:17" s="122" customFormat="1" x14ac:dyDescent="0.2">
      <c r="A247" s="119" t="str">
        <f t="shared" si="102"/>
        <v>State ($)</v>
      </c>
      <c r="B247" s="217">
        <f>IF(ibi_sta_amount_deprbas_sta="Yes",ibi_sta_amount,0)</f>
        <v>0</v>
      </c>
    </row>
    <row r="248" spans="1:17" s="122" customFormat="1" x14ac:dyDescent="0.2">
      <c r="A248" s="119" t="str">
        <f t="shared" si="102"/>
        <v>Utility ($)</v>
      </c>
      <c r="B248" s="217">
        <f>IF(ibi_uti_amount_deprbas_sta="Yes",ibi_uti_amount,0)</f>
        <v>0</v>
      </c>
    </row>
    <row r="249" spans="1:17" s="122" customFormat="1" x14ac:dyDescent="0.2">
      <c r="A249" s="119" t="str">
        <f t="shared" si="102"/>
        <v>Other ($)</v>
      </c>
      <c r="B249" s="218">
        <f>IF(ibi_oth_amount_deprbas_sta="Yes",ibi_oth_amount,0)</f>
        <v>0</v>
      </c>
    </row>
    <row r="250" spans="1:17" s="122" customFormat="1" x14ac:dyDescent="0.2">
      <c r="A250" s="119" t="str">
        <f t="shared" si="102"/>
        <v>Total</v>
      </c>
      <c r="B250" s="217">
        <f>SUM(B246:B249)</f>
        <v>0</v>
      </c>
    </row>
    <row r="251" spans="1:17" s="122" customFormat="1" x14ac:dyDescent="0.2">
      <c r="A251" s="27" t="str">
        <f t="shared" si="102"/>
        <v>As percentage</v>
      </c>
      <c r="B251" s="4"/>
    </row>
    <row r="252" spans="1:17" s="122" customFormat="1" x14ac:dyDescent="0.2">
      <c r="A252" s="119" t="str">
        <f t="shared" si="102"/>
        <v>Federal (% of total installed cost)</v>
      </c>
      <c r="B252" s="217">
        <f>IF(ibi_fed_percent_deprbas_sta="Yes",C526,0)</f>
        <v>0</v>
      </c>
    </row>
    <row r="253" spans="1:17" s="122" customFormat="1" x14ac:dyDescent="0.2">
      <c r="A253" s="119" t="str">
        <f>A527</f>
        <v>State (% of total installed cost)</v>
      </c>
      <c r="B253" s="217">
        <f>IF(ibi_sta_percent_deprbas_sta="Yes",C527,0)</f>
        <v>0</v>
      </c>
    </row>
    <row r="254" spans="1:17" s="122" customFormat="1" x14ac:dyDescent="0.2">
      <c r="A254" s="119" t="str">
        <f t="shared" si="102"/>
        <v>Utility (% of total installed cost)</v>
      </c>
      <c r="B254" s="217">
        <f>IF(ibi_uti_percent_deprbas_sta="Yes",C528,0)</f>
        <v>0</v>
      </c>
    </row>
    <row r="255" spans="1:17" s="122" customFormat="1" x14ac:dyDescent="0.2">
      <c r="A255" s="119" t="str">
        <f t="shared" si="102"/>
        <v>Other (% of total installed cost)</v>
      </c>
      <c r="B255" s="218">
        <f>IF(ibi_oth_percent_deprbas_sta="Yes",C529,0)</f>
        <v>0</v>
      </c>
    </row>
    <row r="256" spans="1:17" s="122" customFormat="1" x14ac:dyDescent="0.2">
      <c r="A256" s="119" t="str">
        <f t="shared" si="102"/>
        <v>Total</v>
      </c>
      <c r="B256" s="217">
        <f>SUM(B252:B255)</f>
        <v>0</v>
      </c>
    </row>
    <row r="257" spans="1:42" s="122" customFormat="1" x14ac:dyDescent="0.2">
      <c r="A257" s="117" t="str">
        <f t="shared" ref="A257:A262" si="103">A532</f>
        <v>Capacity Based Incentive (CBI)</v>
      </c>
      <c r="B257" s="4"/>
    </row>
    <row r="258" spans="1:42" s="122" customFormat="1" x14ac:dyDescent="0.2">
      <c r="A258" s="27" t="str">
        <f t="shared" si="103"/>
        <v>Federal ($/W)</v>
      </c>
      <c r="B258" s="217">
        <f>IF(cbi_fed_deprbas_sta="Yes",C533,0)</f>
        <v>0</v>
      </c>
    </row>
    <row r="259" spans="1:42" s="122" customFormat="1" x14ac:dyDescent="0.2">
      <c r="A259" s="27" t="str">
        <f t="shared" si="103"/>
        <v>State ($/W)</v>
      </c>
      <c r="B259" s="217">
        <f>IF(cbi_sta_deprbas_sta="Yes",C534,0)</f>
        <v>0</v>
      </c>
    </row>
    <row r="260" spans="1:42" s="122" customFormat="1" x14ac:dyDescent="0.2">
      <c r="A260" s="27" t="str">
        <f t="shared" si="103"/>
        <v>Utility ($/W)</v>
      </c>
      <c r="B260" s="217">
        <f>IF(cbi_uti_deprbas_sta="Yes",C535,0)</f>
        <v>0</v>
      </c>
    </row>
    <row r="261" spans="1:42" s="122" customFormat="1" x14ac:dyDescent="0.2">
      <c r="A261" s="27" t="str">
        <f t="shared" si="103"/>
        <v>Other ($/W)</v>
      </c>
      <c r="B261" s="217">
        <f>IF(cbi_oth_deprbas_sta="Yes",C536,0)</f>
        <v>0</v>
      </c>
    </row>
    <row r="262" spans="1:42" s="122" customFormat="1" x14ac:dyDescent="0.2">
      <c r="A262" s="27" t="str">
        <f t="shared" si="103"/>
        <v>Total</v>
      </c>
      <c r="B262" s="216">
        <f>SUM(B258:B261)</f>
        <v>0</v>
      </c>
    </row>
    <row r="263" spans="1:42" s="122" customFormat="1" x14ac:dyDescent="0.2">
      <c r="A263" s="117" t="s">
        <v>51</v>
      </c>
      <c r="B263" s="217">
        <f>B250+B256+B262</f>
        <v>0</v>
      </c>
    </row>
    <row r="264" spans="1:42" s="122" customFormat="1" x14ac:dyDescent="0.2">
      <c r="A264" s="4"/>
      <c r="B264" s="4"/>
    </row>
    <row r="265" spans="1:42" s="122" customFormat="1" x14ac:dyDescent="0.2">
      <c r="A265" s="4" t="s">
        <v>82</v>
      </c>
      <c r="B265" s="4"/>
    </row>
    <row r="266" spans="1:42" s="122" customFormat="1" x14ac:dyDescent="0.2">
      <c r="A266" s="27" t="s">
        <v>57</v>
      </c>
      <c r="B266" s="4"/>
    </row>
    <row r="267" spans="1:42" x14ac:dyDescent="0.2">
      <c r="A267" s="33" t="str">
        <f t="shared" ref="A267:A272" si="104">A234</f>
        <v>5-yr MACRS</v>
      </c>
      <c r="B267" s="223">
        <f t="array" ref="B267">SUM(IF(ISNUMBER(C267:AP267),C267:AP267))</f>
        <v>0</v>
      </c>
      <c r="C267" s="224" t="e">
        <f>LOOKUP(C$2,'Depreciation Schedules'!$A$3:$A$42,'Depreciation Schedules'!$B$3:$B$42)</f>
        <v>#N/A</v>
      </c>
      <c r="D267" s="224" t="e">
        <f>LOOKUP(D$2,'Depreciation Schedules'!$A$3:$A$42,'Depreciation Schedules'!$B$3:$B$42)</f>
        <v>#N/A</v>
      </c>
      <c r="E267" s="224" t="e">
        <f>LOOKUP(E$2,'Depreciation Schedules'!$A$3:$A$42,'Depreciation Schedules'!$B$3:$B$42)</f>
        <v>#N/A</v>
      </c>
      <c r="F267" s="224" t="e">
        <f>LOOKUP(F$2,'Depreciation Schedules'!$A$3:$A$42,'Depreciation Schedules'!$B$3:$B$42)</f>
        <v>#N/A</v>
      </c>
      <c r="G267" s="224" t="e">
        <f>LOOKUP(G$2,'Depreciation Schedules'!$A$3:$A$42,'Depreciation Schedules'!$B$3:$B$42)</f>
        <v>#N/A</v>
      </c>
      <c r="H267" s="224" t="e">
        <f>LOOKUP(H$2,'Depreciation Schedules'!$A$3:$A$42,'Depreciation Schedules'!$B$3:$B$42)</f>
        <v>#N/A</v>
      </c>
      <c r="I267" s="224" t="e">
        <f>LOOKUP(I$2,'Depreciation Schedules'!$A$3:$A$42,'Depreciation Schedules'!$B$3:$B$42)</f>
        <v>#N/A</v>
      </c>
      <c r="J267" s="224" t="e">
        <f>LOOKUP(J$2,'Depreciation Schedules'!$A$3:$A$42,'Depreciation Schedules'!$B$3:$B$42)</f>
        <v>#N/A</v>
      </c>
      <c r="K267" s="224" t="e">
        <f>LOOKUP(K$2,'Depreciation Schedules'!$A$3:$A$42,'Depreciation Schedules'!$B$3:$B$42)</f>
        <v>#N/A</v>
      </c>
      <c r="L267" s="224" t="e">
        <f>LOOKUP(L$2,'Depreciation Schedules'!$A$3:$A$42,'Depreciation Schedules'!$B$3:$B$42)</f>
        <v>#N/A</v>
      </c>
      <c r="M267" s="224" t="e">
        <f>LOOKUP(M$2,'Depreciation Schedules'!$A$3:$A$42,'Depreciation Schedules'!$B$3:$B$42)</f>
        <v>#N/A</v>
      </c>
      <c r="N267" s="224" t="e">
        <f>LOOKUP(N$2,'Depreciation Schedules'!$A$3:$A$42,'Depreciation Schedules'!$B$3:$B$42)</f>
        <v>#N/A</v>
      </c>
      <c r="O267" s="224" t="e">
        <f>LOOKUP(O$2,'Depreciation Schedules'!$A$3:$A$42,'Depreciation Schedules'!$B$3:$B$42)</f>
        <v>#N/A</v>
      </c>
      <c r="P267" s="224" t="e">
        <f>LOOKUP(P$2,'Depreciation Schedules'!$A$3:$A$42,'Depreciation Schedules'!$B$3:$B$42)</f>
        <v>#N/A</v>
      </c>
      <c r="Q267" s="224" t="e">
        <f>LOOKUP(Q$2,'Depreciation Schedules'!$A$3:$A$42,'Depreciation Schedules'!$B$3:$B$42)</f>
        <v>#N/A</v>
      </c>
      <c r="R267" s="224" t="e">
        <f>LOOKUP(R$2,'Depreciation Schedules'!$A$3:$A$42,'Depreciation Schedules'!$B$3:$B$42)</f>
        <v>#N/A</v>
      </c>
      <c r="S267" s="224" t="e">
        <f>LOOKUP(S$2,'Depreciation Schedules'!$A$3:$A$42,'Depreciation Schedules'!$B$3:$B$42)</f>
        <v>#N/A</v>
      </c>
      <c r="T267" s="224" t="e">
        <f>LOOKUP(T$2,'Depreciation Schedules'!$A$3:$A$42,'Depreciation Schedules'!$B$3:$B$42)</f>
        <v>#N/A</v>
      </c>
      <c r="U267" s="224" t="e">
        <f>LOOKUP(U$2,'Depreciation Schedules'!$A$3:$A$42,'Depreciation Schedules'!$B$3:$B$42)</f>
        <v>#N/A</v>
      </c>
      <c r="V267" s="224" t="e">
        <f>LOOKUP(V$2,'Depreciation Schedules'!$A$3:$A$42,'Depreciation Schedules'!$B$3:$B$42)</f>
        <v>#N/A</v>
      </c>
      <c r="W267" s="224" t="e">
        <f>LOOKUP(W$2,'Depreciation Schedules'!$A$3:$A$42,'Depreciation Schedules'!$B$3:$B$42)</f>
        <v>#N/A</v>
      </c>
      <c r="X267" s="224" t="e">
        <f>LOOKUP(X$2,'Depreciation Schedules'!$A$3:$A$42,'Depreciation Schedules'!$B$3:$B$42)</f>
        <v>#N/A</v>
      </c>
      <c r="Y267" s="224" t="e">
        <f>LOOKUP(Y$2,'Depreciation Schedules'!$A$3:$A$42,'Depreciation Schedules'!$B$3:$B$42)</f>
        <v>#N/A</v>
      </c>
      <c r="Z267" s="224" t="e">
        <f>LOOKUP(Z$2,'Depreciation Schedules'!$A$3:$A$42,'Depreciation Schedules'!$B$3:$B$42)</f>
        <v>#N/A</v>
      </c>
      <c r="AA267" s="224" t="e">
        <f>LOOKUP(AA$2,'Depreciation Schedules'!$A$3:$A$42,'Depreciation Schedules'!$B$3:$B$42)</f>
        <v>#N/A</v>
      </c>
      <c r="AB267" s="224" t="e">
        <f>LOOKUP(AB$2,'Depreciation Schedules'!$A$3:$A$42,'Depreciation Schedules'!$B$3:$B$42)</f>
        <v>#N/A</v>
      </c>
      <c r="AC267" s="224" t="e">
        <f>LOOKUP(AC$2,'Depreciation Schedules'!$A$3:$A$42,'Depreciation Schedules'!$B$3:$B$42)</f>
        <v>#N/A</v>
      </c>
      <c r="AD267" s="224" t="e">
        <f>LOOKUP(AD$2,'Depreciation Schedules'!$A$3:$A$42,'Depreciation Schedules'!$B$3:$B$42)</f>
        <v>#N/A</v>
      </c>
      <c r="AE267" s="224" t="e">
        <f>LOOKUP(AE$2,'Depreciation Schedules'!$A$3:$A$42,'Depreciation Schedules'!$B$3:$B$42)</f>
        <v>#N/A</v>
      </c>
      <c r="AF267" s="224" t="e">
        <f>LOOKUP(AF$2,'Depreciation Schedules'!$A$3:$A$42,'Depreciation Schedules'!$B$3:$B$42)</f>
        <v>#N/A</v>
      </c>
      <c r="AG267" s="224" t="e">
        <f>LOOKUP(AG$2,'Depreciation Schedules'!$A$3:$A$42,'Depreciation Schedules'!$B$3:$B$42)</f>
        <v>#N/A</v>
      </c>
      <c r="AH267" s="224" t="e">
        <f>LOOKUP(AH$2,'Depreciation Schedules'!$A$3:$A$42,'Depreciation Schedules'!$B$3:$B$42)</f>
        <v>#N/A</v>
      </c>
      <c r="AI267" s="224" t="e">
        <f>LOOKUP(AI$2,'Depreciation Schedules'!$A$3:$A$42,'Depreciation Schedules'!$B$3:$B$42)</f>
        <v>#N/A</v>
      </c>
      <c r="AJ267" s="224" t="e">
        <f>LOOKUP(AJ$2,'Depreciation Schedules'!$A$3:$A$42,'Depreciation Schedules'!$B$3:$B$42)</f>
        <v>#N/A</v>
      </c>
      <c r="AK267" s="224" t="e">
        <f>LOOKUP(AK$2,'Depreciation Schedules'!$A$3:$A$42,'Depreciation Schedules'!$B$3:$B$42)</f>
        <v>#N/A</v>
      </c>
      <c r="AL267" s="224" t="e">
        <f>LOOKUP(AL$2,'Depreciation Schedules'!$A$3:$A$42,'Depreciation Schedules'!$B$3:$B$42)</f>
        <v>#N/A</v>
      </c>
      <c r="AM267" s="224" t="e">
        <f>LOOKUP(AM$2,'Depreciation Schedules'!$A$3:$A$42,'Depreciation Schedules'!$B$3:$B$42)</f>
        <v>#N/A</v>
      </c>
      <c r="AN267" s="224" t="e">
        <f>LOOKUP(AN$2,'Depreciation Schedules'!$A$3:$A$42,'Depreciation Schedules'!$B$3:$B$42)</f>
        <v>#N/A</v>
      </c>
      <c r="AO267" s="224" t="e">
        <f>LOOKUP(AO$2,'Depreciation Schedules'!$A$3:$A$42,'Depreciation Schedules'!$B$3:$B$42)</f>
        <v>#N/A</v>
      </c>
      <c r="AP267" s="224" t="e">
        <f>LOOKUP(AP$2,'Depreciation Schedules'!$A$3:$A$42,'Depreciation Schedules'!$B$3:$B$42)</f>
        <v>#N/A</v>
      </c>
    </row>
    <row r="268" spans="1:42" x14ac:dyDescent="0.2">
      <c r="A268" s="33" t="str">
        <f t="shared" si="104"/>
        <v>15-yr MACRS</v>
      </c>
      <c r="B268" s="223">
        <f t="array" ref="B268">SUM(IF(ISNUMBER(C268:AP268),C268:AP268))</f>
        <v>0</v>
      </c>
      <c r="C268" s="224" t="e">
        <f>LOOKUP(C$2,'Depreciation Schedules'!$A$3:$A$42,'Depreciation Schedules'!$C$3:$C$42)</f>
        <v>#N/A</v>
      </c>
      <c r="D268" s="224" t="e">
        <f>LOOKUP(D$2,'Depreciation Schedules'!$A$3:$A$42,'Depreciation Schedules'!$C$3:$C$42)</f>
        <v>#N/A</v>
      </c>
      <c r="E268" s="224" t="e">
        <f>LOOKUP(E$2,'Depreciation Schedules'!$A$3:$A$42,'Depreciation Schedules'!$C$3:$C$42)</f>
        <v>#N/A</v>
      </c>
      <c r="F268" s="224" t="e">
        <f>LOOKUP(F$2,'Depreciation Schedules'!$A$3:$A$42,'Depreciation Schedules'!$C$3:$C$42)</f>
        <v>#N/A</v>
      </c>
      <c r="G268" s="224" t="e">
        <f>LOOKUP(G$2,'Depreciation Schedules'!$A$3:$A$42,'Depreciation Schedules'!$C$3:$C$42)</f>
        <v>#N/A</v>
      </c>
      <c r="H268" s="224" t="e">
        <f>LOOKUP(H$2,'Depreciation Schedules'!$A$3:$A$42,'Depreciation Schedules'!$C$3:$C$42)</f>
        <v>#N/A</v>
      </c>
      <c r="I268" s="224" t="e">
        <f>LOOKUP(I$2,'Depreciation Schedules'!$A$3:$A$42,'Depreciation Schedules'!$C$3:$C$42)</f>
        <v>#N/A</v>
      </c>
      <c r="J268" s="224" t="e">
        <f>LOOKUP(J$2,'Depreciation Schedules'!$A$3:$A$42,'Depreciation Schedules'!$C$3:$C$42)</f>
        <v>#N/A</v>
      </c>
      <c r="K268" s="224" t="e">
        <f>LOOKUP(K$2,'Depreciation Schedules'!$A$3:$A$42,'Depreciation Schedules'!$C$3:$C$42)</f>
        <v>#N/A</v>
      </c>
      <c r="L268" s="224" t="e">
        <f>LOOKUP(L$2,'Depreciation Schedules'!$A$3:$A$42,'Depreciation Schedules'!$C$3:$C$42)</f>
        <v>#N/A</v>
      </c>
      <c r="M268" s="224" t="e">
        <f>LOOKUP(M$2,'Depreciation Schedules'!$A$3:$A$42,'Depreciation Schedules'!$C$3:$C$42)</f>
        <v>#N/A</v>
      </c>
      <c r="N268" s="224" t="e">
        <f>LOOKUP(N$2,'Depreciation Schedules'!$A$3:$A$42,'Depreciation Schedules'!$C$3:$C$42)</f>
        <v>#N/A</v>
      </c>
      <c r="O268" s="224" t="e">
        <f>LOOKUP(O$2,'Depreciation Schedules'!$A$3:$A$42,'Depreciation Schedules'!$C$3:$C$42)</f>
        <v>#N/A</v>
      </c>
      <c r="P268" s="224" t="e">
        <f>LOOKUP(P$2,'Depreciation Schedules'!$A$3:$A$42,'Depreciation Schedules'!$C$3:$C$42)</f>
        <v>#N/A</v>
      </c>
      <c r="Q268" s="224" t="e">
        <f>LOOKUP(Q$2,'Depreciation Schedules'!$A$3:$A$42,'Depreciation Schedules'!$C$3:$C$42)</f>
        <v>#N/A</v>
      </c>
      <c r="R268" s="224" t="e">
        <f>LOOKUP(R$2,'Depreciation Schedules'!$A$3:$A$42,'Depreciation Schedules'!$C$3:$C$42)</f>
        <v>#N/A</v>
      </c>
      <c r="S268" s="224" t="e">
        <f>LOOKUP(S$2,'Depreciation Schedules'!$A$3:$A$42,'Depreciation Schedules'!$C$3:$C$42)</f>
        <v>#N/A</v>
      </c>
      <c r="T268" s="224" t="e">
        <f>LOOKUP(T$2,'Depreciation Schedules'!$A$3:$A$42,'Depreciation Schedules'!$C$3:$C$42)</f>
        <v>#N/A</v>
      </c>
      <c r="U268" s="224" t="e">
        <f>LOOKUP(U$2,'Depreciation Schedules'!$A$3:$A$42,'Depreciation Schedules'!$C$3:$C$42)</f>
        <v>#N/A</v>
      </c>
      <c r="V268" s="224" t="e">
        <f>LOOKUP(V$2,'Depreciation Schedules'!$A$3:$A$42,'Depreciation Schedules'!$C$3:$C$42)</f>
        <v>#N/A</v>
      </c>
      <c r="W268" s="224" t="e">
        <f>LOOKUP(W$2,'Depreciation Schedules'!$A$3:$A$42,'Depreciation Schedules'!$C$3:$C$42)</f>
        <v>#N/A</v>
      </c>
      <c r="X268" s="224" t="e">
        <f>LOOKUP(X$2,'Depreciation Schedules'!$A$3:$A$42,'Depreciation Schedules'!$C$3:$C$42)</f>
        <v>#N/A</v>
      </c>
      <c r="Y268" s="224" t="e">
        <f>LOOKUP(Y$2,'Depreciation Schedules'!$A$3:$A$42,'Depreciation Schedules'!$C$3:$C$42)</f>
        <v>#N/A</v>
      </c>
      <c r="Z268" s="224" t="e">
        <f>LOOKUP(Z$2,'Depreciation Schedules'!$A$3:$A$42,'Depreciation Schedules'!$C$3:$C$42)</f>
        <v>#N/A</v>
      </c>
      <c r="AA268" s="224" t="e">
        <f>LOOKUP(AA$2,'Depreciation Schedules'!$A$3:$A$42,'Depreciation Schedules'!$C$3:$C$42)</f>
        <v>#N/A</v>
      </c>
      <c r="AB268" s="224" t="e">
        <f>LOOKUP(AB$2,'Depreciation Schedules'!$A$3:$A$42,'Depreciation Schedules'!$C$3:$C$42)</f>
        <v>#N/A</v>
      </c>
      <c r="AC268" s="224" t="e">
        <f>LOOKUP(AC$2,'Depreciation Schedules'!$A$3:$A$42,'Depreciation Schedules'!$C$3:$C$42)</f>
        <v>#N/A</v>
      </c>
      <c r="AD268" s="224" t="e">
        <f>LOOKUP(AD$2,'Depreciation Schedules'!$A$3:$A$42,'Depreciation Schedules'!$C$3:$C$42)</f>
        <v>#N/A</v>
      </c>
      <c r="AE268" s="224" t="e">
        <f>LOOKUP(AE$2,'Depreciation Schedules'!$A$3:$A$42,'Depreciation Schedules'!$C$3:$C$42)</f>
        <v>#N/A</v>
      </c>
      <c r="AF268" s="224" t="e">
        <f>LOOKUP(AF$2,'Depreciation Schedules'!$A$3:$A$42,'Depreciation Schedules'!$C$3:$C$42)</f>
        <v>#N/A</v>
      </c>
      <c r="AG268" s="224" t="e">
        <f>LOOKUP(AG$2,'Depreciation Schedules'!$A$3:$A$42,'Depreciation Schedules'!$C$3:$C$42)</f>
        <v>#N/A</v>
      </c>
      <c r="AH268" s="224" t="e">
        <f>LOOKUP(AH$2,'Depreciation Schedules'!$A$3:$A$42,'Depreciation Schedules'!$C$3:$C$42)</f>
        <v>#N/A</v>
      </c>
      <c r="AI268" s="224" t="e">
        <f>LOOKUP(AI$2,'Depreciation Schedules'!$A$3:$A$42,'Depreciation Schedules'!$C$3:$C$42)</f>
        <v>#N/A</v>
      </c>
      <c r="AJ268" s="224" t="e">
        <f>LOOKUP(AJ$2,'Depreciation Schedules'!$A$3:$A$42,'Depreciation Schedules'!$C$3:$C$42)</f>
        <v>#N/A</v>
      </c>
      <c r="AK268" s="224" t="e">
        <f>LOOKUP(AK$2,'Depreciation Schedules'!$A$3:$A$42,'Depreciation Schedules'!$C$3:$C$42)</f>
        <v>#N/A</v>
      </c>
      <c r="AL268" s="224" t="e">
        <f>LOOKUP(AL$2,'Depreciation Schedules'!$A$3:$A$42,'Depreciation Schedules'!$C$3:$C$42)</f>
        <v>#N/A</v>
      </c>
      <c r="AM268" s="224" t="e">
        <f>LOOKUP(AM$2,'Depreciation Schedules'!$A$3:$A$42,'Depreciation Schedules'!$C$3:$C$42)</f>
        <v>#N/A</v>
      </c>
      <c r="AN268" s="224" t="e">
        <f>LOOKUP(AN$2,'Depreciation Schedules'!$A$3:$A$42,'Depreciation Schedules'!$C$3:$C$42)</f>
        <v>#N/A</v>
      </c>
      <c r="AO268" s="224" t="e">
        <f>LOOKUP(AO$2,'Depreciation Schedules'!$A$3:$A$42,'Depreciation Schedules'!$C$3:$C$42)</f>
        <v>#N/A</v>
      </c>
      <c r="AP268" s="224" t="e">
        <f>LOOKUP(AP$2,'Depreciation Schedules'!$A$3:$A$42,'Depreciation Schedules'!$C$3:$C$42)</f>
        <v>#N/A</v>
      </c>
    </row>
    <row r="269" spans="1:42" x14ac:dyDescent="0.2">
      <c r="A269" s="33" t="str">
        <f t="shared" si="104"/>
        <v>5-yr SL</v>
      </c>
      <c r="B269" s="223">
        <f t="array" ref="B269">SUM(IF(ISNUMBER(C269:AP269),C269:AP269))</f>
        <v>0</v>
      </c>
      <c r="C269" s="224" t="e">
        <f>LOOKUP(C$2,'Depreciation Schedules'!$A$3:$A$42,'Depreciation Schedules'!$D$3:$D$42)</f>
        <v>#N/A</v>
      </c>
      <c r="D269" s="224" t="e">
        <f>LOOKUP(D$2,'Depreciation Schedules'!$A$3:$A$42,'Depreciation Schedules'!$D$3:$D$42)</f>
        <v>#N/A</v>
      </c>
      <c r="E269" s="224" t="e">
        <f>LOOKUP(E$2,'Depreciation Schedules'!$A$3:$A$42,'Depreciation Schedules'!$D$3:$D$42)</f>
        <v>#N/A</v>
      </c>
      <c r="F269" s="224" t="e">
        <f>LOOKUP(F$2,'Depreciation Schedules'!$A$3:$A$42,'Depreciation Schedules'!$D$3:$D$42)</f>
        <v>#N/A</v>
      </c>
      <c r="G269" s="224" t="e">
        <f>LOOKUP(G$2,'Depreciation Schedules'!$A$3:$A$42,'Depreciation Schedules'!$D$3:$D$42)</f>
        <v>#N/A</v>
      </c>
      <c r="H269" s="224" t="e">
        <f>LOOKUP(H$2,'Depreciation Schedules'!$A$3:$A$42,'Depreciation Schedules'!$D$3:$D$42)</f>
        <v>#N/A</v>
      </c>
      <c r="I269" s="224" t="e">
        <f>LOOKUP(I$2,'Depreciation Schedules'!$A$3:$A$42,'Depreciation Schedules'!$D$3:$D$42)</f>
        <v>#N/A</v>
      </c>
      <c r="J269" s="224" t="e">
        <f>LOOKUP(J$2,'Depreciation Schedules'!$A$3:$A$42,'Depreciation Schedules'!$D$3:$D$42)</f>
        <v>#N/A</v>
      </c>
      <c r="K269" s="224" t="e">
        <f>LOOKUP(K$2,'Depreciation Schedules'!$A$3:$A$42,'Depreciation Schedules'!$D$3:$D$42)</f>
        <v>#N/A</v>
      </c>
      <c r="L269" s="224" t="e">
        <f>LOOKUP(L$2,'Depreciation Schedules'!$A$3:$A$42,'Depreciation Schedules'!$D$3:$D$42)</f>
        <v>#N/A</v>
      </c>
      <c r="M269" s="224" t="e">
        <f>LOOKUP(M$2,'Depreciation Schedules'!$A$3:$A$42,'Depreciation Schedules'!$D$3:$D$42)</f>
        <v>#N/A</v>
      </c>
      <c r="N269" s="224" t="e">
        <f>LOOKUP(N$2,'Depreciation Schedules'!$A$3:$A$42,'Depreciation Schedules'!$D$3:$D$42)</f>
        <v>#N/A</v>
      </c>
      <c r="O269" s="224" t="e">
        <f>LOOKUP(O$2,'Depreciation Schedules'!$A$3:$A$42,'Depreciation Schedules'!$D$3:$D$42)</f>
        <v>#N/A</v>
      </c>
      <c r="P269" s="224" t="e">
        <f>LOOKUP(P$2,'Depreciation Schedules'!$A$3:$A$42,'Depreciation Schedules'!$D$3:$D$42)</f>
        <v>#N/A</v>
      </c>
      <c r="Q269" s="224" t="e">
        <f>LOOKUP(Q$2,'Depreciation Schedules'!$A$3:$A$42,'Depreciation Schedules'!$D$3:$D$42)</f>
        <v>#N/A</v>
      </c>
      <c r="R269" s="224" t="e">
        <f>LOOKUP(R$2,'Depreciation Schedules'!$A$3:$A$42,'Depreciation Schedules'!$D$3:$D$42)</f>
        <v>#N/A</v>
      </c>
      <c r="S269" s="224" t="e">
        <f>LOOKUP(S$2,'Depreciation Schedules'!$A$3:$A$42,'Depreciation Schedules'!$D$3:$D$42)</f>
        <v>#N/A</v>
      </c>
      <c r="T269" s="224" t="e">
        <f>LOOKUP(T$2,'Depreciation Schedules'!$A$3:$A$42,'Depreciation Schedules'!$D$3:$D$42)</f>
        <v>#N/A</v>
      </c>
      <c r="U269" s="224" t="e">
        <f>LOOKUP(U$2,'Depreciation Schedules'!$A$3:$A$42,'Depreciation Schedules'!$D$3:$D$42)</f>
        <v>#N/A</v>
      </c>
      <c r="V269" s="224" t="e">
        <f>LOOKUP(V$2,'Depreciation Schedules'!$A$3:$A$42,'Depreciation Schedules'!$D$3:$D$42)</f>
        <v>#N/A</v>
      </c>
      <c r="W269" s="224" t="e">
        <f>LOOKUP(W$2,'Depreciation Schedules'!$A$3:$A$42,'Depreciation Schedules'!$D$3:$D$42)</f>
        <v>#N/A</v>
      </c>
      <c r="X269" s="224" t="e">
        <f>LOOKUP(X$2,'Depreciation Schedules'!$A$3:$A$42,'Depreciation Schedules'!$D$3:$D$42)</f>
        <v>#N/A</v>
      </c>
      <c r="Y269" s="224" t="e">
        <f>LOOKUP(Y$2,'Depreciation Schedules'!$A$3:$A$42,'Depreciation Schedules'!$D$3:$D$42)</f>
        <v>#N/A</v>
      </c>
      <c r="Z269" s="224" t="e">
        <f>LOOKUP(Z$2,'Depreciation Schedules'!$A$3:$A$42,'Depreciation Schedules'!$D$3:$D$42)</f>
        <v>#N/A</v>
      </c>
      <c r="AA269" s="224" t="e">
        <f>LOOKUP(AA$2,'Depreciation Schedules'!$A$3:$A$42,'Depreciation Schedules'!$D$3:$D$42)</f>
        <v>#N/A</v>
      </c>
      <c r="AB269" s="224" t="e">
        <f>LOOKUP(AB$2,'Depreciation Schedules'!$A$3:$A$42,'Depreciation Schedules'!$D$3:$D$42)</f>
        <v>#N/A</v>
      </c>
      <c r="AC269" s="224" t="e">
        <f>LOOKUP(AC$2,'Depreciation Schedules'!$A$3:$A$42,'Depreciation Schedules'!$D$3:$D$42)</f>
        <v>#N/A</v>
      </c>
      <c r="AD269" s="224" t="e">
        <f>LOOKUP(AD$2,'Depreciation Schedules'!$A$3:$A$42,'Depreciation Schedules'!$D$3:$D$42)</f>
        <v>#N/A</v>
      </c>
      <c r="AE269" s="224" t="e">
        <f>LOOKUP(AE$2,'Depreciation Schedules'!$A$3:$A$42,'Depreciation Schedules'!$D$3:$D$42)</f>
        <v>#N/A</v>
      </c>
      <c r="AF269" s="224" t="e">
        <f>LOOKUP(AF$2,'Depreciation Schedules'!$A$3:$A$42,'Depreciation Schedules'!$D$3:$D$42)</f>
        <v>#N/A</v>
      </c>
      <c r="AG269" s="224" t="e">
        <f>LOOKUP(AG$2,'Depreciation Schedules'!$A$3:$A$42,'Depreciation Schedules'!$D$3:$D$42)</f>
        <v>#N/A</v>
      </c>
      <c r="AH269" s="224" t="e">
        <f>LOOKUP(AH$2,'Depreciation Schedules'!$A$3:$A$42,'Depreciation Schedules'!$D$3:$D$42)</f>
        <v>#N/A</v>
      </c>
      <c r="AI269" s="224" t="e">
        <f>LOOKUP(AI$2,'Depreciation Schedules'!$A$3:$A$42,'Depreciation Schedules'!$D$3:$D$42)</f>
        <v>#N/A</v>
      </c>
      <c r="AJ269" s="224" t="e">
        <f>LOOKUP(AJ$2,'Depreciation Schedules'!$A$3:$A$42,'Depreciation Schedules'!$D$3:$D$42)</f>
        <v>#N/A</v>
      </c>
      <c r="AK269" s="224" t="e">
        <f>LOOKUP(AK$2,'Depreciation Schedules'!$A$3:$A$42,'Depreciation Schedules'!$D$3:$D$42)</f>
        <v>#N/A</v>
      </c>
      <c r="AL269" s="224" t="e">
        <f>LOOKUP(AL$2,'Depreciation Schedules'!$A$3:$A$42,'Depreciation Schedules'!$D$3:$D$42)</f>
        <v>#N/A</v>
      </c>
      <c r="AM269" s="224" t="e">
        <f>LOOKUP(AM$2,'Depreciation Schedules'!$A$3:$A$42,'Depreciation Schedules'!$D$3:$D$42)</f>
        <v>#N/A</v>
      </c>
      <c r="AN269" s="224" t="e">
        <f>LOOKUP(AN$2,'Depreciation Schedules'!$A$3:$A$42,'Depreciation Schedules'!$D$3:$D$42)</f>
        <v>#N/A</v>
      </c>
      <c r="AO269" s="224" t="e">
        <f>LOOKUP(AO$2,'Depreciation Schedules'!$A$3:$A$42,'Depreciation Schedules'!$D$3:$D$42)</f>
        <v>#N/A</v>
      </c>
      <c r="AP269" s="224" t="e">
        <f>LOOKUP(AP$2,'Depreciation Schedules'!$A$3:$A$42,'Depreciation Schedules'!$D$3:$D$42)</f>
        <v>#N/A</v>
      </c>
    </row>
    <row r="270" spans="1:42" x14ac:dyDescent="0.2">
      <c r="A270" s="33" t="str">
        <f t="shared" si="104"/>
        <v>15-yr SL</v>
      </c>
      <c r="B270" s="223">
        <f t="array" ref="B270">SUM(IF(ISNUMBER(C270:AP270),C270:AP270))</f>
        <v>0</v>
      </c>
      <c r="C270" s="224" t="e">
        <f>LOOKUP(C$2,'Depreciation Schedules'!$A$3:$A$42,'Depreciation Schedules'!$E$3:$E$42)</f>
        <v>#N/A</v>
      </c>
      <c r="D270" s="224" t="e">
        <f>LOOKUP(D$2,'Depreciation Schedules'!$A$3:$A$42,'Depreciation Schedules'!$E$3:$E$42)</f>
        <v>#N/A</v>
      </c>
      <c r="E270" s="224" t="e">
        <f>LOOKUP(E$2,'Depreciation Schedules'!$A$3:$A$42,'Depreciation Schedules'!$E$3:$E$42)</f>
        <v>#N/A</v>
      </c>
      <c r="F270" s="224" t="e">
        <f>LOOKUP(F$2,'Depreciation Schedules'!$A$3:$A$42,'Depreciation Schedules'!$E$3:$E$42)</f>
        <v>#N/A</v>
      </c>
      <c r="G270" s="224" t="e">
        <f>LOOKUP(G$2,'Depreciation Schedules'!$A$3:$A$42,'Depreciation Schedules'!$E$3:$E$42)</f>
        <v>#N/A</v>
      </c>
      <c r="H270" s="224" t="e">
        <f>LOOKUP(H$2,'Depreciation Schedules'!$A$3:$A$42,'Depreciation Schedules'!$E$3:$E$42)</f>
        <v>#N/A</v>
      </c>
      <c r="I270" s="224" t="e">
        <f>LOOKUP(I$2,'Depreciation Schedules'!$A$3:$A$42,'Depreciation Schedules'!$E$3:$E$42)</f>
        <v>#N/A</v>
      </c>
      <c r="J270" s="224" t="e">
        <f>LOOKUP(J$2,'Depreciation Schedules'!$A$3:$A$42,'Depreciation Schedules'!$E$3:$E$42)</f>
        <v>#N/A</v>
      </c>
      <c r="K270" s="224" t="e">
        <f>LOOKUP(K$2,'Depreciation Schedules'!$A$3:$A$42,'Depreciation Schedules'!$E$3:$E$42)</f>
        <v>#N/A</v>
      </c>
      <c r="L270" s="224" t="e">
        <f>LOOKUP(L$2,'Depreciation Schedules'!$A$3:$A$42,'Depreciation Schedules'!$E$3:$E$42)</f>
        <v>#N/A</v>
      </c>
      <c r="M270" s="224" t="e">
        <f>LOOKUP(M$2,'Depreciation Schedules'!$A$3:$A$42,'Depreciation Schedules'!$E$3:$E$42)</f>
        <v>#N/A</v>
      </c>
      <c r="N270" s="224" t="e">
        <f>LOOKUP(N$2,'Depreciation Schedules'!$A$3:$A$42,'Depreciation Schedules'!$E$3:$E$42)</f>
        <v>#N/A</v>
      </c>
      <c r="O270" s="224" t="e">
        <f>LOOKUP(O$2,'Depreciation Schedules'!$A$3:$A$42,'Depreciation Schedules'!$E$3:$E$42)</f>
        <v>#N/A</v>
      </c>
      <c r="P270" s="224" t="e">
        <f>LOOKUP(P$2,'Depreciation Schedules'!$A$3:$A$42,'Depreciation Schedules'!$E$3:$E$42)</f>
        <v>#N/A</v>
      </c>
      <c r="Q270" s="224" t="e">
        <f>LOOKUP(Q$2,'Depreciation Schedules'!$A$3:$A$42,'Depreciation Schedules'!$E$3:$E$42)</f>
        <v>#N/A</v>
      </c>
      <c r="R270" s="224" t="e">
        <f>LOOKUP(R$2,'Depreciation Schedules'!$A$3:$A$42,'Depreciation Schedules'!$E$3:$E$42)</f>
        <v>#N/A</v>
      </c>
      <c r="S270" s="224" t="e">
        <f>LOOKUP(S$2,'Depreciation Schedules'!$A$3:$A$42,'Depreciation Schedules'!$E$3:$E$42)</f>
        <v>#N/A</v>
      </c>
      <c r="T270" s="224" t="e">
        <f>LOOKUP(T$2,'Depreciation Schedules'!$A$3:$A$42,'Depreciation Schedules'!$E$3:$E$42)</f>
        <v>#N/A</v>
      </c>
      <c r="U270" s="224" t="e">
        <f>LOOKUP(U$2,'Depreciation Schedules'!$A$3:$A$42,'Depreciation Schedules'!$E$3:$E$42)</f>
        <v>#N/A</v>
      </c>
      <c r="V270" s="224" t="e">
        <f>LOOKUP(V$2,'Depreciation Schedules'!$A$3:$A$42,'Depreciation Schedules'!$E$3:$E$42)</f>
        <v>#N/A</v>
      </c>
      <c r="W270" s="224" t="e">
        <f>LOOKUP(W$2,'Depreciation Schedules'!$A$3:$A$42,'Depreciation Schedules'!$E$3:$E$42)</f>
        <v>#N/A</v>
      </c>
      <c r="X270" s="224" t="e">
        <f>LOOKUP(X$2,'Depreciation Schedules'!$A$3:$A$42,'Depreciation Schedules'!$E$3:$E$42)</f>
        <v>#N/A</v>
      </c>
      <c r="Y270" s="224" t="e">
        <f>LOOKUP(Y$2,'Depreciation Schedules'!$A$3:$A$42,'Depreciation Schedules'!$E$3:$E$42)</f>
        <v>#N/A</v>
      </c>
      <c r="Z270" s="224" t="e">
        <f>LOOKUP(Z$2,'Depreciation Schedules'!$A$3:$A$42,'Depreciation Schedules'!$E$3:$E$42)</f>
        <v>#N/A</v>
      </c>
      <c r="AA270" s="224" t="e">
        <f>LOOKUP(AA$2,'Depreciation Schedules'!$A$3:$A$42,'Depreciation Schedules'!$E$3:$E$42)</f>
        <v>#N/A</v>
      </c>
      <c r="AB270" s="224" t="e">
        <f>LOOKUP(AB$2,'Depreciation Schedules'!$A$3:$A$42,'Depreciation Schedules'!$E$3:$E$42)</f>
        <v>#N/A</v>
      </c>
      <c r="AC270" s="224" t="e">
        <f>LOOKUP(AC$2,'Depreciation Schedules'!$A$3:$A$42,'Depreciation Schedules'!$E$3:$E$42)</f>
        <v>#N/A</v>
      </c>
      <c r="AD270" s="224" t="e">
        <f>LOOKUP(AD$2,'Depreciation Schedules'!$A$3:$A$42,'Depreciation Schedules'!$E$3:$E$42)</f>
        <v>#N/A</v>
      </c>
      <c r="AE270" s="224" t="e">
        <f>LOOKUP(AE$2,'Depreciation Schedules'!$A$3:$A$42,'Depreciation Schedules'!$E$3:$E$42)</f>
        <v>#N/A</v>
      </c>
      <c r="AF270" s="224" t="e">
        <f>LOOKUP(AF$2,'Depreciation Schedules'!$A$3:$A$42,'Depreciation Schedules'!$E$3:$E$42)</f>
        <v>#N/A</v>
      </c>
      <c r="AG270" s="224" t="e">
        <f>LOOKUP(AG$2,'Depreciation Schedules'!$A$3:$A$42,'Depreciation Schedules'!$E$3:$E$42)</f>
        <v>#N/A</v>
      </c>
      <c r="AH270" s="224" t="e">
        <f>LOOKUP(AH$2,'Depreciation Schedules'!$A$3:$A$42,'Depreciation Schedules'!$E$3:$E$42)</f>
        <v>#N/A</v>
      </c>
      <c r="AI270" s="224" t="e">
        <f>LOOKUP(AI$2,'Depreciation Schedules'!$A$3:$A$42,'Depreciation Schedules'!$E$3:$E$42)</f>
        <v>#N/A</v>
      </c>
      <c r="AJ270" s="224" t="e">
        <f>LOOKUP(AJ$2,'Depreciation Schedules'!$A$3:$A$42,'Depreciation Schedules'!$E$3:$E$42)</f>
        <v>#N/A</v>
      </c>
      <c r="AK270" s="224" t="e">
        <f>LOOKUP(AK$2,'Depreciation Schedules'!$A$3:$A$42,'Depreciation Schedules'!$E$3:$E$42)</f>
        <v>#N/A</v>
      </c>
      <c r="AL270" s="224" t="e">
        <f>LOOKUP(AL$2,'Depreciation Schedules'!$A$3:$A$42,'Depreciation Schedules'!$E$3:$E$42)</f>
        <v>#N/A</v>
      </c>
      <c r="AM270" s="224" t="e">
        <f>LOOKUP(AM$2,'Depreciation Schedules'!$A$3:$A$42,'Depreciation Schedules'!$E$3:$E$42)</f>
        <v>#N/A</v>
      </c>
      <c r="AN270" s="224" t="e">
        <f>LOOKUP(AN$2,'Depreciation Schedules'!$A$3:$A$42,'Depreciation Schedules'!$E$3:$E$42)</f>
        <v>#N/A</v>
      </c>
      <c r="AO270" s="224" t="e">
        <f>LOOKUP(AO$2,'Depreciation Schedules'!$A$3:$A$42,'Depreciation Schedules'!$E$3:$E$42)</f>
        <v>#N/A</v>
      </c>
      <c r="AP270" s="224" t="e">
        <f>LOOKUP(AP$2,'Depreciation Schedules'!$A$3:$A$42,'Depreciation Schedules'!$E$3:$E$42)</f>
        <v>#N/A</v>
      </c>
    </row>
    <row r="271" spans="1:42" x14ac:dyDescent="0.2">
      <c r="A271" s="33" t="str">
        <f t="shared" si="104"/>
        <v>20-yr SL</v>
      </c>
      <c r="B271" s="223">
        <f t="array" ref="B271">SUM(IF(ISNUMBER(C271:AP271),C271:AP271))</f>
        <v>0</v>
      </c>
      <c r="C271" s="224" t="e">
        <f>LOOKUP(C$2,'Depreciation Schedules'!$A$3:$A$42,'Depreciation Schedules'!$F$3:$F$42)</f>
        <v>#N/A</v>
      </c>
      <c r="D271" s="224" t="e">
        <f>LOOKUP(D$2,'Depreciation Schedules'!$A$3:$A$42,'Depreciation Schedules'!$F$3:$F$42)</f>
        <v>#N/A</v>
      </c>
      <c r="E271" s="224" t="e">
        <f>LOOKUP(E$2,'Depreciation Schedules'!$A$3:$A$42,'Depreciation Schedules'!$F$3:$F$42)</f>
        <v>#N/A</v>
      </c>
      <c r="F271" s="224" t="e">
        <f>LOOKUP(F$2,'Depreciation Schedules'!$A$3:$A$42,'Depreciation Schedules'!$F$3:$F$42)</f>
        <v>#N/A</v>
      </c>
      <c r="G271" s="224" t="e">
        <f>LOOKUP(G$2,'Depreciation Schedules'!$A$3:$A$42,'Depreciation Schedules'!$F$3:$F$42)</f>
        <v>#N/A</v>
      </c>
      <c r="H271" s="224" t="e">
        <f>LOOKUP(H$2,'Depreciation Schedules'!$A$3:$A$42,'Depreciation Schedules'!$F$3:$F$42)</f>
        <v>#N/A</v>
      </c>
      <c r="I271" s="224" t="e">
        <f>LOOKUP(I$2,'Depreciation Schedules'!$A$3:$A$42,'Depreciation Schedules'!$F$3:$F$42)</f>
        <v>#N/A</v>
      </c>
      <c r="J271" s="224" t="e">
        <f>LOOKUP(J$2,'Depreciation Schedules'!$A$3:$A$42,'Depreciation Schedules'!$F$3:$F$42)</f>
        <v>#N/A</v>
      </c>
      <c r="K271" s="224" t="e">
        <f>LOOKUP(K$2,'Depreciation Schedules'!$A$3:$A$42,'Depreciation Schedules'!$F$3:$F$42)</f>
        <v>#N/A</v>
      </c>
      <c r="L271" s="224" t="e">
        <f>LOOKUP(L$2,'Depreciation Schedules'!$A$3:$A$42,'Depreciation Schedules'!$F$3:$F$42)</f>
        <v>#N/A</v>
      </c>
      <c r="M271" s="224" t="e">
        <f>LOOKUP(M$2,'Depreciation Schedules'!$A$3:$A$42,'Depreciation Schedules'!$F$3:$F$42)</f>
        <v>#N/A</v>
      </c>
      <c r="N271" s="224" t="e">
        <f>LOOKUP(N$2,'Depreciation Schedules'!$A$3:$A$42,'Depreciation Schedules'!$F$3:$F$42)</f>
        <v>#N/A</v>
      </c>
      <c r="O271" s="224" t="e">
        <f>LOOKUP(O$2,'Depreciation Schedules'!$A$3:$A$42,'Depreciation Schedules'!$F$3:$F$42)</f>
        <v>#N/A</v>
      </c>
      <c r="P271" s="224" t="e">
        <f>LOOKUP(P$2,'Depreciation Schedules'!$A$3:$A$42,'Depreciation Schedules'!$F$3:$F$42)</f>
        <v>#N/A</v>
      </c>
      <c r="Q271" s="224" t="e">
        <f>LOOKUP(Q$2,'Depreciation Schedules'!$A$3:$A$42,'Depreciation Schedules'!$F$3:$F$42)</f>
        <v>#N/A</v>
      </c>
      <c r="R271" s="224" t="e">
        <f>LOOKUP(R$2,'Depreciation Schedules'!$A$3:$A$42,'Depreciation Schedules'!$F$3:$F$42)</f>
        <v>#N/A</v>
      </c>
      <c r="S271" s="224" t="e">
        <f>LOOKUP(S$2,'Depreciation Schedules'!$A$3:$A$42,'Depreciation Schedules'!$F$3:$F$42)</f>
        <v>#N/A</v>
      </c>
      <c r="T271" s="224" t="e">
        <f>LOOKUP(T$2,'Depreciation Schedules'!$A$3:$A$42,'Depreciation Schedules'!$F$3:$F$42)</f>
        <v>#N/A</v>
      </c>
      <c r="U271" s="224" t="e">
        <f>LOOKUP(U$2,'Depreciation Schedules'!$A$3:$A$42,'Depreciation Schedules'!$F$3:$F$42)</f>
        <v>#N/A</v>
      </c>
      <c r="V271" s="224" t="e">
        <f>LOOKUP(V$2,'Depreciation Schedules'!$A$3:$A$42,'Depreciation Schedules'!$F$3:$F$42)</f>
        <v>#N/A</v>
      </c>
      <c r="W271" s="224" t="e">
        <f>LOOKUP(W$2,'Depreciation Schedules'!$A$3:$A$42,'Depreciation Schedules'!$F$3:$F$42)</f>
        <v>#N/A</v>
      </c>
      <c r="X271" s="224" t="e">
        <f>LOOKUP(X$2,'Depreciation Schedules'!$A$3:$A$42,'Depreciation Schedules'!$F$3:$F$42)</f>
        <v>#N/A</v>
      </c>
      <c r="Y271" s="224" t="e">
        <f>LOOKUP(Y$2,'Depreciation Schedules'!$A$3:$A$42,'Depreciation Schedules'!$F$3:$F$42)</f>
        <v>#N/A</v>
      </c>
      <c r="Z271" s="224" t="e">
        <f>LOOKUP(Z$2,'Depreciation Schedules'!$A$3:$A$42,'Depreciation Schedules'!$F$3:$F$42)</f>
        <v>#N/A</v>
      </c>
      <c r="AA271" s="224" t="e">
        <f>LOOKUP(AA$2,'Depreciation Schedules'!$A$3:$A$42,'Depreciation Schedules'!$F$3:$F$42)</f>
        <v>#N/A</v>
      </c>
      <c r="AB271" s="224" t="e">
        <f>LOOKUP(AB$2,'Depreciation Schedules'!$A$3:$A$42,'Depreciation Schedules'!$F$3:$F$42)</f>
        <v>#N/A</v>
      </c>
      <c r="AC271" s="224" t="e">
        <f>LOOKUP(AC$2,'Depreciation Schedules'!$A$3:$A$42,'Depreciation Schedules'!$F$3:$F$42)</f>
        <v>#N/A</v>
      </c>
      <c r="AD271" s="224" t="e">
        <f>LOOKUP(AD$2,'Depreciation Schedules'!$A$3:$A$42,'Depreciation Schedules'!$F$3:$F$42)</f>
        <v>#N/A</v>
      </c>
      <c r="AE271" s="224" t="e">
        <f>LOOKUP(AE$2,'Depreciation Schedules'!$A$3:$A$42,'Depreciation Schedules'!$F$3:$F$42)</f>
        <v>#N/A</v>
      </c>
      <c r="AF271" s="224" t="e">
        <f>LOOKUP(AF$2,'Depreciation Schedules'!$A$3:$A$42,'Depreciation Schedules'!$F$3:$F$42)</f>
        <v>#N/A</v>
      </c>
      <c r="AG271" s="224" t="e">
        <f>LOOKUP(AG$2,'Depreciation Schedules'!$A$3:$A$42,'Depreciation Schedules'!$F$3:$F$42)</f>
        <v>#N/A</v>
      </c>
      <c r="AH271" s="224" t="e">
        <f>LOOKUP(AH$2,'Depreciation Schedules'!$A$3:$A$42,'Depreciation Schedules'!$F$3:$F$42)</f>
        <v>#N/A</v>
      </c>
      <c r="AI271" s="224" t="e">
        <f>LOOKUP(AI$2,'Depreciation Schedules'!$A$3:$A$42,'Depreciation Schedules'!$F$3:$F$42)</f>
        <v>#N/A</v>
      </c>
      <c r="AJ271" s="224" t="e">
        <f>LOOKUP(AJ$2,'Depreciation Schedules'!$A$3:$A$42,'Depreciation Schedules'!$F$3:$F$42)</f>
        <v>#N/A</v>
      </c>
      <c r="AK271" s="224" t="e">
        <f>LOOKUP(AK$2,'Depreciation Schedules'!$A$3:$A$42,'Depreciation Schedules'!$F$3:$F$42)</f>
        <v>#N/A</v>
      </c>
      <c r="AL271" s="224" t="e">
        <f>LOOKUP(AL$2,'Depreciation Schedules'!$A$3:$A$42,'Depreciation Schedules'!$F$3:$F$42)</f>
        <v>#N/A</v>
      </c>
      <c r="AM271" s="224" t="e">
        <f>LOOKUP(AM$2,'Depreciation Schedules'!$A$3:$A$42,'Depreciation Schedules'!$F$3:$F$42)</f>
        <v>#N/A</v>
      </c>
      <c r="AN271" s="224" t="e">
        <f>LOOKUP(AN$2,'Depreciation Schedules'!$A$3:$A$42,'Depreciation Schedules'!$F$3:$F$42)</f>
        <v>#N/A</v>
      </c>
      <c r="AO271" s="224" t="e">
        <f>LOOKUP(AO$2,'Depreciation Schedules'!$A$3:$A$42,'Depreciation Schedules'!$F$3:$F$42)</f>
        <v>#N/A</v>
      </c>
      <c r="AP271" s="224" t="e">
        <f>LOOKUP(AP$2,'Depreciation Schedules'!$A$3:$A$42,'Depreciation Schedules'!$F$3:$F$42)</f>
        <v>#N/A</v>
      </c>
    </row>
    <row r="272" spans="1:42" x14ac:dyDescent="0.2">
      <c r="A272" s="33" t="str">
        <f t="shared" si="104"/>
        <v>39-yr SL</v>
      </c>
      <c r="B272" s="227">
        <f>SUM(IF(ISNUMBER(C272:AP272),C272:AP272))</f>
        <v>0</v>
      </c>
      <c r="C272" s="224" t="e">
        <f>LOOKUP(C$2,'Depreciation Schedules'!$A$3:$A$42,'Depreciation Schedules'!$G$3:$G$42)</f>
        <v>#N/A</v>
      </c>
      <c r="D272" s="224" t="e">
        <f>LOOKUP(D$2,'Depreciation Schedules'!$A$3:$A$42,'Depreciation Schedules'!$G$3:$G$42)</f>
        <v>#N/A</v>
      </c>
      <c r="E272" s="224" t="e">
        <f>LOOKUP(E$2,'Depreciation Schedules'!$A$3:$A$42,'Depreciation Schedules'!$G$3:$G$42)</f>
        <v>#N/A</v>
      </c>
      <c r="F272" s="224" t="e">
        <f>LOOKUP(F$2,'Depreciation Schedules'!$A$3:$A$42,'Depreciation Schedules'!$G$3:$G$42)</f>
        <v>#N/A</v>
      </c>
      <c r="G272" s="224" t="e">
        <f>LOOKUP(G$2,'Depreciation Schedules'!$A$3:$A$42,'Depreciation Schedules'!$G$3:$G$42)</f>
        <v>#N/A</v>
      </c>
      <c r="H272" s="224" t="e">
        <f>LOOKUP(H$2,'Depreciation Schedules'!$A$3:$A$42,'Depreciation Schedules'!$G$3:$G$42)</f>
        <v>#N/A</v>
      </c>
      <c r="I272" s="224" t="e">
        <f>LOOKUP(I$2,'Depreciation Schedules'!$A$3:$A$42,'Depreciation Schedules'!$G$3:$G$42)</f>
        <v>#N/A</v>
      </c>
      <c r="J272" s="224" t="e">
        <f>LOOKUP(J$2,'Depreciation Schedules'!$A$3:$A$42,'Depreciation Schedules'!$G$3:$G$42)</f>
        <v>#N/A</v>
      </c>
      <c r="K272" s="224" t="e">
        <f>LOOKUP(K$2,'Depreciation Schedules'!$A$3:$A$42,'Depreciation Schedules'!$G$3:$G$42)</f>
        <v>#N/A</v>
      </c>
      <c r="L272" s="224" t="e">
        <f>LOOKUP(L$2,'Depreciation Schedules'!$A$3:$A$42,'Depreciation Schedules'!$G$3:$G$42)</f>
        <v>#N/A</v>
      </c>
      <c r="M272" s="224" t="e">
        <f>LOOKUP(M$2,'Depreciation Schedules'!$A$3:$A$42,'Depreciation Schedules'!$G$3:$G$42)</f>
        <v>#N/A</v>
      </c>
      <c r="N272" s="224" t="e">
        <f>LOOKUP(N$2,'Depreciation Schedules'!$A$3:$A$42,'Depreciation Schedules'!$G$3:$G$42)</f>
        <v>#N/A</v>
      </c>
      <c r="O272" s="224" t="e">
        <f>LOOKUP(O$2,'Depreciation Schedules'!$A$3:$A$42,'Depreciation Schedules'!$G$3:$G$42)</f>
        <v>#N/A</v>
      </c>
      <c r="P272" s="224" t="e">
        <f>LOOKUP(P$2,'Depreciation Schedules'!$A$3:$A$42,'Depreciation Schedules'!$G$3:$G$42)</f>
        <v>#N/A</v>
      </c>
      <c r="Q272" s="224" t="e">
        <f>LOOKUP(Q$2,'Depreciation Schedules'!$A$3:$A$42,'Depreciation Schedules'!$G$3:$G$42)</f>
        <v>#N/A</v>
      </c>
      <c r="R272" s="224" t="e">
        <f>LOOKUP(R$2,'Depreciation Schedules'!$A$3:$A$42,'Depreciation Schedules'!$G$3:$G$42)</f>
        <v>#N/A</v>
      </c>
      <c r="S272" s="224" t="e">
        <f>LOOKUP(S$2,'Depreciation Schedules'!$A$3:$A$42,'Depreciation Schedules'!$G$3:$G$42)</f>
        <v>#N/A</v>
      </c>
      <c r="T272" s="224" t="e">
        <f>LOOKUP(T$2,'Depreciation Schedules'!$A$3:$A$42,'Depreciation Schedules'!$G$3:$G$42)</f>
        <v>#N/A</v>
      </c>
      <c r="U272" s="224" t="e">
        <f>LOOKUP(U$2,'Depreciation Schedules'!$A$3:$A$42,'Depreciation Schedules'!$G$3:$G$42)</f>
        <v>#N/A</v>
      </c>
      <c r="V272" s="224" t="e">
        <f>LOOKUP(V$2,'Depreciation Schedules'!$A$3:$A$42,'Depreciation Schedules'!$G$3:$G$42)</f>
        <v>#N/A</v>
      </c>
      <c r="W272" s="224" t="e">
        <f>LOOKUP(W$2,'Depreciation Schedules'!$A$3:$A$42,'Depreciation Schedules'!$G$3:$G$42)</f>
        <v>#N/A</v>
      </c>
      <c r="X272" s="224" t="e">
        <f>LOOKUP(X$2,'Depreciation Schedules'!$A$3:$A$42,'Depreciation Schedules'!$G$3:$G$42)</f>
        <v>#N/A</v>
      </c>
      <c r="Y272" s="224" t="e">
        <f>LOOKUP(Y$2,'Depreciation Schedules'!$A$3:$A$42,'Depreciation Schedules'!$G$3:$G$42)</f>
        <v>#N/A</v>
      </c>
      <c r="Z272" s="224" t="e">
        <f>LOOKUP(Z$2,'Depreciation Schedules'!$A$3:$A$42,'Depreciation Schedules'!$G$3:$G$42)</f>
        <v>#N/A</v>
      </c>
      <c r="AA272" s="224" t="e">
        <f>LOOKUP(AA$2,'Depreciation Schedules'!$A$3:$A$42,'Depreciation Schedules'!$G$3:$G$42)</f>
        <v>#N/A</v>
      </c>
      <c r="AB272" s="224" t="e">
        <f>LOOKUP(AB$2,'Depreciation Schedules'!$A$3:$A$42,'Depreciation Schedules'!$G$3:$G$42)</f>
        <v>#N/A</v>
      </c>
      <c r="AC272" s="224" t="e">
        <f>LOOKUP(AC$2,'Depreciation Schedules'!$A$3:$A$42,'Depreciation Schedules'!$G$3:$G$42)</f>
        <v>#N/A</v>
      </c>
      <c r="AD272" s="224" t="e">
        <f>LOOKUP(AD$2,'Depreciation Schedules'!$A$3:$A$42,'Depreciation Schedules'!$G$3:$G$42)</f>
        <v>#N/A</v>
      </c>
      <c r="AE272" s="224" t="e">
        <f>LOOKUP(AE$2,'Depreciation Schedules'!$A$3:$A$42,'Depreciation Schedules'!$G$3:$G$42)</f>
        <v>#N/A</v>
      </c>
      <c r="AF272" s="224" t="e">
        <f>LOOKUP(AF$2,'Depreciation Schedules'!$A$3:$A$42,'Depreciation Schedules'!$G$3:$G$42)</f>
        <v>#N/A</v>
      </c>
      <c r="AG272" s="224" t="e">
        <f>LOOKUP(AG$2,'Depreciation Schedules'!$A$3:$A$42,'Depreciation Schedules'!$G$3:$G$42)</f>
        <v>#N/A</v>
      </c>
      <c r="AH272" s="224" t="e">
        <f>LOOKUP(AH$2,'Depreciation Schedules'!$A$3:$A$42,'Depreciation Schedules'!$G$3:$G$42)</f>
        <v>#N/A</v>
      </c>
      <c r="AI272" s="224" t="e">
        <f>LOOKUP(AI$2,'Depreciation Schedules'!$A$3:$A$42,'Depreciation Schedules'!$G$3:$G$42)</f>
        <v>#N/A</v>
      </c>
      <c r="AJ272" s="224" t="e">
        <f>LOOKUP(AJ$2,'Depreciation Schedules'!$A$3:$A$42,'Depreciation Schedules'!$G$3:$G$42)</f>
        <v>#N/A</v>
      </c>
      <c r="AK272" s="224" t="e">
        <f>LOOKUP(AK$2,'Depreciation Schedules'!$A$3:$A$42,'Depreciation Schedules'!$G$3:$G$42)</f>
        <v>#N/A</v>
      </c>
      <c r="AL272" s="224" t="e">
        <f>LOOKUP(AL$2,'Depreciation Schedules'!$A$3:$A$42,'Depreciation Schedules'!$G$3:$G$42)</f>
        <v>#N/A</v>
      </c>
      <c r="AM272" s="224" t="e">
        <f>LOOKUP(AM$2,'Depreciation Schedules'!$A$3:$A$42,'Depreciation Schedules'!$G$3:$G$42)</f>
        <v>#N/A</v>
      </c>
      <c r="AN272" s="224" t="e">
        <f>LOOKUP(AN$2,'Depreciation Schedules'!$A$3:$A$42,'Depreciation Schedules'!$G$3:$G$42)</f>
        <v>#N/A</v>
      </c>
      <c r="AO272" s="224" t="e">
        <f>LOOKUP(AO$2,'Depreciation Schedules'!$A$3:$A$42,'Depreciation Schedules'!$G$3:$G$42)</f>
        <v>#N/A</v>
      </c>
      <c r="AP272" s="224" t="e">
        <f>LOOKUP(AP$2,'Depreciation Schedules'!$A$3:$A$42,'Depreciation Schedules'!$G$3:$G$42)</f>
        <v>#N/A</v>
      </c>
    </row>
    <row r="273" spans="1:42" x14ac:dyDescent="0.2">
      <c r="A273" s="33" t="s">
        <v>332</v>
      </c>
      <c r="B273" s="227">
        <f>SUM(IF(ISNUMBER(C273:AP273),C273:AP273))</f>
        <v>0</v>
      </c>
      <c r="C273" s="224">
        <f t="array" ref="C273:AP273">Inputs!D199:AQ199</f>
        <v>0</v>
      </c>
      <c r="D273" s="224">
        <v>0</v>
      </c>
      <c r="E273" s="224">
        <v>0</v>
      </c>
      <c r="F273" s="224">
        <v>0</v>
      </c>
      <c r="G273" s="224">
        <v>0</v>
      </c>
      <c r="H273" s="224">
        <v>0</v>
      </c>
      <c r="I273" s="224">
        <v>0</v>
      </c>
      <c r="J273" s="224">
        <v>0</v>
      </c>
      <c r="K273" s="224">
        <v>0</v>
      </c>
      <c r="L273" s="224">
        <v>0</v>
      </c>
      <c r="M273" s="224">
        <v>0</v>
      </c>
      <c r="N273" s="224">
        <v>0</v>
      </c>
      <c r="O273" s="224">
        <v>0</v>
      </c>
      <c r="P273" s="224">
        <v>0</v>
      </c>
      <c r="Q273" s="224">
        <v>0</v>
      </c>
      <c r="R273" s="224">
        <v>0</v>
      </c>
      <c r="S273" s="224">
        <v>0</v>
      </c>
      <c r="T273" s="224">
        <v>0</v>
      </c>
      <c r="U273" s="224">
        <v>0</v>
      </c>
      <c r="V273" s="224">
        <v>0</v>
      </c>
      <c r="W273" s="224">
        <v>0</v>
      </c>
      <c r="X273" s="224">
        <v>0</v>
      </c>
      <c r="Y273" s="224">
        <v>0</v>
      </c>
      <c r="Z273" s="224">
        <v>0</v>
      </c>
      <c r="AA273" s="224">
        <v>0</v>
      </c>
      <c r="AB273" s="224">
        <v>0</v>
      </c>
      <c r="AC273" s="224">
        <v>0</v>
      </c>
      <c r="AD273" s="224">
        <v>0</v>
      </c>
      <c r="AE273" s="224">
        <v>0</v>
      </c>
      <c r="AF273" s="224">
        <v>0</v>
      </c>
      <c r="AG273" s="224">
        <v>0</v>
      </c>
      <c r="AH273" s="224">
        <v>0</v>
      </c>
      <c r="AI273" s="224">
        <v>0</v>
      </c>
      <c r="AJ273" s="224">
        <v>0</v>
      </c>
      <c r="AK273" s="224">
        <v>0</v>
      </c>
      <c r="AL273" s="224">
        <v>0</v>
      </c>
      <c r="AM273" s="224">
        <v>0</v>
      </c>
      <c r="AN273" s="224">
        <v>0</v>
      </c>
      <c r="AO273" s="224">
        <v>0</v>
      </c>
      <c r="AP273" s="224">
        <v>0</v>
      </c>
    </row>
    <row r="274" spans="1:42" x14ac:dyDescent="0.2">
      <c r="A274" s="27" t="s">
        <v>3</v>
      </c>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c r="AE274" s="28"/>
      <c r="AF274" s="28"/>
      <c r="AG274" s="28"/>
      <c r="AH274" s="28"/>
      <c r="AI274" s="28"/>
      <c r="AJ274" s="28"/>
      <c r="AK274" s="28"/>
      <c r="AL274" s="28"/>
      <c r="AM274" s="28"/>
      <c r="AN274" s="28"/>
      <c r="AO274" s="28"/>
      <c r="AP274" s="28"/>
    </row>
    <row r="275" spans="1:42" x14ac:dyDescent="0.2">
      <c r="A275" s="33" t="str">
        <f t="shared" ref="A275:A280" si="105">A267</f>
        <v>5-yr MACRS</v>
      </c>
      <c r="B275" s="228">
        <f>SUM(IF(ISNUMBER(C275:AP275),C275:AP275))</f>
        <v>0</v>
      </c>
      <c r="C275" s="189" t="e">
        <f>C267/100*$Q$234</f>
        <v>#N/A</v>
      </c>
      <c r="D275" s="368" t="e">
        <f t="shared" ref="D275:AP275" si="106">D267/100*$Q$234</f>
        <v>#N/A</v>
      </c>
      <c r="E275" s="368" t="e">
        <f t="shared" si="106"/>
        <v>#N/A</v>
      </c>
      <c r="F275" s="368" t="e">
        <f t="shared" si="106"/>
        <v>#N/A</v>
      </c>
      <c r="G275" s="368" t="e">
        <f t="shared" si="106"/>
        <v>#N/A</v>
      </c>
      <c r="H275" s="368" t="e">
        <f t="shared" si="106"/>
        <v>#N/A</v>
      </c>
      <c r="I275" s="368" t="e">
        <f t="shared" si="106"/>
        <v>#N/A</v>
      </c>
      <c r="J275" s="368" t="e">
        <f t="shared" si="106"/>
        <v>#N/A</v>
      </c>
      <c r="K275" s="368" t="e">
        <f t="shared" si="106"/>
        <v>#N/A</v>
      </c>
      <c r="L275" s="368" t="e">
        <f t="shared" si="106"/>
        <v>#N/A</v>
      </c>
      <c r="M275" s="368" t="e">
        <f t="shared" si="106"/>
        <v>#N/A</v>
      </c>
      <c r="N275" s="368" t="e">
        <f t="shared" si="106"/>
        <v>#N/A</v>
      </c>
      <c r="O275" s="368" t="e">
        <f t="shared" si="106"/>
        <v>#N/A</v>
      </c>
      <c r="P275" s="368" t="e">
        <f t="shared" si="106"/>
        <v>#N/A</v>
      </c>
      <c r="Q275" s="368" t="e">
        <f t="shared" si="106"/>
        <v>#N/A</v>
      </c>
      <c r="R275" s="368" t="e">
        <f t="shared" si="106"/>
        <v>#N/A</v>
      </c>
      <c r="S275" s="368" t="e">
        <f t="shared" si="106"/>
        <v>#N/A</v>
      </c>
      <c r="T275" s="368" t="e">
        <f t="shared" si="106"/>
        <v>#N/A</v>
      </c>
      <c r="U275" s="368" t="e">
        <f t="shared" si="106"/>
        <v>#N/A</v>
      </c>
      <c r="V275" s="368" t="e">
        <f t="shared" si="106"/>
        <v>#N/A</v>
      </c>
      <c r="W275" s="368" t="e">
        <f t="shared" si="106"/>
        <v>#N/A</v>
      </c>
      <c r="X275" s="368" t="e">
        <f t="shared" si="106"/>
        <v>#N/A</v>
      </c>
      <c r="Y275" s="368" t="e">
        <f t="shared" si="106"/>
        <v>#N/A</v>
      </c>
      <c r="Z275" s="368" t="e">
        <f t="shared" si="106"/>
        <v>#N/A</v>
      </c>
      <c r="AA275" s="368" t="e">
        <f t="shared" si="106"/>
        <v>#N/A</v>
      </c>
      <c r="AB275" s="368" t="e">
        <f t="shared" si="106"/>
        <v>#N/A</v>
      </c>
      <c r="AC275" s="368" t="e">
        <f t="shared" si="106"/>
        <v>#N/A</v>
      </c>
      <c r="AD275" s="368" t="e">
        <f t="shared" si="106"/>
        <v>#N/A</v>
      </c>
      <c r="AE275" s="368" t="e">
        <f t="shared" si="106"/>
        <v>#N/A</v>
      </c>
      <c r="AF275" s="368" t="e">
        <f t="shared" si="106"/>
        <v>#N/A</v>
      </c>
      <c r="AG275" s="368" t="e">
        <f t="shared" si="106"/>
        <v>#N/A</v>
      </c>
      <c r="AH275" s="368" t="e">
        <f t="shared" si="106"/>
        <v>#N/A</v>
      </c>
      <c r="AI275" s="368" t="e">
        <f t="shared" si="106"/>
        <v>#N/A</v>
      </c>
      <c r="AJ275" s="368" t="e">
        <f t="shared" si="106"/>
        <v>#N/A</v>
      </c>
      <c r="AK275" s="368" t="e">
        <f t="shared" si="106"/>
        <v>#N/A</v>
      </c>
      <c r="AL275" s="368" t="e">
        <f t="shared" si="106"/>
        <v>#N/A</v>
      </c>
      <c r="AM275" s="368" t="e">
        <f t="shared" si="106"/>
        <v>#N/A</v>
      </c>
      <c r="AN275" s="368" t="e">
        <f t="shared" si="106"/>
        <v>#N/A</v>
      </c>
      <c r="AO275" s="368" t="e">
        <f t="shared" si="106"/>
        <v>#N/A</v>
      </c>
      <c r="AP275" s="368" t="e">
        <f t="shared" si="106"/>
        <v>#N/A</v>
      </c>
    </row>
    <row r="276" spans="1:42" x14ac:dyDescent="0.2">
      <c r="A276" s="33" t="str">
        <f t="shared" si="105"/>
        <v>15-yr MACRS</v>
      </c>
      <c r="B276" s="228">
        <f t="array" ref="B276">SUM(IF(ISNUMBER(C276:AP276),C276:AP276))</f>
        <v>0</v>
      </c>
      <c r="C276" s="189" t="e">
        <f>C268/100*$Q$235</f>
        <v>#N/A</v>
      </c>
      <c r="D276" s="368" t="e">
        <f t="shared" ref="D276:AP276" si="107">D268/100*$Q$235</f>
        <v>#N/A</v>
      </c>
      <c r="E276" s="368" t="e">
        <f t="shared" si="107"/>
        <v>#N/A</v>
      </c>
      <c r="F276" s="368" t="e">
        <f t="shared" si="107"/>
        <v>#N/A</v>
      </c>
      <c r="G276" s="368" t="e">
        <f t="shared" si="107"/>
        <v>#N/A</v>
      </c>
      <c r="H276" s="368" t="e">
        <f t="shared" si="107"/>
        <v>#N/A</v>
      </c>
      <c r="I276" s="368" t="e">
        <f t="shared" si="107"/>
        <v>#N/A</v>
      </c>
      <c r="J276" s="368" t="e">
        <f t="shared" si="107"/>
        <v>#N/A</v>
      </c>
      <c r="K276" s="368" t="e">
        <f t="shared" si="107"/>
        <v>#N/A</v>
      </c>
      <c r="L276" s="368" t="e">
        <f t="shared" si="107"/>
        <v>#N/A</v>
      </c>
      <c r="M276" s="368" t="e">
        <f t="shared" si="107"/>
        <v>#N/A</v>
      </c>
      <c r="N276" s="368" t="e">
        <f t="shared" si="107"/>
        <v>#N/A</v>
      </c>
      <c r="O276" s="368" t="e">
        <f t="shared" si="107"/>
        <v>#N/A</v>
      </c>
      <c r="P276" s="368" t="e">
        <f t="shared" si="107"/>
        <v>#N/A</v>
      </c>
      <c r="Q276" s="368" t="e">
        <f t="shared" si="107"/>
        <v>#N/A</v>
      </c>
      <c r="R276" s="368" t="e">
        <f t="shared" si="107"/>
        <v>#N/A</v>
      </c>
      <c r="S276" s="368" t="e">
        <f t="shared" si="107"/>
        <v>#N/A</v>
      </c>
      <c r="T276" s="368" t="e">
        <f t="shared" si="107"/>
        <v>#N/A</v>
      </c>
      <c r="U276" s="368" t="e">
        <f t="shared" si="107"/>
        <v>#N/A</v>
      </c>
      <c r="V276" s="368" t="e">
        <f t="shared" si="107"/>
        <v>#N/A</v>
      </c>
      <c r="W276" s="368" t="e">
        <f t="shared" si="107"/>
        <v>#N/A</v>
      </c>
      <c r="X276" s="368" t="e">
        <f t="shared" si="107"/>
        <v>#N/A</v>
      </c>
      <c r="Y276" s="368" t="e">
        <f t="shared" si="107"/>
        <v>#N/A</v>
      </c>
      <c r="Z276" s="368" t="e">
        <f t="shared" si="107"/>
        <v>#N/A</v>
      </c>
      <c r="AA276" s="368" t="e">
        <f t="shared" si="107"/>
        <v>#N/A</v>
      </c>
      <c r="AB276" s="368" t="e">
        <f t="shared" si="107"/>
        <v>#N/A</v>
      </c>
      <c r="AC276" s="368" t="e">
        <f t="shared" si="107"/>
        <v>#N/A</v>
      </c>
      <c r="AD276" s="368" t="e">
        <f t="shared" si="107"/>
        <v>#N/A</v>
      </c>
      <c r="AE276" s="368" t="e">
        <f t="shared" si="107"/>
        <v>#N/A</v>
      </c>
      <c r="AF276" s="368" t="e">
        <f t="shared" si="107"/>
        <v>#N/A</v>
      </c>
      <c r="AG276" s="368" t="e">
        <f t="shared" si="107"/>
        <v>#N/A</v>
      </c>
      <c r="AH276" s="368" t="e">
        <f t="shared" si="107"/>
        <v>#N/A</v>
      </c>
      <c r="AI276" s="368" t="e">
        <f t="shared" si="107"/>
        <v>#N/A</v>
      </c>
      <c r="AJ276" s="368" t="e">
        <f t="shared" si="107"/>
        <v>#N/A</v>
      </c>
      <c r="AK276" s="368" t="e">
        <f t="shared" si="107"/>
        <v>#N/A</v>
      </c>
      <c r="AL276" s="368" t="e">
        <f t="shared" si="107"/>
        <v>#N/A</v>
      </c>
      <c r="AM276" s="368" t="e">
        <f t="shared" si="107"/>
        <v>#N/A</v>
      </c>
      <c r="AN276" s="368" t="e">
        <f t="shared" si="107"/>
        <v>#N/A</v>
      </c>
      <c r="AO276" s="368" t="e">
        <f t="shared" si="107"/>
        <v>#N/A</v>
      </c>
      <c r="AP276" s="368" t="e">
        <f t="shared" si="107"/>
        <v>#N/A</v>
      </c>
    </row>
    <row r="277" spans="1:42" x14ac:dyDescent="0.2">
      <c r="A277" s="33" t="str">
        <f t="shared" si="105"/>
        <v>5-yr SL</v>
      </c>
      <c r="B277" s="228">
        <f t="array" ref="B277">SUM(IF(ISNUMBER(C277:AP277),C277:AP277))</f>
        <v>0</v>
      </c>
      <c r="C277" s="189" t="e">
        <f>C269/100*$Q$236</f>
        <v>#N/A</v>
      </c>
      <c r="D277" s="368" t="e">
        <f t="shared" ref="D277:AP277" si="108">D269/100*$Q$236</f>
        <v>#N/A</v>
      </c>
      <c r="E277" s="368" t="e">
        <f t="shared" si="108"/>
        <v>#N/A</v>
      </c>
      <c r="F277" s="368" t="e">
        <f t="shared" si="108"/>
        <v>#N/A</v>
      </c>
      <c r="G277" s="368" t="e">
        <f t="shared" si="108"/>
        <v>#N/A</v>
      </c>
      <c r="H277" s="368" t="e">
        <f t="shared" si="108"/>
        <v>#N/A</v>
      </c>
      <c r="I277" s="368" t="e">
        <f t="shared" si="108"/>
        <v>#N/A</v>
      </c>
      <c r="J277" s="368" t="e">
        <f t="shared" si="108"/>
        <v>#N/A</v>
      </c>
      <c r="K277" s="368" t="e">
        <f t="shared" si="108"/>
        <v>#N/A</v>
      </c>
      <c r="L277" s="368" t="e">
        <f t="shared" si="108"/>
        <v>#N/A</v>
      </c>
      <c r="M277" s="368" t="e">
        <f t="shared" si="108"/>
        <v>#N/A</v>
      </c>
      <c r="N277" s="368" t="e">
        <f t="shared" si="108"/>
        <v>#N/A</v>
      </c>
      <c r="O277" s="368" t="e">
        <f t="shared" si="108"/>
        <v>#N/A</v>
      </c>
      <c r="P277" s="368" t="e">
        <f t="shared" si="108"/>
        <v>#N/A</v>
      </c>
      <c r="Q277" s="368" t="e">
        <f t="shared" si="108"/>
        <v>#N/A</v>
      </c>
      <c r="R277" s="368" t="e">
        <f t="shared" si="108"/>
        <v>#N/A</v>
      </c>
      <c r="S277" s="368" t="e">
        <f t="shared" si="108"/>
        <v>#N/A</v>
      </c>
      <c r="T277" s="368" t="e">
        <f t="shared" si="108"/>
        <v>#N/A</v>
      </c>
      <c r="U277" s="368" t="e">
        <f t="shared" si="108"/>
        <v>#N/A</v>
      </c>
      <c r="V277" s="368" t="e">
        <f t="shared" si="108"/>
        <v>#N/A</v>
      </c>
      <c r="W277" s="368" t="e">
        <f t="shared" si="108"/>
        <v>#N/A</v>
      </c>
      <c r="X277" s="368" t="e">
        <f t="shared" si="108"/>
        <v>#N/A</v>
      </c>
      <c r="Y277" s="368" t="e">
        <f t="shared" si="108"/>
        <v>#N/A</v>
      </c>
      <c r="Z277" s="368" t="e">
        <f t="shared" si="108"/>
        <v>#N/A</v>
      </c>
      <c r="AA277" s="368" t="e">
        <f t="shared" si="108"/>
        <v>#N/A</v>
      </c>
      <c r="AB277" s="368" t="e">
        <f t="shared" si="108"/>
        <v>#N/A</v>
      </c>
      <c r="AC277" s="368" t="e">
        <f t="shared" si="108"/>
        <v>#N/A</v>
      </c>
      <c r="AD277" s="368" t="e">
        <f t="shared" si="108"/>
        <v>#N/A</v>
      </c>
      <c r="AE277" s="368" t="e">
        <f t="shared" si="108"/>
        <v>#N/A</v>
      </c>
      <c r="AF277" s="368" t="e">
        <f t="shared" si="108"/>
        <v>#N/A</v>
      </c>
      <c r="AG277" s="368" t="e">
        <f t="shared" si="108"/>
        <v>#N/A</v>
      </c>
      <c r="AH277" s="368" t="e">
        <f t="shared" si="108"/>
        <v>#N/A</v>
      </c>
      <c r="AI277" s="368" t="e">
        <f t="shared" si="108"/>
        <v>#N/A</v>
      </c>
      <c r="AJ277" s="368" t="e">
        <f t="shared" si="108"/>
        <v>#N/A</v>
      </c>
      <c r="AK277" s="368" t="e">
        <f t="shared" si="108"/>
        <v>#N/A</v>
      </c>
      <c r="AL277" s="368" t="e">
        <f t="shared" si="108"/>
        <v>#N/A</v>
      </c>
      <c r="AM277" s="368" t="e">
        <f t="shared" si="108"/>
        <v>#N/A</v>
      </c>
      <c r="AN277" s="368" t="e">
        <f t="shared" si="108"/>
        <v>#N/A</v>
      </c>
      <c r="AO277" s="368" t="e">
        <f t="shared" si="108"/>
        <v>#N/A</v>
      </c>
      <c r="AP277" s="368" t="e">
        <f t="shared" si="108"/>
        <v>#N/A</v>
      </c>
    </row>
    <row r="278" spans="1:42" x14ac:dyDescent="0.2">
      <c r="A278" s="33" t="str">
        <f t="shared" si="105"/>
        <v>15-yr SL</v>
      </c>
      <c r="B278" s="228">
        <f t="array" ref="B278">SUM(IF(ISNUMBER(C278:AP278),C278:AP278))</f>
        <v>0</v>
      </c>
      <c r="C278" s="189" t="e">
        <f>C270/100*$Q$237</f>
        <v>#N/A</v>
      </c>
      <c r="D278" s="368" t="e">
        <f t="shared" ref="D278:AP278" si="109">D270/100*$Q$237</f>
        <v>#N/A</v>
      </c>
      <c r="E278" s="368" t="e">
        <f t="shared" si="109"/>
        <v>#N/A</v>
      </c>
      <c r="F278" s="368" t="e">
        <f t="shared" si="109"/>
        <v>#N/A</v>
      </c>
      <c r="G278" s="368" t="e">
        <f t="shared" si="109"/>
        <v>#N/A</v>
      </c>
      <c r="H278" s="368" t="e">
        <f t="shared" si="109"/>
        <v>#N/A</v>
      </c>
      <c r="I278" s="368" t="e">
        <f t="shared" si="109"/>
        <v>#N/A</v>
      </c>
      <c r="J278" s="368" t="e">
        <f t="shared" si="109"/>
        <v>#N/A</v>
      </c>
      <c r="K278" s="368" t="e">
        <f t="shared" si="109"/>
        <v>#N/A</v>
      </c>
      <c r="L278" s="368" t="e">
        <f t="shared" si="109"/>
        <v>#N/A</v>
      </c>
      <c r="M278" s="368" t="e">
        <f t="shared" si="109"/>
        <v>#N/A</v>
      </c>
      <c r="N278" s="368" t="e">
        <f t="shared" si="109"/>
        <v>#N/A</v>
      </c>
      <c r="O278" s="368" t="e">
        <f t="shared" si="109"/>
        <v>#N/A</v>
      </c>
      <c r="P278" s="368" t="e">
        <f t="shared" si="109"/>
        <v>#N/A</v>
      </c>
      <c r="Q278" s="368" t="e">
        <f t="shared" si="109"/>
        <v>#N/A</v>
      </c>
      <c r="R278" s="368" t="e">
        <f t="shared" si="109"/>
        <v>#N/A</v>
      </c>
      <c r="S278" s="368" t="e">
        <f t="shared" si="109"/>
        <v>#N/A</v>
      </c>
      <c r="T278" s="368" t="e">
        <f t="shared" si="109"/>
        <v>#N/A</v>
      </c>
      <c r="U278" s="368" t="e">
        <f t="shared" si="109"/>
        <v>#N/A</v>
      </c>
      <c r="V278" s="368" t="e">
        <f t="shared" si="109"/>
        <v>#N/A</v>
      </c>
      <c r="W278" s="368" t="e">
        <f t="shared" si="109"/>
        <v>#N/A</v>
      </c>
      <c r="X278" s="368" t="e">
        <f t="shared" si="109"/>
        <v>#N/A</v>
      </c>
      <c r="Y278" s="368" t="e">
        <f t="shared" si="109"/>
        <v>#N/A</v>
      </c>
      <c r="Z278" s="368" t="e">
        <f t="shared" si="109"/>
        <v>#N/A</v>
      </c>
      <c r="AA278" s="368" t="e">
        <f t="shared" si="109"/>
        <v>#N/A</v>
      </c>
      <c r="AB278" s="368" t="e">
        <f t="shared" si="109"/>
        <v>#N/A</v>
      </c>
      <c r="AC278" s="368" t="e">
        <f t="shared" si="109"/>
        <v>#N/A</v>
      </c>
      <c r="AD278" s="368" t="e">
        <f t="shared" si="109"/>
        <v>#N/A</v>
      </c>
      <c r="AE278" s="368" t="e">
        <f t="shared" si="109"/>
        <v>#N/A</v>
      </c>
      <c r="AF278" s="368" t="e">
        <f t="shared" si="109"/>
        <v>#N/A</v>
      </c>
      <c r="AG278" s="368" t="e">
        <f t="shared" si="109"/>
        <v>#N/A</v>
      </c>
      <c r="AH278" s="368" t="e">
        <f t="shared" si="109"/>
        <v>#N/A</v>
      </c>
      <c r="AI278" s="368" t="e">
        <f t="shared" si="109"/>
        <v>#N/A</v>
      </c>
      <c r="AJ278" s="368" t="e">
        <f t="shared" si="109"/>
        <v>#N/A</v>
      </c>
      <c r="AK278" s="368" t="e">
        <f t="shared" si="109"/>
        <v>#N/A</v>
      </c>
      <c r="AL278" s="368" t="e">
        <f t="shared" si="109"/>
        <v>#N/A</v>
      </c>
      <c r="AM278" s="368" t="e">
        <f t="shared" si="109"/>
        <v>#N/A</v>
      </c>
      <c r="AN278" s="368" t="e">
        <f t="shared" si="109"/>
        <v>#N/A</v>
      </c>
      <c r="AO278" s="368" t="e">
        <f t="shared" si="109"/>
        <v>#N/A</v>
      </c>
      <c r="AP278" s="368" t="e">
        <f t="shared" si="109"/>
        <v>#N/A</v>
      </c>
    </row>
    <row r="279" spans="1:42" x14ac:dyDescent="0.2">
      <c r="A279" s="33" t="str">
        <f t="shared" si="105"/>
        <v>20-yr SL</v>
      </c>
      <c r="B279" s="228">
        <f t="array" ref="B279">SUM(IF(ISNUMBER(C279:AP279),C279:AP279))</f>
        <v>0</v>
      </c>
      <c r="C279" s="189" t="e">
        <f>C271/100*$Q$238</f>
        <v>#N/A</v>
      </c>
      <c r="D279" s="368" t="e">
        <f t="shared" ref="D279:AP279" si="110">D271/100*$Q$238</f>
        <v>#N/A</v>
      </c>
      <c r="E279" s="368" t="e">
        <f t="shared" si="110"/>
        <v>#N/A</v>
      </c>
      <c r="F279" s="368" t="e">
        <f t="shared" si="110"/>
        <v>#N/A</v>
      </c>
      <c r="G279" s="368" t="e">
        <f t="shared" si="110"/>
        <v>#N/A</v>
      </c>
      <c r="H279" s="368" t="e">
        <f t="shared" si="110"/>
        <v>#N/A</v>
      </c>
      <c r="I279" s="368" t="e">
        <f t="shared" si="110"/>
        <v>#N/A</v>
      </c>
      <c r="J279" s="368" t="e">
        <f t="shared" si="110"/>
        <v>#N/A</v>
      </c>
      <c r="K279" s="368" t="e">
        <f t="shared" si="110"/>
        <v>#N/A</v>
      </c>
      <c r="L279" s="368" t="e">
        <f t="shared" si="110"/>
        <v>#N/A</v>
      </c>
      <c r="M279" s="368" t="e">
        <f t="shared" si="110"/>
        <v>#N/A</v>
      </c>
      <c r="N279" s="368" t="e">
        <f t="shared" si="110"/>
        <v>#N/A</v>
      </c>
      <c r="O279" s="368" t="e">
        <f t="shared" si="110"/>
        <v>#N/A</v>
      </c>
      <c r="P279" s="368" t="e">
        <f t="shared" si="110"/>
        <v>#N/A</v>
      </c>
      <c r="Q279" s="368" t="e">
        <f t="shared" si="110"/>
        <v>#N/A</v>
      </c>
      <c r="R279" s="368" t="e">
        <f t="shared" si="110"/>
        <v>#N/A</v>
      </c>
      <c r="S279" s="368" t="e">
        <f t="shared" si="110"/>
        <v>#N/A</v>
      </c>
      <c r="T279" s="368" t="e">
        <f t="shared" si="110"/>
        <v>#N/A</v>
      </c>
      <c r="U279" s="368" t="e">
        <f t="shared" si="110"/>
        <v>#N/A</v>
      </c>
      <c r="V279" s="368" t="e">
        <f t="shared" si="110"/>
        <v>#N/A</v>
      </c>
      <c r="W279" s="368" t="e">
        <f t="shared" si="110"/>
        <v>#N/A</v>
      </c>
      <c r="X279" s="368" t="e">
        <f t="shared" si="110"/>
        <v>#N/A</v>
      </c>
      <c r="Y279" s="368" t="e">
        <f t="shared" si="110"/>
        <v>#N/A</v>
      </c>
      <c r="Z279" s="368" t="e">
        <f t="shared" si="110"/>
        <v>#N/A</v>
      </c>
      <c r="AA279" s="368" t="e">
        <f t="shared" si="110"/>
        <v>#N/A</v>
      </c>
      <c r="AB279" s="368" t="e">
        <f t="shared" si="110"/>
        <v>#N/A</v>
      </c>
      <c r="AC279" s="368" t="e">
        <f t="shared" si="110"/>
        <v>#N/A</v>
      </c>
      <c r="AD279" s="368" t="e">
        <f t="shared" si="110"/>
        <v>#N/A</v>
      </c>
      <c r="AE279" s="368" t="e">
        <f t="shared" si="110"/>
        <v>#N/A</v>
      </c>
      <c r="AF279" s="368" t="e">
        <f t="shared" si="110"/>
        <v>#N/A</v>
      </c>
      <c r="AG279" s="368" t="e">
        <f t="shared" si="110"/>
        <v>#N/A</v>
      </c>
      <c r="AH279" s="368" t="e">
        <f t="shared" si="110"/>
        <v>#N/A</v>
      </c>
      <c r="AI279" s="368" t="e">
        <f t="shared" si="110"/>
        <v>#N/A</v>
      </c>
      <c r="AJ279" s="368" t="e">
        <f t="shared" si="110"/>
        <v>#N/A</v>
      </c>
      <c r="AK279" s="368" t="e">
        <f t="shared" si="110"/>
        <v>#N/A</v>
      </c>
      <c r="AL279" s="368" t="e">
        <f t="shared" si="110"/>
        <v>#N/A</v>
      </c>
      <c r="AM279" s="368" t="e">
        <f t="shared" si="110"/>
        <v>#N/A</v>
      </c>
      <c r="AN279" s="368" t="e">
        <f t="shared" si="110"/>
        <v>#N/A</v>
      </c>
      <c r="AO279" s="368" t="e">
        <f t="shared" si="110"/>
        <v>#N/A</v>
      </c>
      <c r="AP279" s="368" t="e">
        <f t="shared" si="110"/>
        <v>#N/A</v>
      </c>
    </row>
    <row r="280" spans="1:42" x14ac:dyDescent="0.2">
      <c r="A280" s="33" t="str">
        <f t="shared" si="105"/>
        <v>39-yr SL</v>
      </c>
      <c r="B280" s="228">
        <f>SUM(IF(ISNUMBER(C280:AP280),C280:AP280))</f>
        <v>0</v>
      </c>
      <c r="C280" s="189" t="e">
        <f>C272/100*$Q$239</f>
        <v>#N/A</v>
      </c>
      <c r="D280" s="368" t="e">
        <f t="shared" ref="D280:AP280" si="111">D272/100*$Q$239</f>
        <v>#N/A</v>
      </c>
      <c r="E280" s="368" t="e">
        <f t="shared" si="111"/>
        <v>#N/A</v>
      </c>
      <c r="F280" s="368" t="e">
        <f t="shared" si="111"/>
        <v>#N/A</v>
      </c>
      <c r="G280" s="368" t="e">
        <f t="shared" si="111"/>
        <v>#N/A</v>
      </c>
      <c r="H280" s="368" t="e">
        <f t="shared" si="111"/>
        <v>#N/A</v>
      </c>
      <c r="I280" s="368" t="e">
        <f t="shared" si="111"/>
        <v>#N/A</v>
      </c>
      <c r="J280" s="368" t="e">
        <f t="shared" si="111"/>
        <v>#N/A</v>
      </c>
      <c r="K280" s="368" t="e">
        <f t="shared" si="111"/>
        <v>#N/A</v>
      </c>
      <c r="L280" s="368" t="e">
        <f t="shared" si="111"/>
        <v>#N/A</v>
      </c>
      <c r="M280" s="368" t="e">
        <f t="shared" si="111"/>
        <v>#N/A</v>
      </c>
      <c r="N280" s="368" t="e">
        <f t="shared" si="111"/>
        <v>#N/A</v>
      </c>
      <c r="O280" s="368" t="e">
        <f t="shared" si="111"/>
        <v>#N/A</v>
      </c>
      <c r="P280" s="368" t="e">
        <f t="shared" si="111"/>
        <v>#N/A</v>
      </c>
      <c r="Q280" s="368" t="e">
        <f t="shared" si="111"/>
        <v>#N/A</v>
      </c>
      <c r="R280" s="368" t="e">
        <f t="shared" si="111"/>
        <v>#N/A</v>
      </c>
      <c r="S280" s="368" t="e">
        <f t="shared" si="111"/>
        <v>#N/A</v>
      </c>
      <c r="T280" s="368" t="e">
        <f t="shared" si="111"/>
        <v>#N/A</v>
      </c>
      <c r="U280" s="368" t="e">
        <f t="shared" si="111"/>
        <v>#N/A</v>
      </c>
      <c r="V280" s="368" t="e">
        <f t="shared" si="111"/>
        <v>#N/A</v>
      </c>
      <c r="W280" s="368" t="e">
        <f t="shared" si="111"/>
        <v>#N/A</v>
      </c>
      <c r="X280" s="368" t="e">
        <f t="shared" si="111"/>
        <v>#N/A</v>
      </c>
      <c r="Y280" s="368" t="e">
        <f t="shared" si="111"/>
        <v>#N/A</v>
      </c>
      <c r="Z280" s="368" t="e">
        <f t="shared" si="111"/>
        <v>#N/A</v>
      </c>
      <c r="AA280" s="368" t="e">
        <f t="shared" si="111"/>
        <v>#N/A</v>
      </c>
      <c r="AB280" s="368" t="e">
        <f t="shared" si="111"/>
        <v>#N/A</v>
      </c>
      <c r="AC280" s="368" t="e">
        <f t="shared" si="111"/>
        <v>#N/A</v>
      </c>
      <c r="AD280" s="368" t="e">
        <f t="shared" si="111"/>
        <v>#N/A</v>
      </c>
      <c r="AE280" s="368" t="e">
        <f t="shared" si="111"/>
        <v>#N/A</v>
      </c>
      <c r="AF280" s="368" t="e">
        <f t="shared" si="111"/>
        <v>#N/A</v>
      </c>
      <c r="AG280" s="368" t="e">
        <f t="shared" si="111"/>
        <v>#N/A</v>
      </c>
      <c r="AH280" s="368" t="e">
        <f t="shared" si="111"/>
        <v>#N/A</v>
      </c>
      <c r="AI280" s="368" t="e">
        <f t="shared" si="111"/>
        <v>#N/A</v>
      </c>
      <c r="AJ280" s="368" t="e">
        <f t="shared" si="111"/>
        <v>#N/A</v>
      </c>
      <c r="AK280" s="368" t="e">
        <f t="shared" si="111"/>
        <v>#N/A</v>
      </c>
      <c r="AL280" s="368" t="e">
        <f t="shared" si="111"/>
        <v>#N/A</v>
      </c>
      <c r="AM280" s="368" t="e">
        <f t="shared" si="111"/>
        <v>#N/A</v>
      </c>
      <c r="AN280" s="368" t="e">
        <f t="shared" si="111"/>
        <v>#N/A</v>
      </c>
      <c r="AO280" s="368" t="e">
        <f t="shared" si="111"/>
        <v>#N/A</v>
      </c>
      <c r="AP280" s="368" t="e">
        <f t="shared" si="111"/>
        <v>#N/A</v>
      </c>
    </row>
    <row r="281" spans="1:42" x14ac:dyDescent="0.2">
      <c r="A281" s="33" t="s">
        <v>332</v>
      </c>
      <c r="B281" s="381">
        <f>SUM(IF(ISNUMBER(C281:AP281),C281:AP281))</f>
        <v>0</v>
      </c>
      <c r="C281" s="368">
        <f t="shared" ref="C281:AP281" si="112">IF(C2&lt;=analysis_period,C273/100*$Q$240,0)</f>
        <v>0</v>
      </c>
      <c r="D281" s="368">
        <f t="shared" si="112"/>
        <v>0</v>
      </c>
      <c r="E281" s="368">
        <f t="shared" si="112"/>
        <v>0</v>
      </c>
      <c r="F281" s="368">
        <f t="shared" si="112"/>
        <v>0</v>
      </c>
      <c r="G281" s="368">
        <f t="shared" si="112"/>
        <v>0</v>
      </c>
      <c r="H281" s="368">
        <f t="shared" si="112"/>
        <v>0</v>
      </c>
      <c r="I281" s="368">
        <f t="shared" si="112"/>
        <v>0</v>
      </c>
      <c r="J281" s="368">
        <f t="shared" si="112"/>
        <v>0</v>
      </c>
      <c r="K281" s="368">
        <f t="shared" si="112"/>
        <v>0</v>
      </c>
      <c r="L281" s="368">
        <f t="shared" si="112"/>
        <v>0</v>
      </c>
      <c r="M281" s="368">
        <f t="shared" si="112"/>
        <v>0</v>
      </c>
      <c r="N281" s="368">
        <f t="shared" si="112"/>
        <v>0</v>
      </c>
      <c r="O281" s="368">
        <f t="shared" si="112"/>
        <v>0</v>
      </c>
      <c r="P281" s="368">
        <f t="shared" si="112"/>
        <v>0</v>
      </c>
      <c r="Q281" s="368">
        <f t="shared" si="112"/>
        <v>0</v>
      </c>
      <c r="R281" s="368">
        <f t="shared" si="112"/>
        <v>0</v>
      </c>
      <c r="S281" s="368">
        <f t="shared" si="112"/>
        <v>0</v>
      </c>
      <c r="T281" s="368">
        <f t="shared" si="112"/>
        <v>0</v>
      </c>
      <c r="U281" s="368">
        <f t="shared" si="112"/>
        <v>0</v>
      </c>
      <c r="V281" s="368">
        <f t="shared" si="112"/>
        <v>0</v>
      </c>
      <c r="W281" s="368">
        <f t="shared" si="112"/>
        <v>0</v>
      </c>
      <c r="X281" s="368">
        <f t="shared" si="112"/>
        <v>0</v>
      </c>
      <c r="Y281" s="368">
        <f t="shared" si="112"/>
        <v>0</v>
      </c>
      <c r="Z281" s="368">
        <f t="shared" si="112"/>
        <v>0</v>
      </c>
      <c r="AA281" s="368">
        <f t="shared" si="112"/>
        <v>0</v>
      </c>
      <c r="AB281" s="368">
        <f t="shared" si="112"/>
        <v>0</v>
      </c>
      <c r="AC281" s="368">
        <f t="shared" si="112"/>
        <v>0</v>
      </c>
      <c r="AD281" s="368">
        <f t="shared" si="112"/>
        <v>0</v>
      </c>
      <c r="AE281" s="368">
        <f t="shared" si="112"/>
        <v>0</v>
      </c>
      <c r="AF281" s="368">
        <f t="shared" si="112"/>
        <v>0</v>
      </c>
      <c r="AG281" s="368">
        <f t="shared" si="112"/>
        <v>0</v>
      </c>
      <c r="AH281" s="368">
        <f t="shared" si="112"/>
        <v>0</v>
      </c>
      <c r="AI281" s="368">
        <f t="shared" si="112"/>
        <v>0</v>
      </c>
      <c r="AJ281" s="368">
        <f t="shared" si="112"/>
        <v>0</v>
      </c>
      <c r="AK281" s="368">
        <f t="shared" si="112"/>
        <v>0</v>
      </c>
      <c r="AL281" s="368">
        <f t="shared" si="112"/>
        <v>0</v>
      </c>
      <c r="AM281" s="368">
        <f t="shared" si="112"/>
        <v>0</v>
      </c>
      <c r="AN281" s="368">
        <f t="shared" si="112"/>
        <v>0</v>
      </c>
      <c r="AO281" s="368">
        <f t="shared" si="112"/>
        <v>0</v>
      </c>
      <c r="AP281" s="368">
        <f t="shared" si="112"/>
        <v>0</v>
      </c>
    </row>
    <row r="282" spans="1:42" x14ac:dyDescent="0.2">
      <c r="A282" s="33" t="s">
        <v>87</v>
      </c>
      <c r="B282" s="229">
        <f t="shared" ref="B282" si="113">SUM(C282:AP282)</f>
        <v>0</v>
      </c>
      <c r="C282" s="195">
        <f>P241</f>
        <v>0</v>
      </c>
      <c r="D282" s="195">
        <v>0</v>
      </c>
      <c r="E282" s="195">
        <v>0</v>
      </c>
      <c r="F282" s="195">
        <v>0</v>
      </c>
      <c r="G282" s="195">
        <v>0</v>
      </c>
      <c r="H282" s="195">
        <v>0</v>
      </c>
      <c r="I282" s="195">
        <v>0</v>
      </c>
      <c r="J282" s="195">
        <v>0</v>
      </c>
      <c r="K282" s="195">
        <v>0</v>
      </c>
      <c r="L282" s="195">
        <v>0</v>
      </c>
      <c r="M282" s="195">
        <v>0</v>
      </c>
      <c r="N282" s="195">
        <v>0</v>
      </c>
      <c r="O282" s="195">
        <v>0</v>
      </c>
      <c r="P282" s="195">
        <v>0</v>
      </c>
      <c r="Q282" s="195">
        <v>0</v>
      </c>
      <c r="R282" s="195">
        <v>0</v>
      </c>
      <c r="S282" s="195">
        <v>0</v>
      </c>
      <c r="T282" s="195">
        <v>0</v>
      </c>
      <c r="U282" s="195">
        <v>0</v>
      </c>
      <c r="V282" s="195">
        <v>0</v>
      </c>
      <c r="W282" s="195">
        <v>0</v>
      </c>
      <c r="X282" s="195">
        <v>0</v>
      </c>
      <c r="Y282" s="195">
        <v>0</v>
      </c>
      <c r="Z282" s="195">
        <v>0</v>
      </c>
      <c r="AA282" s="195">
        <v>0</v>
      </c>
      <c r="AB282" s="195">
        <v>0</v>
      </c>
      <c r="AC282" s="195">
        <v>0</v>
      </c>
      <c r="AD282" s="195">
        <v>0</v>
      </c>
      <c r="AE282" s="195">
        <v>0</v>
      </c>
      <c r="AF282" s="195">
        <v>0</v>
      </c>
      <c r="AG282" s="195">
        <v>0</v>
      </c>
      <c r="AH282" s="195">
        <v>0</v>
      </c>
      <c r="AI282" s="195">
        <v>0</v>
      </c>
      <c r="AJ282" s="195">
        <v>0</v>
      </c>
      <c r="AK282" s="195">
        <v>0</v>
      </c>
      <c r="AL282" s="195">
        <v>0</v>
      </c>
      <c r="AM282" s="195">
        <v>0</v>
      </c>
      <c r="AN282" s="195">
        <v>0</v>
      </c>
      <c r="AO282" s="195">
        <v>0</v>
      </c>
      <c r="AP282" s="195">
        <v>0</v>
      </c>
    </row>
    <row r="283" spans="1:42" x14ac:dyDescent="0.2">
      <c r="A283" s="32"/>
      <c r="B283" s="230">
        <f t="array" ref="B283">SUM(IF(ISNUMBER(C283:AP283),C283:AP283))</f>
        <v>0</v>
      </c>
      <c r="C283" s="189" t="e">
        <f>SUM(C275:C282)</f>
        <v>#N/A</v>
      </c>
      <c r="D283" s="189" t="e">
        <f>SUM(D275:D282)</f>
        <v>#N/A</v>
      </c>
      <c r="E283" s="189" t="e">
        <f t="shared" ref="E283:AP283" si="114">SUM(E275:E282)</f>
        <v>#N/A</v>
      </c>
      <c r="F283" s="189" t="e">
        <f t="shared" si="114"/>
        <v>#N/A</v>
      </c>
      <c r="G283" s="189" t="e">
        <f t="shared" si="114"/>
        <v>#N/A</v>
      </c>
      <c r="H283" s="189" t="e">
        <f t="shared" si="114"/>
        <v>#N/A</v>
      </c>
      <c r="I283" s="189" t="e">
        <f t="shared" si="114"/>
        <v>#N/A</v>
      </c>
      <c r="J283" s="189" t="e">
        <f t="shared" si="114"/>
        <v>#N/A</v>
      </c>
      <c r="K283" s="189" t="e">
        <f t="shared" si="114"/>
        <v>#N/A</v>
      </c>
      <c r="L283" s="189" t="e">
        <f t="shared" si="114"/>
        <v>#N/A</v>
      </c>
      <c r="M283" s="189" t="e">
        <f t="shared" si="114"/>
        <v>#N/A</v>
      </c>
      <c r="N283" s="189" t="e">
        <f t="shared" si="114"/>
        <v>#N/A</v>
      </c>
      <c r="O283" s="189" t="e">
        <f t="shared" si="114"/>
        <v>#N/A</v>
      </c>
      <c r="P283" s="189" t="e">
        <f t="shared" si="114"/>
        <v>#N/A</v>
      </c>
      <c r="Q283" s="189" t="e">
        <f t="shared" si="114"/>
        <v>#N/A</v>
      </c>
      <c r="R283" s="189" t="e">
        <f t="shared" si="114"/>
        <v>#N/A</v>
      </c>
      <c r="S283" s="189" t="e">
        <f t="shared" si="114"/>
        <v>#N/A</v>
      </c>
      <c r="T283" s="189" t="e">
        <f t="shared" si="114"/>
        <v>#N/A</v>
      </c>
      <c r="U283" s="189" t="e">
        <f t="shared" si="114"/>
        <v>#N/A</v>
      </c>
      <c r="V283" s="189" t="e">
        <f t="shared" si="114"/>
        <v>#N/A</v>
      </c>
      <c r="W283" s="189" t="e">
        <f t="shared" si="114"/>
        <v>#N/A</v>
      </c>
      <c r="X283" s="189" t="e">
        <f t="shared" si="114"/>
        <v>#N/A</v>
      </c>
      <c r="Y283" s="189" t="e">
        <f t="shared" si="114"/>
        <v>#N/A</v>
      </c>
      <c r="Z283" s="189" t="e">
        <f t="shared" si="114"/>
        <v>#N/A</v>
      </c>
      <c r="AA283" s="189" t="e">
        <f t="shared" si="114"/>
        <v>#N/A</v>
      </c>
      <c r="AB283" s="189" t="e">
        <f t="shared" si="114"/>
        <v>#N/A</v>
      </c>
      <c r="AC283" s="189" t="e">
        <f t="shared" si="114"/>
        <v>#N/A</v>
      </c>
      <c r="AD283" s="189" t="e">
        <f t="shared" si="114"/>
        <v>#N/A</v>
      </c>
      <c r="AE283" s="189" t="e">
        <f t="shared" si="114"/>
        <v>#N/A</v>
      </c>
      <c r="AF283" s="189" t="e">
        <f t="shared" si="114"/>
        <v>#N/A</v>
      </c>
      <c r="AG283" s="189" t="e">
        <f t="shared" si="114"/>
        <v>#N/A</v>
      </c>
      <c r="AH283" s="189" t="e">
        <f t="shared" si="114"/>
        <v>#N/A</v>
      </c>
      <c r="AI283" s="189" t="e">
        <f t="shared" si="114"/>
        <v>#N/A</v>
      </c>
      <c r="AJ283" s="189" t="e">
        <f t="shared" si="114"/>
        <v>#N/A</v>
      </c>
      <c r="AK283" s="189" t="e">
        <f t="shared" si="114"/>
        <v>#N/A</v>
      </c>
      <c r="AL283" s="189" t="e">
        <f t="shared" si="114"/>
        <v>#N/A</v>
      </c>
      <c r="AM283" s="189" t="e">
        <f t="shared" si="114"/>
        <v>#N/A</v>
      </c>
      <c r="AN283" s="189" t="e">
        <f t="shared" si="114"/>
        <v>#N/A</v>
      </c>
      <c r="AO283" s="189" t="e">
        <f t="shared" si="114"/>
        <v>#N/A</v>
      </c>
      <c r="AP283" s="189" t="e">
        <f t="shared" si="114"/>
        <v>#N/A</v>
      </c>
    </row>
    <row r="284" spans="1:42" s="122" customFormat="1" x14ac:dyDescent="0.2">
      <c r="A284" s="32"/>
      <c r="C284" s="203"/>
      <c r="D284" s="203"/>
      <c r="E284" s="203"/>
      <c r="F284" s="203"/>
      <c r="G284" s="203"/>
      <c r="H284" s="203"/>
      <c r="I284" s="203"/>
      <c r="J284" s="203"/>
      <c r="K284" s="203"/>
      <c r="L284" s="203"/>
      <c r="M284" s="203"/>
      <c r="N284" s="203"/>
      <c r="O284" s="203"/>
      <c r="P284" s="203"/>
      <c r="Q284" s="203"/>
      <c r="R284" s="203"/>
      <c r="S284" s="203"/>
      <c r="T284" s="203"/>
      <c r="U284" s="203"/>
      <c r="V284" s="203"/>
      <c r="W284" s="203"/>
      <c r="X284" s="203"/>
      <c r="Y284" s="203"/>
      <c r="Z284" s="203"/>
      <c r="AA284" s="203"/>
      <c r="AB284" s="203"/>
      <c r="AC284" s="203"/>
      <c r="AD284" s="203"/>
      <c r="AE284" s="203"/>
      <c r="AF284" s="203"/>
      <c r="AG284" s="203"/>
      <c r="AH284" s="203"/>
      <c r="AI284" s="203"/>
      <c r="AJ284" s="203"/>
      <c r="AK284" s="203"/>
      <c r="AL284" s="203"/>
      <c r="AM284" s="203"/>
      <c r="AN284" s="203"/>
      <c r="AO284" s="203"/>
      <c r="AP284" s="203"/>
    </row>
    <row r="285" spans="1:42" s="122" customFormat="1" x14ac:dyDescent="0.2">
      <c r="A285" s="30" t="s">
        <v>74</v>
      </c>
      <c r="C285" s="203"/>
      <c r="D285" s="203"/>
      <c r="E285" s="203"/>
      <c r="F285" s="203"/>
      <c r="G285" s="203"/>
      <c r="H285" s="203"/>
      <c r="I285" s="203"/>
      <c r="J285" s="203"/>
      <c r="K285" s="203"/>
      <c r="L285" s="203"/>
      <c r="M285" s="203"/>
      <c r="N285" s="203"/>
      <c r="O285" s="203"/>
      <c r="P285" s="203"/>
      <c r="Q285" s="203"/>
      <c r="R285" s="203"/>
      <c r="S285" s="203"/>
      <c r="T285" s="203"/>
      <c r="U285" s="203"/>
      <c r="V285" s="203"/>
      <c r="W285" s="203"/>
      <c r="X285" s="203"/>
      <c r="Y285" s="203"/>
      <c r="Z285" s="203"/>
      <c r="AA285" s="203"/>
      <c r="AB285" s="203"/>
      <c r="AC285" s="203"/>
      <c r="AD285" s="203"/>
      <c r="AE285" s="203"/>
      <c r="AF285" s="203"/>
      <c r="AG285" s="203"/>
      <c r="AH285" s="203"/>
      <c r="AI285" s="203"/>
      <c r="AJ285" s="203"/>
      <c r="AK285" s="203"/>
      <c r="AL285" s="203"/>
      <c r="AM285" s="203"/>
      <c r="AN285" s="203"/>
      <c r="AO285" s="203"/>
      <c r="AP285" s="203"/>
    </row>
    <row r="286" spans="1:42" x14ac:dyDescent="0.2">
      <c r="A286" s="32" t="s">
        <v>76</v>
      </c>
      <c r="B286" s="37" t="str">
        <f>equip_reserve_depr_sta</f>
        <v>5-yr MACRS</v>
      </c>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c r="AF286" s="28"/>
      <c r="AG286" s="28"/>
      <c r="AH286" s="28"/>
      <c r="AI286" s="28"/>
      <c r="AJ286" s="28"/>
      <c r="AK286" s="28"/>
      <c r="AL286" s="28"/>
      <c r="AM286" s="28"/>
      <c r="AN286" s="28"/>
      <c r="AO286" s="28"/>
      <c r="AP286" s="28"/>
    </row>
    <row r="287" spans="1:42" x14ac:dyDescent="0.2">
      <c r="A287" s="32" t="s">
        <v>77</v>
      </c>
      <c r="B287" s="232">
        <f t="shared" ref="B287:AP287" si="115">B2</f>
        <v>0</v>
      </c>
      <c r="C287" s="232" t="str">
        <f t="shared" si="115"/>
        <v/>
      </c>
      <c r="D287" s="232" t="str">
        <f t="shared" si="115"/>
        <v/>
      </c>
      <c r="E287" s="232" t="str">
        <f t="shared" si="115"/>
        <v/>
      </c>
      <c r="F287" s="232" t="str">
        <f t="shared" si="115"/>
        <v/>
      </c>
      <c r="G287" s="232" t="str">
        <f t="shared" si="115"/>
        <v/>
      </c>
      <c r="H287" s="232" t="str">
        <f t="shared" si="115"/>
        <v/>
      </c>
      <c r="I287" s="232" t="str">
        <f t="shared" si="115"/>
        <v/>
      </c>
      <c r="J287" s="232" t="str">
        <f t="shared" si="115"/>
        <v/>
      </c>
      <c r="K287" s="232" t="str">
        <f t="shared" si="115"/>
        <v/>
      </c>
      <c r="L287" s="232" t="str">
        <f t="shared" si="115"/>
        <v/>
      </c>
      <c r="M287" s="232" t="str">
        <f t="shared" si="115"/>
        <v/>
      </c>
      <c r="N287" s="232" t="str">
        <f t="shared" si="115"/>
        <v/>
      </c>
      <c r="O287" s="232" t="str">
        <f t="shared" si="115"/>
        <v/>
      </c>
      <c r="P287" s="232" t="str">
        <f t="shared" si="115"/>
        <v/>
      </c>
      <c r="Q287" s="232" t="str">
        <f t="shared" si="115"/>
        <v/>
      </c>
      <c r="R287" s="232" t="str">
        <f t="shared" si="115"/>
        <v/>
      </c>
      <c r="S287" s="232" t="str">
        <f t="shared" si="115"/>
        <v/>
      </c>
      <c r="T287" s="232" t="str">
        <f t="shared" si="115"/>
        <v/>
      </c>
      <c r="U287" s="232" t="str">
        <f t="shared" si="115"/>
        <v/>
      </c>
      <c r="V287" s="232" t="str">
        <f t="shared" si="115"/>
        <v/>
      </c>
      <c r="W287" s="232" t="str">
        <f t="shared" si="115"/>
        <v/>
      </c>
      <c r="X287" s="232" t="str">
        <f t="shared" si="115"/>
        <v/>
      </c>
      <c r="Y287" s="232" t="str">
        <f t="shared" si="115"/>
        <v/>
      </c>
      <c r="Z287" s="232" t="str">
        <f t="shared" si="115"/>
        <v/>
      </c>
      <c r="AA287" s="232" t="str">
        <f t="shared" si="115"/>
        <v/>
      </c>
      <c r="AB287" s="232" t="str">
        <f t="shared" si="115"/>
        <v/>
      </c>
      <c r="AC287" s="232" t="str">
        <f t="shared" si="115"/>
        <v/>
      </c>
      <c r="AD287" s="232" t="str">
        <f t="shared" si="115"/>
        <v/>
      </c>
      <c r="AE287" s="232" t="str">
        <f t="shared" si="115"/>
        <v/>
      </c>
      <c r="AF287" s="232" t="str">
        <f t="shared" si="115"/>
        <v/>
      </c>
      <c r="AG287" s="232" t="str">
        <f t="shared" si="115"/>
        <v/>
      </c>
      <c r="AH287" s="232" t="str">
        <f t="shared" si="115"/>
        <v/>
      </c>
      <c r="AI287" s="232" t="str">
        <f t="shared" si="115"/>
        <v/>
      </c>
      <c r="AJ287" s="232" t="str">
        <f t="shared" si="115"/>
        <v/>
      </c>
      <c r="AK287" s="232" t="str">
        <f t="shared" si="115"/>
        <v/>
      </c>
      <c r="AL287" s="232" t="str">
        <f t="shared" si="115"/>
        <v/>
      </c>
      <c r="AM287" s="232" t="str">
        <f t="shared" si="115"/>
        <v/>
      </c>
      <c r="AN287" s="232" t="str">
        <f t="shared" si="115"/>
        <v/>
      </c>
      <c r="AO287" s="232" t="str">
        <f t="shared" si="115"/>
        <v/>
      </c>
      <c r="AP287" s="232" t="str">
        <f t="shared" si="115"/>
        <v/>
      </c>
    </row>
    <row r="288" spans="1:42" x14ac:dyDescent="0.2">
      <c r="A288" s="32" t="s">
        <v>189</v>
      </c>
      <c r="B288" s="231">
        <v>0</v>
      </c>
      <c r="C288" s="224" t="e">
        <f t="shared" ref="C288:AP288" si="116">IF($B$286=$A267,C267,0)+IF($B$286=$A268,C268,0)+IF($B$286=$A269,C269,0)+IF($B$286=$A270,C270,0)+IF($B$286=$A271,C271,0)+IF($B$286=$A272,C272,0)</f>
        <v>#N/A</v>
      </c>
      <c r="D288" s="224" t="e">
        <f t="shared" si="116"/>
        <v>#N/A</v>
      </c>
      <c r="E288" s="224" t="e">
        <f t="shared" si="116"/>
        <v>#N/A</v>
      </c>
      <c r="F288" s="224" t="e">
        <f t="shared" si="116"/>
        <v>#N/A</v>
      </c>
      <c r="G288" s="224" t="e">
        <f t="shared" si="116"/>
        <v>#N/A</v>
      </c>
      <c r="H288" s="224" t="e">
        <f t="shared" si="116"/>
        <v>#N/A</v>
      </c>
      <c r="I288" s="224" t="e">
        <f t="shared" si="116"/>
        <v>#N/A</v>
      </c>
      <c r="J288" s="224" t="e">
        <f t="shared" si="116"/>
        <v>#N/A</v>
      </c>
      <c r="K288" s="224" t="e">
        <f t="shared" si="116"/>
        <v>#N/A</v>
      </c>
      <c r="L288" s="224" t="e">
        <f t="shared" si="116"/>
        <v>#N/A</v>
      </c>
      <c r="M288" s="224" t="e">
        <f t="shared" si="116"/>
        <v>#N/A</v>
      </c>
      <c r="N288" s="224" t="e">
        <f t="shared" si="116"/>
        <v>#N/A</v>
      </c>
      <c r="O288" s="224" t="e">
        <f t="shared" si="116"/>
        <v>#N/A</v>
      </c>
      <c r="P288" s="224" t="e">
        <f t="shared" si="116"/>
        <v>#N/A</v>
      </c>
      <c r="Q288" s="224" t="e">
        <f t="shared" si="116"/>
        <v>#N/A</v>
      </c>
      <c r="R288" s="224" t="e">
        <f t="shared" si="116"/>
        <v>#N/A</v>
      </c>
      <c r="S288" s="224" t="e">
        <f t="shared" si="116"/>
        <v>#N/A</v>
      </c>
      <c r="T288" s="224" t="e">
        <f t="shared" si="116"/>
        <v>#N/A</v>
      </c>
      <c r="U288" s="224" t="e">
        <f t="shared" si="116"/>
        <v>#N/A</v>
      </c>
      <c r="V288" s="224" t="e">
        <f t="shared" si="116"/>
        <v>#N/A</v>
      </c>
      <c r="W288" s="224" t="e">
        <f t="shared" si="116"/>
        <v>#N/A</v>
      </c>
      <c r="X288" s="224" t="e">
        <f t="shared" si="116"/>
        <v>#N/A</v>
      </c>
      <c r="Y288" s="224" t="e">
        <f t="shared" si="116"/>
        <v>#N/A</v>
      </c>
      <c r="Z288" s="224" t="e">
        <f t="shared" si="116"/>
        <v>#N/A</v>
      </c>
      <c r="AA288" s="224" t="e">
        <f t="shared" si="116"/>
        <v>#N/A</v>
      </c>
      <c r="AB288" s="224" t="e">
        <f t="shared" si="116"/>
        <v>#N/A</v>
      </c>
      <c r="AC288" s="224" t="e">
        <f t="shared" si="116"/>
        <v>#N/A</v>
      </c>
      <c r="AD288" s="224" t="e">
        <f t="shared" si="116"/>
        <v>#N/A</v>
      </c>
      <c r="AE288" s="224" t="e">
        <f t="shared" si="116"/>
        <v>#N/A</v>
      </c>
      <c r="AF288" s="224" t="e">
        <f t="shared" si="116"/>
        <v>#N/A</v>
      </c>
      <c r="AG288" s="224" t="e">
        <f t="shared" si="116"/>
        <v>#N/A</v>
      </c>
      <c r="AH288" s="224" t="e">
        <f t="shared" si="116"/>
        <v>#N/A</v>
      </c>
      <c r="AI288" s="224" t="e">
        <f t="shared" si="116"/>
        <v>#N/A</v>
      </c>
      <c r="AJ288" s="224" t="e">
        <f t="shared" si="116"/>
        <v>#N/A</v>
      </c>
      <c r="AK288" s="224" t="e">
        <f t="shared" si="116"/>
        <v>#N/A</v>
      </c>
      <c r="AL288" s="224" t="e">
        <f t="shared" si="116"/>
        <v>#N/A</v>
      </c>
      <c r="AM288" s="224" t="e">
        <f t="shared" si="116"/>
        <v>#N/A</v>
      </c>
      <c r="AN288" s="224" t="e">
        <f t="shared" si="116"/>
        <v>#N/A</v>
      </c>
      <c r="AO288" s="224" t="e">
        <f t="shared" si="116"/>
        <v>#N/A</v>
      </c>
      <c r="AP288" s="224" t="e">
        <f t="shared" si="116"/>
        <v>#N/A</v>
      </c>
    </row>
    <row r="289" spans="1:42" x14ac:dyDescent="0.2">
      <c r="A289" s="32"/>
      <c r="B289" s="38"/>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c r="AA289" s="36"/>
      <c r="AB289" s="36"/>
      <c r="AC289" s="36"/>
      <c r="AD289" s="36"/>
      <c r="AE289" s="36"/>
      <c r="AF289" s="36"/>
      <c r="AG289" s="36"/>
      <c r="AH289" s="36"/>
      <c r="AI289" s="36"/>
      <c r="AJ289" s="36"/>
      <c r="AK289" s="36"/>
      <c r="AL289" s="36"/>
      <c r="AM289" s="36"/>
      <c r="AN289" s="36"/>
      <c r="AO289" s="36"/>
      <c r="AP289" s="36"/>
    </row>
    <row r="290" spans="1:42" x14ac:dyDescent="0.2">
      <c r="A290" s="30" t="s">
        <v>89</v>
      </c>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c r="AC290" s="28"/>
      <c r="AD290" s="28"/>
      <c r="AE290" s="28"/>
      <c r="AF290" s="28"/>
      <c r="AG290" s="28"/>
      <c r="AH290" s="28"/>
      <c r="AI290" s="28"/>
      <c r="AJ290" s="28"/>
      <c r="AK290" s="28"/>
      <c r="AL290" s="28"/>
      <c r="AM290" s="28"/>
      <c r="AN290" s="28"/>
      <c r="AO290" s="28"/>
      <c r="AP290" s="28"/>
    </row>
    <row r="291" spans="1:42" x14ac:dyDescent="0.2">
      <c r="A291" s="32" t="s">
        <v>75</v>
      </c>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c r="AE291" s="28"/>
      <c r="AF291" s="28"/>
      <c r="AG291" s="28"/>
      <c r="AH291" s="28"/>
      <c r="AI291" s="28"/>
      <c r="AJ291" s="28"/>
      <c r="AK291" s="28"/>
      <c r="AL291" s="28"/>
      <c r="AM291" s="28"/>
      <c r="AN291" s="28"/>
      <c r="AO291" s="28"/>
      <c r="AP291" s="28"/>
    </row>
    <row r="292" spans="1:42" x14ac:dyDescent="0.2">
      <c r="A292" s="4">
        <v>1</v>
      </c>
      <c r="B292" s="4">
        <v>0</v>
      </c>
      <c r="C292" s="213">
        <f>IF(C$2&lt;=analysis_period,IF(SUM($C613:C613)&gt;0,B292+1,0),0)</f>
        <v>0</v>
      </c>
      <c r="D292" s="213">
        <f>IF(D$2&lt;=analysis_period,IF(SUM($C613:D613)&gt;0,C292+1,0),0)</f>
        <v>0</v>
      </c>
      <c r="E292" s="213">
        <f>IF(E$2&lt;=analysis_period,IF(SUM($C613:E613)&gt;0,D292+1,0),0)</f>
        <v>0</v>
      </c>
      <c r="F292" s="213">
        <f>IF(F$2&lt;=analysis_period,IF(SUM($C613:F613)&gt;0,E292+1,0),0)</f>
        <v>0</v>
      </c>
      <c r="G292" s="213">
        <f>IF(G$2&lt;=analysis_period,IF(SUM($C613:G613)&gt;0,F292+1,0),0)</f>
        <v>0</v>
      </c>
      <c r="H292" s="213">
        <f>IF(H$2&lt;=analysis_period,IF(SUM($C613:H613)&gt;0,G292+1,0),0)</f>
        <v>0</v>
      </c>
      <c r="I292" s="213">
        <f>IF(I$2&lt;=analysis_period,IF(SUM($C613:I613)&gt;0,H292+1,0),0)</f>
        <v>0</v>
      </c>
      <c r="J292" s="213">
        <f>IF(J$2&lt;=analysis_period,IF(SUM($C613:J613)&gt;0,I292+1,0),0)</f>
        <v>0</v>
      </c>
      <c r="K292" s="213">
        <f>IF(K$2&lt;=analysis_period,IF(SUM($C613:K613)&gt;0,J292+1,0),0)</f>
        <v>0</v>
      </c>
      <c r="L292" s="213">
        <f>IF(L$2&lt;=analysis_period,IF(SUM($C613:L613)&gt;0,K292+1,0),0)</f>
        <v>0</v>
      </c>
      <c r="M292" s="213">
        <f>IF(M$2&lt;=analysis_period,IF(SUM($C613:M613)&gt;0,L292+1,0),0)</f>
        <v>0</v>
      </c>
      <c r="N292" s="213">
        <f>IF(N$2&lt;=analysis_period,IF(SUM($C613:N613)&gt;0,M292+1,0),0)</f>
        <v>0</v>
      </c>
      <c r="O292" s="213">
        <f>IF(O$2&lt;=analysis_period,IF(SUM($C613:O613)&gt;0,N292+1,0),0)</f>
        <v>0</v>
      </c>
      <c r="P292" s="213">
        <f>IF(P$2&lt;=analysis_period,IF(SUM($C613:P613)&gt;0,O292+1,0),0)</f>
        <v>0</v>
      </c>
      <c r="Q292" s="213">
        <f>IF(Q$2&lt;=analysis_period,IF(SUM($C613:Q613)&gt;0,P292+1,0),0)</f>
        <v>0</v>
      </c>
      <c r="R292" s="213">
        <f>IF(R$2&lt;=analysis_period,IF(SUM($C613:R613)&gt;0,Q292+1,0),0)</f>
        <v>0</v>
      </c>
      <c r="S292" s="213">
        <f>IF(S$2&lt;=analysis_period,IF(SUM($C613:S613)&gt;0,R292+1,0),0)</f>
        <v>0</v>
      </c>
      <c r="T292" s="213">
        <f>IF(T$2&lt;=analysis_period,IF(SUM($C613:T613)&gt;0,S292+1,0),0)</f>
        <v>0</v>
      </c>
      <c r="U292" s="213">
        <f>IF(U$2&lt;=analysis_period,IF(SUM($C613:U613)&gt;0,T292+1,0),0)</f>
        <v>0</v>
      </c>
      <c r="V292" s="213">
        <f>IF(V$2&lt;=analysis_period,IF(SUM($C613:V613)&gt;0,U292+1,0),0)</f>
        <v>0</v>
      </c>
      <c r="W292" s="213">
        <f>IF(W$2&lt;=analysis_period,IF(SUM($C613:W613)&gt;0,V292+1,0),0)</f>
        <v>0</v>
      </c>
      <c r="X292" s="213">
        <f>IF(X$2&lt;=analysis_period,IF(SUM($C613:X613)&gt;0,W292+1,0),0)</f>
        <v>0</v>
      </c>
      <c r="Y292" s="213">
        <f>IF(Y$2&lt;=analysis_period,IF(SUM($C613:Y613)&gt;0,X292+1,0),0)</f>
        <v>0</v>
      </c>
      <c r="Z292" s="213">
        <f>IF(Z$2&lt;=analysis_period,IF(SUM($C613:Z613)&gt;0,Y292+1,0),0)</f>
        <v>0</v>
      </c>
      <c r="AA292" s="213">
        <f>IF(AA$2&lt;=analysis_period,IF(SUM($C613:AA613)&gt;0,Z292+1,0),0)</f>
        <v>0</v>
      </c>
      <c r="AB292" s="213">
        <f>IF(AB$2&lt;=analysis_period,IF(SUM($C613:AB613)&gt;0,AA292+1,0),0)</f>
        <v>0</v>
      </c>
      <c r="AC292" s="213">
        <f>IF(AC$2&lt;=analysis_period,IF(SUM($C613:AC613)&gt;0,AB292+1,0),0)</f>
        <v>0</v>
      </c>
      <c r="AD292" s="213">
        <f>IF(AD$2&lt;=analysis_period,IF(SUM($C613:AD613)&gt;0,AC292+1,0),0)</f>
        <v>0</v>
      </c>
      <c r="AE292" s="213">
        <f>IF(AE$2&lt;=analysis_period,IF(SUM($C613:AE613)&gt;0,AD292+1,0),0)</f>
        <v>0</v>
      </c>
      <c r="AF292" s="213">
        <f>IF(AF$2&lt;=analysis_period,IF(SUM($C613:AF613)&gt;0,AE292+1,0),0)</f>
        <v>0</v>
      </c>
      <c r="AG292" s="213">
        <f>IF(AG$2&lt;=analysis_period,IF(SUM($C613:AG613)&gt;0,AF292+1,0),0)</f>
        <v>0</v>
      </c>
      <c r="AH292" s="213">
        <f>IF(AH$2&lt;=analysis_period,IF(SUM($C613:AH613)&gt;0,AG292+1,0),0)</f>
        <v>0</v>
      </c>
      <c r="AI292" s="213">
        <f>IF(AI$2&lt;=analysis_period,IF(SUM($C613:AI613)&gt;0,AH292+1,0),0)</f>
        <v>0</v>
      </c>
      <c r="AJ292" s="213">
        <f>IF(AJ$2&lt;=analysis_period,IF(SUM($C613:AJ613)&gt;0,AI292+1,0),0)</f>
        <v>0</v>
      </c>
      <c r="AK292" s="213">
        <f>IF(AK$2&lt;=analysis_period,IF(SUM($C613:AK613)&gt;0,AJ292+1,0),0)</f>
        <v>0</v>
      </c>
      <c r="AL292" s="213">
        <f>IF(AL$2&lt;=analysis_period,IF(SUM($C613:AL613)&gt;0,AK292+1,0),0)</f>
        <v>0</v>
      </c>
      <c r="AM292" s="213">
        <f>IF(AM$2&lt;=analysis_period,IF(SUM($C613:AM613)&gt;0,AL292+1,0),0)</f>
        <v>0</v>
      </c>
      <c r="AN292" s="213">
        <f>IF(AN$2&lt;=analysis_period,IF(SUM($C613:AN613)&gt;0,AM292+1,0),0)</f>
        <v>0</v>
      </c>
      <c r="AO292" s="213">
        <f>IF(AO$2&lt;=analysis_period,IF(SUM($C613:AO613)&gt;0,AN292+1,0),0)</f>
        <v>0</v>
      </c>
      <c r="AP292" s="213">
        <f>IF(AP$2&lt;=analysis_period,IF(SUM($C613:AP613)&gt;0,AO292+1,0),0)</f>
        <v>0</v>
      </c>
    </row>
    <row r="293" spans="1:42" x14ac:dyDescent="0.2">
      <c r="A293" s="4">
        <f>A292+1</f>
        <v>2</v>
      </c>
      <c r="B293" s="4">
        <v>0</v>
      </c>
      <c r="C293" s="213">
        <f>IF(C$2&lt;=analysis_period,IF(SUM($C614:C614)&gt;0,B293+1,0),0)</f>
        <v>0</v>
      </c>
      <c r="D293" s="213">
        <f>IF(D$2&lt;=analysis_period,IF(SUM($C614:D614)&gt;0,C293+1,0),0)</f>
        <v>0</v>
      </c>
      <c r="E293" s="213">
        <f>IF(E$2&lt;=analysis_period,IF(SUM($C614:E614)&gt;0,D293+1,0),0)</f>
        <v>0</v>
      </c>
      <c r="F293" s="213">
        <f>IF(F$2&lt;=analysis_period,IF(SUM($C614:F614)&gt;0,E293+1,0),0)</f>
        <v>0</v>
      </c>
      <c r="G293" s="213">
        <f>IF(G$2&lt;=analysis_period,IF(SUM($C614:G614)&gt;0,F293+1,0),0)</f>
        <v>0</v>
      </c>
      <c r="H293" s="213">
        <f>IF(H$2&lt;=analysis_period,IF(SUM($C614:H614)&gt;0,G293+1,0),0)</f>
        <v>0</v>
      </c>
      <c r="I293" s="213">
        <f>IF(I$2&lt;=analysis_period,IF(SUM($C614:I614)&gt;0,H293+1,0),0)</f>
        <v>0</v>
      </c>
      <c r="J293" s="213">
        <f>IF(J$2&lt;=analysis_period,IF(SUM($C614:J614)&gt;0,I293+1,0),0)</f>
        <v>0</v>
      </c>
      <c r="K293" s="213">
        <f>IF(K$2&lt;=analysis_period,IF(SUM($C614:K614)&gt;0,J293+1,0),0)</f>
        <v>0</v>
      </c>
      <c r="L293" s="213">
        <f>IF(L$2&lt;=analysis_period,IF(SUM($C614:L614)&gt;0,K293+1,0),0)</f>
        <v>0</v>
      </c>
      <c r="M293" s="213">
        <f>IF(M$2&lt;=analysis_period,IF(SUM($C614:M614)&gt;0,L293+1,0),0)</f>
        <v>0</v>
      </c>
      <c r="N293" s="213">
        <f>IF(N$2&lt;=analysis_period,IF(SUM($C614:N614)&gt;0,M293+1,0),0)</f>
        <v>0</v>
      </c>
      <c r="O293" s="213">
        <f>IF(O$2&lt;=analysis_period,IF(SUM($C614:O614)&gt;0,N293+1,0),0)</f>
        <v>0</v>
      </c>
      <c r="P293" s="213">
        <f>IF(P$2&lt;=analysis_period,IF(SUM($C614:P614)&gt;0,O293+1,0),0)</f>
        <v>0</v>
      </c>
      <c r="Q293" s="213">
        <f>IF(Q$2&lt;=analysis_period,IF(SUM($C614:Q614)&gt;0,P293+1,0),0)</f>
        <v>0</v>
      </c>
      <c r="R293" s="213">
        <f>IF(R$2&lt;=analysis_period,IF(SUM($C614:R614)&gt;0,Q293+1,0),0)</f>
        <v>0</v>
      </c>
      <c r="S293" s="213">
        <f>IF(S$2&lt;=analysis_period,IF(SUM($C614:S614)&gt;0,R293+1,0),0)</f>
        <v>0</v>
      </c>
      <c r="T293" s="213">
        <f>IF(T$2&lt;=analysis_period,IF(SUM($C614:T614)&gt;0,S293+1,0),0)</f>
        <v>0</v>
      </c>
      <c r="U293" s="213">
        <f>IF(U$2&lt;=analysis_period,IF(SUM($C614:U614)&gt;0,T293+1,0),0)</f>
        <v>0</v>
      </c>
      <c r="V293" s="213">
        <f>IF(V$2&lt;=analysis_period,IF(SUM($C614:V614)&gt;0,U293+1,0),0)</f>
        <v>0</v>
      </c>
      <c r="W293" s="213">
        <f>IF(W$2&lt;=analysis_period,IF(SUM($C614:W614)&gt;0,V293+1,0),0)</f>
        <v>0</v>
      </c>
      <c r="X293" s="213">
        <f>IF(X$2&lt;=analysis_period,IF(SUM($C614:X614)&gt;0,W293+1,0),0)</f>
        <v>0</v>
      </c>
      <c r="Y293" s="213">
        <f>IF(Y$2&lt;=analysis_period,IF(SUM($C614:Y614)&gt;0,X293+1,0),0)</f>
        <v>0</v>
      </c>
      <c r="Z293" s="213">
        <f>IF(Z$2&lt;=analysis_period,IF(SUM($C614:Z614)&gt;0,Y293+1,0),0)</f>
        <v>0</v>
      </c>
      <c r="AA293" s="213">
        <f>IF(AA$2&lt;=analysis_period,IF(SUM($C614:AA614)&gt;0,Z293+1,0),0)</f>
        <v>0</v>
      </c>
      <c r="AB293" s="213">
        <f>IF(AB$2&lt;=analysis_period,IF(SUM($C614:AB614)&gt;0,AA293+1,0),0)</f>
        <v>0</v>
      </c>
      <c r="AC293" s="213">
        <f>IF(AC$2&lt;=analysis_period,IF(SUM($C614:AC614)&gt;0,AB293+1,0),0)</f>
        <v>0</v>
      </c>
      <c r="AD293" s="213">
        <f>IF(AD$2&lt;=analysis_period,IF(SUM($C614:AD614)&gt;0,AC293+1,0),0)</f>
        <v>0</v>
      </c>
      <c r="AE293" s="213">
        <f>IF(AE$2&lt;=analysis_period,IF(SUM($C614:AE614)&gt;0,AD293+1,0),0)</f>
        <v>0</v>
      </c>
      <c r="AF293" s="213">
        <f>IF(AF$2&lt;=analysis_period,IF(SUM($C614:AF614)&gt;0,AE293+1,0),0)</f>
        <v>0</v>
      </c>
      <c r="AG293" s="213">
        <f>IF(AG$2&lt;=analysis_period,IF(SUM($C614:AG614)&gt;0,AF293+1,0),0)</f>
        <v>0</v>
      </c>
      <c r="AH293" s="213">
        <f>IF(AH$2&lt;=analysis_period,IF(SUM($C614:AH614)&gt;0,AG293+1,0),0)</f>
        <v>0</v>
      </c>
      <c r="AI293" s="213">
        <f>IF(AI$2&lt;=analysis_period,IF(SUM($C614:AI614)&gt;0,AH293+1,0),0)</f>
        <v>0</v>
      </c>
      <c r="AJ293" s="213">
        <f>IF(AJ$2&lt;=analysis_period,IF(SUM($C614:AJ614)&gt;0,AI293+1,0),0)</f>
        <v>0</v>
      </c>
      <c r="AK293" s="213">
        <f>IF(AK$2&lt;=analysis_period,IF(SUM($C614:AK614)&gt;0,AJ293+1,0),0)</f>
        <v>0</v>
      </c>
      <c r="AL293" s="213">
        <f>IF(AL$2&lt;=analysis_period,IF(SUM($C614:AL614)&gt;0,AK293+1,0),0)</f>
        <v>0</v>
      </c>
      <c r="AM293" s="213">
        <f>IF(AM$2&lt;=analysis_period,IF(SUM($C614:AM614)&gt;0,AL293+1,0),0)</f>
        <v>0</v>
      </c>
      <c r="AN293" s="213">
        <f>IF(AN$2&lt;=analysis_period,IF(SUM($C614:AN614)&gt;0,AM293+1,0),0)</f>
        <v>0</v>
      </c>
      <c r="AO293" s="213">
        <f>IF(AO$2&lt;=analysis_period,IF(SUM($C614:AO614)&gt;0,AN293+1,0),0)</f>
        <v>0</v>
      </c>
      <c r="AP293" s="213">
        <f>IF(AP$2&lt;=analysis_period,IF(SUM($C614:AP614)&gt;0,AO293+1,0),0)</f>
        <v>0</v>
      </c>
    </row>
    <row r="294" spans="1:42" x14ac:dyDescent="0.2">
      <c r="A294" s="4">
        <f t="shared" ref="A294:A301" si="117">A293+1</f>
        <v>3</v>
      </c>
      <c r="B294" s="4">
        <v>0</v>
      </c>
      <c r="C294" s="213">
        <f>IF(C$2&lt;=analysis_period,IF(SUM($C615:C615)&gt;0,B294+1,0),0)</f>
        <v>0</v>
      </c>
      <c r="D294" s="213">
        <f>IF(D$2&lt;=analysis_period,IF(SUM($C615:D615)&gt;0,C294+1,0),0)</f>
        <v>0</v>
      </c>
      <c r="E294" s="213">
        <f>IF(E$2&lt;=analysis_period,IF(SUM($C615:E615)&gt;0,D294+1,0),0)</f>
        <v>0</v>
      </c>
      <c r="F294" s="213">
        <f>IF(F$2&lt;=analysis_period,IF(SUM($C615:F615)&gt;0,E294+1,0),0)</f>
        <v>0</v>
      </c>
      <c r="G294" s="213">
        <f>IF(G$2&lt;=analysis_period,IF(SUM($C615:G615)&gt;0,F294+1,0),0)</f>
        <v>0</v>
      </c>
      <c r="H294" s="213">
        <f>IF(H$2&lt;=analysis_period,IF(SUM($C615:H615)&gt;0,G294+1,0),0)</f>
        <v>0</v>
      </c>
      <c r="I294" s="213">
        <f>IF(I$2&lt;=analysis_period,IF(SUM($C615:I615)&gt;0,H294+1,0),0)</f>
        <v>0</v>
      </c>
      <c r="J294" s="213">
        <f>IF(J$2&lt;=analysis_period,IF(SUM($C615:J615)&gt;0,I294+1,0),0)</f>
        <v>0</v>
      </c>
      <c r="K294" s="213">
        <f>IF(K$2&lt;=analysis_period,IF(SUM($C615:K615)&gt;0,J294+1,0),0)</f>
        <v>0</v>
      </c>
      <c r="L294" s="213">
        <f>IF(L$2&lt;=analysis_period,IF(SUM($C615:L615)&gt;0,K294+1,0),0)</f>
        <v>0</v>
      </c>
      <c r="M294" s="213">
        <f>IF(M$2&lt;=analysis_period,IF(SUM($C615:M615)&gt;0,L294+1,0),0)</f>
        <v>0</v>
      </c>
      <c r="N294" s="213">
        <f>IF(N$2&lt;=analysis_period,IF(SUM($C615:N615)&gt;0,M294+1,0),0)</f>
        <v>0</v>
      </c>
      <c r="O294" s="213">
        <f>IF(O$2&lt;=analysis_period,IF(SUM($C615:O615)&gt;0,N294+1,0),0)</f>
        <v>0</v>
      </c>
      <c r="P294" s="213">
        <f>IF(P$2&lt;=analysis_period,IF(SUM($C615:P615)&gt;0,O294+1,0),0)</f>
        <v>0</v>
      </c>
      <c r="Q294" s="213">
        <f>IF(Q$2&lt;=analysis_period,IF(SUM($C615:Q615)&gt;0,P294+1,0),0)</f>
        <v>0</v>
      </c>
      <c r="R294" s="213">
        <f>IF(R$2&lt;=analysis_period,IF(SUM($C615:R615)&gt;0,Q294+1,0),0)</f>
        <v>0</v>
      </c>
      <c r="S294" s="213">
        <f>IF(S$2&lt;=analysis_period,IF(SUM($C615:S615)&gt;0,R294+1,0),0)</f>
        <v>0</v>
      </c>
      <c r="T294" s="213">
        <f>IF(T$2&lt;=analysis_period,IF(SUM($C615:T615)&gt;0,S294+1,0),0)</f>
        <v>0</v>
      </c>
      <c r="U294" s="213">
        <f>IF(U$2&lt;=analysis_period,IF(SUM($C615:U615)&gt;0,T294+1,0),0)</f>
        <v>0</v>
      </c>
      <c r="V294" s="213">
        <f>IF(V$2&lt;=analysis_period,IF(SUM($C615:V615)&gt;0,U294+1,0),0)</f>
        <v>0</v>
      </c>
      <c r="W294" s="213">
        <f>IF(W$2&lt;=analysis_period,IF(SUM($C615:W615)&gt;0,V294+1,0),0)</f>
        <v>0</v>
      </c>
      <c r="X294" s="213">
        <f>IF(X$2&lt;=analysis_period,IF(SUM($C615:X615)&gt;0,W294+1,0),0)</f>
        <v>0</v>
      </c>
      <c r="Y294" s="213">
        <f>IF(Y$2&lt;=analysis_period,IF(SUM($C615:Y615)&gt;0,X294+1,0),0)</f>
        <v>0</v>
      </c>
      <c r="Z294" s="213">
        <f>IF(Z$2&lt;=analysis_period,IF(SUM($C615:Z615)&gt;0,Y294+1,0),0)</f>
        <v>0</v>
      </c>
      <c r="AA294" s="213">
        <f>IF(AA$2&lt;=analysis_period,IF(SUM($C615:AA615)&gt;0,Z294+1,0),0)</f>
        <v>0</v>
      </c>
      <c r="AB294" s="213">
        <f>IF(AB$2&lt;=analysis_period,IF(SUM($C615:AB615)&gt;0,AA294+1,0),0)</f>
        <v>0</v>
      </c>
      <c r="AC294" s="213">
        <f>IF(AC$2&lt;=analysis_period,IF(SUM($C615:AC615)&gt;0,AB294+1,0),0)</f>
        <v>0</v>
      </c>
      <c r="AD294" s="213">
        <f>IF(AD$2&lt;=analysis_period,IF(SUM($C615:AD615)&gt;0,AC294+1,0),0)</f>
        <v>0</v>
      </c>
      <c r="AE294" s="213">
        <f>IF(AE$2&lt;=analysis_period,IF(SUM($C615:AE615)&gt;0,AD294+1,0),0)</f>
        <v>0</v>
      </c>
      <c r="AF294" s="213">
        <f>IF(AF$2&lt;=analysis_period,IF(SUM($C615:AF615)&gt;0,AE294+1,0),0)</f>
        <v>0</v>
      </c>
      <c r="AG294" s="213">
        <f>IF(AG$2&lt;=analysis_period,IF(SUM($C615:AG615)&gt;0,AF294+1,0),0)</f>
        <v>0</v>
      </c>
      <c r="AH294" s="213">
        <f>IF(AH$2&lt;=analysis_period,IF(SUM($C615:AH615)&gt;0,AG294+1,0),0)</f>
        <v>0</v>
      </c>
      <c r="AI294" s="213">
        <f>IF(AI$2&lt;=analysis_period,IF(SUM($C615:AI615)&gt;0,AH294+1,0),0)</f>
        <v>0</v>
      </c>
      <c r="AJ294" s="213">
        <f>IF(AJ$2&lt;=analysis_period,IF(SUM($C615:AJ615)&gt;0,AI294+1,0),0)</f>
        <v>0</v>
      </c>
      <c r="AK294" s="213">
        <f>IF(AK$2&lt;=analysis_period,IF(SUM($C615:AK615)&gt;0,AJ294+1,0),0)</f>
        <v>0</v>
      </c>
      <c r="AL294" s="213">
        <f>IF(AL$2&lt;=analysis_period,IF(SUM($C615:AL615)&gt;0,AK294+1,0),0)</f>
        <v>0</v>
      </c>
      <c r="AM294" s="213">
        <f>IF(AM$2&lt;=analysis_period,IF(SUM($C615:AM615)&gt;0,AL294+1,0),0)</f>
        <v>0</v>
      </c>
      <c r="AN294" s="213">
        <f>IF(AN$2&lt;=analysis_period,IF(SUM($C615:AN615)&gt;0,AM294+1,0),0)</f>
        <v>0</v>
      </c>
      <c r="AO294" s="213">
        <f>IF(AO$2&lt;=analysis_period,IF(SUM($C615:AO615)&gt;0,AN294+1,0),0)</f>
        <v>0</v>
      </c>
      <c r="AP294" s="213">
        <f>IF(AP$2&lt;=analysis_period,IF(SUM($C615:AP615)&gt;0,AO294+1,0),0)</f>
        <v>0</v>
      </c>
    </row>
    <row r="295" spans="1:42" x14ac:dyDescent="0.2">
      <c r="A295" s="4">
        <f t="shared" si="117"/>
        <v>4</v>
      </c>
      <c r="B295" s="4">
        <v>0</v>
      </c>
      <c r="C295" s="213">
        <f>IF(C$2&lt;=analysis_period,IF(SUM($C616:C616)&gt;0,B295+1,0),0)</f>
        <v>0</v>
      </c>
      <c r="D295" s="213">
        <f>IF(D$2&lt;=analysis_period,IF(SUM($C616:D616)&gt;0,C295+1,0),0)</f>
        <v>0</v>
      </c>
      <c r="E295" s="213">
        <f>IF(E$2&lt;=analysis_period,IF(SUM($C616:E616)&gt;0,D295+1,0),0)</f>
        <v>0</v>
      </c>
      <c r="F295" s="213">
        <f>IF(F$2&lt;=analysis_period,IF(SUM($C616:F616)&gt;0,E295+1,0),0)</f>
        <v>0</v>
      </c>
      <c r="G295" s="213">
        <f>IF(G$2&lt;=analysis_period,IF(SUM($C616:G616)&gt;0,F295+1,0),0)</f>
        <v>0</v>
      </c>
      <c r="H295" s="213">
        <f>IF(H$2&lt;=analysis_period,IF(SUM($C616:H616)&gt;0,G295+1,0),0)</f>
        <v>0</v>
      </c>
      <c r="I295" s="213">
        <f>IF(I$2&lt;=analysis_period,IF(SUM($C616:I616)&gt;0,H295+1,0),0)</f>
        <v>0</v>
      </c>
      <c r="J295" s="213">
        <f>IF(J$2&lt;=analysis_period,IF(SUM($C616:J616)&gt;0,I295+1,0),0)</f>
        <v>0</v>
      </c>
      <c r="K295" s="213">
        <f>IF(K$2&lt;=analysis_period,IF(SUM($C616:K616)&gt;0,J295+1,0),0)</f>
        <v>0</v>
      </c>
      <c r="L295" s="213">
        <f>IF(L$2&lt;=analysis_period,IF(SUM($C616:L616)&gt;0,K295+1,0),0)</f>
        <v>0</v>
      </c>
      <c r="M295" s="213">
        <f>IF(M$2&lt;=analysis_period,IF(SUM($C616:M616)&gt;0,L295+1,0),0)</f>
        <v>0</v>
      </c>
      <c r="N295" s="213">
        <f>IF(N$2&lt;=analysis_period,IF(SUM($C616:N616)&gt;0,M295+1,0),0)</f>
        <v>0</v>
      </c>
      <c r="O295" s="213">
        <f>IF(O$2&lt;=analysis_period,IF(SUM($C616:O616)&gt;0,N295+1,0),0)</f>
        <v>0</v>
      </c>
      <c r="P295" s="213">
        <f>IF(P$2&lt;=analysis_period,IF(SUM($C616:P616)&gt;0,O295+1,0),0)</f>
        <v>0</v>
      </c>
      <c r="Q295" s="213">
        <f>IF(Q$2&lt;=analysis_period,IF(SUM($C616:Q616)&gt;0,P295+1,0),0)</f>
        <v>0</v>
      </c>
      <c r="R295" s="213">
        <f>IF(R$2&lt;=analysis_period,IF(SUM($C616:R616)&gt;0,Q295+1,0),0)</f>
        <v>0</v>
      </c>
      <c r="S295" s="213">
        <f>IF(S$2&lt;=analysis_period,IF(SUM($C616:S616)&gt;0,R295+1,0),0)</f>
        <v>0</v>
      </c>
      <c r="T295" s="213">
        <f>IF(T$2&lt;=analysis_period,IF(SUM($C616:T616)&gt;0,S295+1,0),0)</f>
        <v>0</v>
      </c>
      <c r="U295" s="213">
        <f>IF(U$2&lt;=analysis_period,IF(SUM($C616:U616)&gt;0,T295+1,0),0)</f>
        <v>0</v>
      </c>
      <c r="V295" s="213">
        <f>IF(V$2&lt;=analysis_period,IF(SUM($C616:V616)&gt;0,U295+1,0),0)</f>
        <v>0</v>
      </c>
      <c r="W295" s="213">
        <f>IF(W$2&lt;=analysis_period,IF(SUM($C616:W616)&gt;0,V295+1,0),0)</f>
        <v>0</v>
      </c>
      <c r="X295" s="213">
        <f>IF(X$2&lt;=analysis_period,IF(SUM($C616:X616)&gt;0,W295+1,0),0)</f>
        <v>0</v>
      </c>
      <c r="Y295" s="213">
        <f>IF(Y$2&lt;=analysis_period,IF(SUM($C616:Y616)&gt;0,X295+1,0),0)</f>
        <v>0</v>
      </c>
      <c r="Z295" s="213">
        <f>IF(Z$2&lt;=analysis_period,IF(SUM($C616:Z616)&gt;0,Y295+1,0),0)</f>
        <v>0</v>
      </c>
      <c r="AA295" s="213">
        <f>IF(AA$2&lt;=analysis_period,IF(SUM($C616:AA616)&gt;0,Z295+1,0),0)</f>
        <v>0</v>
      </c>
      <c r="AB295" s="213">
        <f>IF(AB$2&lt;=analysis_period,IF(SUM($C616:AB616)&gt;0,AA295+1,0),0)</f>
        <v>0</v>
      </c>
      <c r="AC295" s="213">
        <f>IF(AC$2&lt;=analysis_period,IF(SUM($C616:AC616)&gt;0,AB295+1,0),0)</f>
        <v>0</v>
      </c>
      <c r="AD295" s="213">
        <f>IF(AD$2&lt;=analysis_period,IF(SUM($C616:AD616)&gt;0,AC295+1,0),0)</f>
        <v>0</v>
      </c>
      <c r="AE295" s="213">
        <f>IF(AE$2&lt;=analysis_period,IF(SUM($C616:AE616)&gt;0,AD295+1,0),0)</f>
        <v>0</v>
      </c>
      <c r="AF295" s="213">
        <f>IF(AF$2&lt;=analysis_period,IF(SUM($C616:AF616)&gt;0,AE295+1,0),0)</f>
        <v>0</v>
      </c>
      <c r="AG295" s="213">
        <f>IF(AG$2&lt;=analysis_period,IF(SUM($C616:AG616)&gt;0,AF295+1,0),0)</f>
        <v>0</v>
      </c>
      <c r="AH295" s="213">
        <f>IF(AH$2&lt;=analysis_period,IF(SUM($C616:AH616)&gt;0,AG295+1,0),0)</f>
        <v>0</v>
      </c>
      <c r="AI295" s="213">
        <f>IF(AI$2&lt;=analysis_period,IF(SUM($C616:AI616)&gt;0,AH295+1,0),0)</f>
        <v>0</v>
      </c>
      <c r="AJ295" s="213">
        <f>IF(AJ$2&lt;=analysis_period,IF(SUM($C616:AJ616)&gt;0,AI295+1,0),0)</f>
        <v>0</v>
      </c>
      <c r="AK295" s="213">
        <f>IF(AK$2&lt;=analysis_period,IF(SUM($C616:AK616)&gt;0,AJ295+1,0),0)</f>
        <v>0</v>
      </c>
      <c r="AL295" s="213">
        <f>IF(AL$2&lt;=analysis_period,IF(SUM($C616:AL616)&gt;0,AK295+1,0),0)</f>
        <v>0</v>
      </c>
      <c r="AM295" s="213">
        <f>IF(AM$2&lt;=analysis_period,IF(SUM($C616:AM616)&gt;0,AL295+1,0),0)</f>
        <v>0</v>
      </c>
      <c r="AN295" s="213">
        <f>IF(AN$2&lt;=analysis_period,IF(SUM($C616:AN616)&gt;0,AM295+1,0),0)</f>
        <v>0</v>
      </c>
      <c r="AO295" s="213">
        <f>IF(AO$2&lt;=analysis_period,IF(SUM($C616:AO616)&gt;0,AN295+1,0),0)</f>
        <v>0</v>
      </c>
      <c r="AP295" s="213">
        <f>IF(AP$2&lt;=analysis_period,IF(SUM($C616:AP616)&gt;0,AO295+1,0),0)</f>
        <v>0</v>
      </c>
    </row>
    <row r="296" spans="1:42" x14ac:dyDescent="0.2">
      <c r="A296" s="4">
        <f t="shared" si="117"/>
        <v>5</v>
      </c>
      <c r="B296" s="4">
        <v>0</v>
      </c>
      <c r="C296" s="213">
        <f>IF(C$2&lt;=analysis_period,IF(SUM($C617:C617)&gt;0,B296+1,0),0)</f>
        <v>0</v>
      </c>
      <c r="D296" s="213">
        <f>IF(D$2&lt;=analysis_period,IF(SUM($C617:D617)&gt;0,C296+1,0),0)</f>
        <v>0</v>
      </c>
      <c r="E296" s="213">
        <f>IF(E$2&lt;=analysis_period,IF(SUM($C617:E617)&gt;0,D296+1,0),0)</f>
        <v>0</v>
      </c>
      <c r="F296" s="213">
        <f>IF(F$2&lt;=analysis_period,IF(SUM($C617:F617)&gt;0,E296+1,0),0)</f>
        <v>0</v>
      </c>
      <c r="G296" s="213">
        <f>IF(G$2&lt;=analysis_period,IF(SUM($C617:G617)&gt;0,F296+1,0),0)</f>
        <v>0</v>
      </c>
      <c r="H296" s="213">
        <f>IF(H$2&lt;=analysis_period,IF(SUM($C617:H617)&gt;0,G296+1,0),0)</f>
        <v>0</v>
      </c>
      <c r="I296" s="213">
        <f>IF(I$2&lt;=analysis_period,IF(SUM($C617:I617)&gt;0,H296+1,0),0)</f>
        <v>0</v>
      </c>
      <c r="J296" s="213">
        <f>IF(J$2&lt;=analysis_period,IF(SUM($C617:J617)&gt;0,I296+1,0),0)</f>
        <v>0</v>
      </c>
      <c r="K296" s="213">
        <f>IF(K$2&lt;=analysis_period,IF(SUM($C617:K617)&gt;0,J296+1,0),0)</f>
        <v>0</v>
      </c>
      <c r="L296" s="213">
        <f>IF(L$2&lt;=analysis_period,IF(SUM($C617:L617)&gt;0,K296+1,0),0)</f>
        <v>0</v>
      </c>
      <c r="M296" s="213">
        <f>IF(M$2&lt;=analysis_period,IF(SUM($C617:M617)&gt;0,L296+1,0),0)</f>
        <v>0</v>
      </c>
      <c r="N296" s="213">
        <f>IF(N$2&lt;=analysis_period,IF(SUM($C617:N617)&gt;0,M296+1,0),0)</f>
        <v>0</v>
      </c>
      <c r="O296" s="213">
        <f>IF(O$2&lt;=analysis_period,IF(SUM($C617:O617)&gt;0,N296+1,0),0)</f>
        <v>0</v>
      </c>
      <c r="P296" s="213">
        <f>IF(P$2&lt;=analysis_period,IF(SUM($C617:P617)&gt;0,O296+1,0),0)</f>
        <v>0</v>
      </c>
      <c r="Q296" s="213">
        <f>IF(Q$2&lt;=analysis_period,IF(SUM($C617:Q617)&gt;0,P296+1,0),0)</f>
        <v>0</v>
      </c>
      <c r="R296" s="213">
        <f>IF(R$2&lt;=analysis_period,IF(SUM($C617:R617)&gt;0,Q296+1,0),0)</f>
        <v>0</v>
      </c>
      <c r="S296" s="213">
        <f>IF(S$2&lt;=analysis_period,IF(SUM($C617:S617)&gt;0,R296+1,0),0)</f>
        <v>0</v>
      </c>
      <c r="T296" s="213">
        <f>IF(T$2&lt;=analysis_period,IF(SUM($C617:T617)&gt;0,S296+1,0),0)</f>
        <v>0</v>
      </c>
      <c r="U296" s="213">
        <f>IF(U$2&lt;=analysis_period,IF(SUM($C617:U617)&gt;0,T296+1,0),0)</f>
        <v>0</v>
      </c>
      <c r="V296" s="213">
        <f>IF(V$2&lt;=analysis_period,IF(SUM($C617:V617)&gt;0,U296+1,0),0)</f>
        <v>0</v>
      </c>
      <c r="W296" s="213">
        <f>IF(W$2&lt;=analysis_period,IF(SUM($C617:W617)&gt;0,V296+1,0),0)</f>
        <v>0</v>
      </c>
      <c r="X296" s="213">
        <f>IF(X$2&lt;=analysis_period,IF(SUM($C617:X617)&gt;0,W296+1,0),0)</f>
        <v>0</v>
      </c>
      <c r="Y296" s="213">
        <f>IF(Y$2&lt;=analysis_period,IF(SUM($C617:Y617)&gt;0,X296+1,0),0)</f>
        <v>0</v>
      </c>
      <c r="Z296" s="213">
        <f>IF(Z$2&lt;=analysis_period,IF(SUM($C617:Z617)&gt;0,Y296+1,0),0)</f>
        <v>0</v>
      </c>
      <c r="AA296" s="213">
        <f>IF(AA$2&lt;=analysis_period,IF(SUM($C617:AA617)&gt;0,Z296+1,0),0)</f>
        <v>0</v>
      </c>
      <c r="AB296" s="213">
        <f>IF(AB$2&lt;=analysis_period,IF(SUM($C617:AB617)&gt;0,AA296+1,0),0)</f>
        <v>0</v>
      </c>
      <c r="AC296" s="213">
        <f>IF(AC$2&lt;=analysis_period,IF(SUM($C617:AC617)&gt;0,AB296+1,0),0)</f>
        <v>0</v>
      </c>
      <c r="AD296" s="213">
        <f>IF(AD$2&lt;=analysis_period,IF(SUM($C617:AD617)&gt;0,AC296+1,0),0)</f>
        <v>0</v>
      </c>
      <c r="AE296" s="213">
        <f>IF(AE$2&lt;=analysis_period,IF(SUM($C617:AE617)&gt;0,AD296+1,0),0)</f>
        <v>0</v>
      </c>
      <c r="AF296" s="213">
        <f>IF(AF$2&lt;=analysis_period,IF(SUM($C617:AF617)&gt;0,AE296+1,0),0)</f>
        <v>0</v>
      </c>
      <c r="AG296" s="213">
        <f>IF(AG$2&lt;=analysis_period,IF(SUM($C617:AG617)&gt;0,AF296+1,0),0)</f>
        <v>0</v>
      </c>
      <c r="AH296" s="213">
        <f>IF(AH$2&lt;=analysis_period,IF(SUM($C617:AH617)&gt;0,AG296+1,0),0)</f>
        <v>0</v>
      </c>
      <c r="AI296" s="213">
        <f>IF(AI$2&lt;=analysis_period,IF(SUM($C617:AI617)&gt;0,AH296+1,0),0)</f>
        <v>0</v>
      </c>
      <c r="AJ296" s="213">
        <f>IF(AJ$2&lt;=analysis_period,IF(SUM($C617:AJ617)&gt;0,AI296+1,0),0)</f>
        <v>0</v>
      </c>
      <c r="AK296" s="213">
        <f>IF(AK$2&lt;=analysis_period,IF(SUM($C617:AK617)&gt;0,AJ296+1,0),0)</f>
        <v>0</v>
      </c>
      <c r="AL296" s="213">
        <f>IF(AL$2&lt;=analysis_period,IF(SUM($C617:AL617)&gt;0,AK296+1,0),0)</f>
        <v>0</v>
      </c>
      <c r="AM296" s="213">
        <f>IF(AM$2&lt;=analysis_period,IF(SUM($C617:AM617)&gt;0,AL296+1,0),0)</f>
        <v>0</v>
      </c>
      <c r="AN296" s="213">
        <f>IF(AN$2&lt;=analysis_period,IF(SUM($C617:AN617)&gt;0,AM296+1,0),0)</f>
        <v>0</v>
      </c>
      <c r="AO296" s="213">
        <f>IF(AO$2&lt;=analysis_period,IF(SUM($C617:AO617)&gt;0,AN296+1,0),0)</f>
        <v>0</v>
      </c>
      <c r="AP296" s="213">
        <f>IF(AP$2&lt;=analysis_period,IF(SUM($C617:AP617)&gt;0,AO296+1,0),0)</f>
        <v>0</v>
      </c>
    </row>
    <row r="297" spans="1:42" x14ac:dyDescent="0.2">
      <c r="A297" s="4">
        <f t="shared" si="117"/>
        <v>6</v>
      </c>
      <c r="B297" s="4">
        <v>0</v>
      </c>
      <c r="C297" s="213">
        <f>IF(C$2&lt;=analysis_period,IF(SUM($C618:C618)&gt;0,B297+1,0),0)</f>
        <v>0</v>
      </c>
      <c r="D297" s="213">
        <f>IF(D$2&lt;=analysis_period,IF(SUM($C618:D618)&gt;0,C297+1,0),0)</f>
        <v>0</v>
      </c>
      <c r="E297" s="213">
        <f>IF(E$2&lt;=analysis_period,IF(SUM($C618:E618)&gt;0,D297+1,0),0)</f>
        <v>0</v>
      </c>
      <c r="F297" s="213">
        <f>IF(F$2&lt;=analysis_period,IF(SUM($C618:F618)&gt;0,E297+1,0),0)</f>
        <v>0</v>
      </c>
      <c r="G297" s="213">
        <f>IF(G$2&lt;=analysis_period,IF(SUM($C618:G618)&gt;0,F297+1,0),0)</f>
        <v>0</v>
      </c>
      <c r="H297" s="213">
        <f>IF(H$2&lt;=analysis_period,IF(SUM($C618:H618)&gt;0,G297+1,0),0)</f>
        <v>0</v>
      </c>
      <c r="I297" s="213">
        <f>IF(I$2&lt;=analysis_period,IF(SUM($C618:I618)&gt;0,H297+1,0),0)</f>
        <v>0</v>
      </c>
      <c r="J297" s="213">
        <f>IF(J$2&lt;=analysis_period,IF(SUM($C618:J618)&gt;0,I297+1,0),0)</f>
        <v>0</v>
      </c>
      <c r="K297" s="213">
        <f>IF(K$2&lt;=analysis_period,IF(SUM($C618:K618)&gt;0,J297+1,0),0)</f>
        <v>0</v>
      </c>
      <c r="L297" s="213">
        <f>IF(L$2&lt;=analysis_period,IF(SUM($C618:L618)&gt;0,K297+1,0),0)</f>
        <v>0</v>
      </c>
      <c r="M297" s="213">
        <f>IF(M$2&lt;=analysis_period,IF(SUM($C618:M618)&gt;0,L297+1,0),0)</f>
        <v>0</v>
      </c>
      <c r="N297" s="213">
        <f>IF(N$2&lt;=analysis_period,IF(SUM($C618:N618)&gt;0,M297+1,0),0)</f>
        <v>0</v>
      </c>
      <c r="O297" s="213">
        <f>IF(O$2&lt;=analysis_period,IF(SUM($C618:O618)&gt;0,N297+1,0),0)</f>
        <v>0</v>
      </c>
      <c r="P297" s="213">
        <f>IF(P$2&lt;=analysis_period,IF(SUM($C618:P618)&gt;0,O297+1,0),0)</f>
        <v>0</v>
      </c>
      <c r="Q297" s="213">
        <f>IF(Q$2&lt;=analysis_period,IF(SUM($C618:Q618)&gt;0,P297+1,0),0)</f>
        <v>0</v>
      </c>
      <c r="R297" s="213">
        <f>IF(R$2&lt;=analysis_period,IF(SUM($C618:R618)&gt;0,Q297+1,0),0)</f>
        <v>0</v>
      </c>
      <c r="S297" s="213">
        <f>IF(S$2&lt;=analysis_period,IF(SUM($C618:S618)&gt;0,R297+1,0),0)</f>
        <v>0</v>
      </c>
      <c r="T297" s="213">
        <f>IF(T$2&lt;=analysis_period,IF(SUM($C618:T618)&gt;0,S297+1,0),0)</f>
        <v>0</v>
      </c>
      <c r="U297" s="213">
        <f>IF(U$2&lt;=analysis_period,IF(SUM($C618:U618)&gt;0,T297+1,0),0)</f>
        <v>0</v>
      </c>
      <c r="V297" s="213">
        <f>IF(V$2&lt;=analysis_period,IF(SUM($C618:V618)&gt;0,U297+1,0),0)</f>
        <v>0</v>
      </c>
      <c r="W297" s="213">
        <f>IF(W$2&lt;=analysis_period,IF(SUM($C618:W618)&gt;0,V297+1,0),0)</f>
        <v>0</v>
      </c>
      <c r="X297" s="213">
        <f>IF(X$2&lt;=analysis_period,IF(SUM($C618:X618)&gt;0,W297+1,0),0)</f>
        <v>0</v>
      </c>
      <c r="Y297" s="213">
        <f>IF(Y$2&lt;=analysis_period,IF(SUM($C618:Y618)&gt;0,X297+1,0),0)</f>
        <v>0</v>
      </c>
      <c r="Z297" s="213">
        <f>IF(Z$2&lt;=analysis_period,IF(SUM($C618:Z618)&gt;0,Y297+1,0),0)</f>
        <v>0</v>
      </c>
      <c r="AA297" s="213">
        <f>IF(AA$2&lt;=analysis_period,IF(SUM($C618:AA618)&gt;0,Z297+1,0),0)</f>
        <v>0</v>
      </c>
      <c r="AB297" s="213">
        <f>IF(AB$2&lt;=analysis_period,IF(SUM($C618:AB618)&gt;0,AA297+1,0),0)</f>
        <v>0</v>
      </c>
      <c r="AC297" s="213">
        <f>IF(AC$2&lt;=analysis_period,IF(SUM($C618:AC618)&gt;0,AB297+1,0),0)</f>
        <v>0</v>
      </c>
      <c r="AD297" s="213">
        <f>IF(AD$2&lt;=analysis_period,IF(SUM($C618:AD618)&gt;0,AC297+1,0),0)</f>
        <v>0</v>
      </c>
      <c r="AE297" s="213">
        <f>IF(AE$2&lt;=analysis_period,IF(SUM($C618:AE618)&gt;0,AD297+1,0),0)</f>
        <v>0</v>
      </c>
      <c r="AF297" s="213">
        <f>IF(AF$2&lt;=analysis_period,IF(SUM($C618:AF618)&gt;0,AE297+1,0),0)</f>
        <v>0</v>
      </c>
      <c r="AG297" s="213">
        <f>IF(AG$2&lt;=analysis_period,IF(SUM($C618:AG618)&gt;0,AF297+1,0),0)</f>
        <v>0</v>
      </c>
      <c r="AH297" s="213">
        <f>IF(AH$2&lt;=analysis_period,IF(SUM($C618:AH618)&gt;0,AG297+1,0),0)</f>
        <v>0</v>
      </c>
      <c r="AI297" s="213">
        <f>IF(AI$2&lt;=analysis_period,IF(SUM($C618:AI618)&gt;0,AH297+1,0),0)</f>
        <v>0</v>
      </c>
      <c r="AJ297" s="213">
        <f>IF(AJ$2&lt;=analysis_period,IF(SUM($C618:AJ618)&gt;0,AI297+1,0),0)</f>
        <v>0</v>
      </c>
      <c r="AK297" s="213">
        <f>IF(AK$2&lt;=analysis_period,IF(SUM($C618:AK618)&gt;0,AJ297+1,0),0)</f>
        <v>0</v>
      </c>
      <c r="AL297" s="213">
        <f>IF(AL$2&lt;=analysis_period,IF(SUM($C618:AL618)&gt;0,AK297+1,0),0)</f>
        <v>0</v>
      </c>
      <c r="AM297" s="213">
        <f>IF(AM$2&lt;=analysis_period,IF(SUM($C618:AM618)&gt;0,AL297+1,0),0)</f>
        <v>0</v>
      </c>
      <c r="AN297" s="213">
        <f>IF(AN$2&lt;=analysis_period,IF(SUM($C618:AN618)&gt;0,AM297+1,0),0)</f>
        <v>0</v>
      </c>
      <c r="AO297" s="213">
        <f>IF(AO$2&lt;=analysis_period,IF(SUM($C618:AO618)&gt;0,AN297+1,0),0)</f>
        <v>0</v>
      </c>
      <c r="AP297" s="213">
        <f>IF(AP$2&lt;=analysis_period,IF(SUM($C618:AP618)&gt;0,AO297+1,0),0)</f>
        <v>0</v>
      </c>
    </row>
    <row r="298" spans="1:42" x14ac:dyDescent="0.2">
      <c r="A298" s="4">
        <f t="shared" si="117"/>
        <v>7</v>
      </c>
      <c r="B298" s="4">
        <v>0</v>
      </c>
      <c r="C298" s="213">
        <f>IF(C$2&lt;=analysis_period,IF(SUM($C619:C619)&gt;0,B298+1,0),0)</f>
        <v>0</v>
      </c>
      <c r="D298" s="213">
        <f>IF(D$2&lt;=analysis_period,IF(SUM($C619:D619)&gt;0,C298+1,0),0)</f>
        <v>0</v>
      </c>
      <c r="E298" s="213">
        <f>IF(E$2&lt;=analysis_period,IF(SUM($C619:E619)&gt;0,D298+1,0),0)</f>
        <v>0</v>
      </c>
      <c r="F298" s="213">
        <f>IF(F$2&lt;=analysis_period,IF(SUM($C619:F619)&gt;0,E298+1,0),0)</f>
        <v>0</v>
      </c>
      <c r="G298" s="213">
        <f>IF(G$2&lt;=analysis_period,IF(SUM($C619:G619)&gt;0,F298+1,0),0)</f>
        <v>0</v>
      </c>
      <c r="H298" s="213">
        <f>IF(H$2&lt;=analysis_period,IF(SUM($C619:H619)&gt;0,G298+1,0),0)</f>
        <v>0</v>
      </c>
      <c r="I298" s="213">
        <f>IF(I$2&lt;=analysis_period,IF(SUM($C619:I619)&gt;0,H298+1,0),0)</f>
        <v>0</v>
      </c>
      <c r="J298" s="213">
        <f>IF(J$2&lt;=analysis_period,IF(SUM($C619:J619)&gt;0,I298+1,0),0)</f>
        <v>0</v>
      </c>
      <c r="K298" s="213">
        <f>IF(K$2&lt;=analysis_period,IF(SUM($C619:K619)&gt;0,J298+1,0),0)</f>
        <v>0</v>
      </c>
      <c r="L298" s="213">
        <f>IF(L$2&lt;=analysis_period,IF(SUM($C619:L619)&gt;0,K298+1,0),0)</f>
        <v>0</v>
      </c>
      <c r="M298" s="213">
        <f>IF(M$2&lt;=analysis_period,IF(SUM($C619:M619)&gt;0,L298+1,0),0)</f>
        <v>0</v>
      </c>
      <c r="N298" s="213">
        <f>IF(N$2&lt;=analysis_period,IF(SUM($C619:N619)&gt;0,M298+1,0),0)</f>
        <v>0</v>
      </c>
      <c r="O298" s="213">
        <f>IF(O$2&lt;=analysis_period,IF(SUM($C619:O619)&gt;0,N298+1,0),0)</f>
        <v>0</v>
      </c>
      <c r="P298" s="213">
        <f>IF(P$2&lt;=analysis_period,IF(SUM($C619:P619)&gt;0,O298+1,0),0)</f>
        <v>0</v>
      </c>
      <c r="Q298" s="213">
        <f>IF(Q$2&lt;=analysis_period,IF(SUM($C619:Q619)&gt;0,P298+1,0),0)</f>
        <v>0</v>
      </c>
      <c r="R298" s="213">
        <f>IF(R$2&lt;=analysis_period,IF(SUM($C619:R619)&gt;0,Q298+1,0),0)</f>
        <v>0</v>
      </c>
      <c r="S298" s="213">
        <f>IF(S$2&lt;=analysis_period,IF(SUM($C619:S619)&gt;0,R298+1,0),0)</f>
        <v>0</v>
      </c>
      <c r="T298" s="213">
        <f>IF(T$2&lt;=analysis_period,IF(SUM($C619:T619)&gt;0,S298+1,0),0)</f>
        <v>0</v>
      </c>
      <c r="U298" s="213">
        <f>IF(U$2&lt;=analysis_period,IF(SUM($C619:U619)&gt;0,T298+1,0),0)</f>
        <v>0</v>
      </c>
      <c r="V298" s="213">
        <f>IF(V$2&lt;=analysis_period,IF(SUM($C619:V619)&gt;0,U298+1,0),0)</f>
        <v>0</v>
      </c>
      <c r="W298" s="213">
        <f>IF(W$2&lt;=analysis_period,IF(SUM($C619:W619)&gt;0,V298+1,0),0)</f>
        <v>0</v>
      </c>
      <c r="X298" s="213">
        <f>IF(X$2&lt;=analysis_period,IF(SUM($C619:X619)&gt;0,W298+1,0),0)</f>
        <v>0</v>
      </c>
      <c r="Y298" s="213">
        <f>IF(Y$2&lt;=analysis_period,IF(SUM($C619:Y619)&gt;0,X298+1,0),0)</f>
        <v>0</v>
      </c>
      <c r="Z298" s="213">
        <f>IF(Z$2&lt;=analysis_period,IF(SUM($C619:Z619)&gt;0,Y298+1,0),0)</f>
        <v>0</v>
      </c>
      <c r="AA298" s="213">
        <f>IF(AA$2&lt;=analysis_period,IF(SUM($C619:AA619)&gt;0,Z298+1,0),0)</f>
        <v>0</v>
      </c>
      <c r="AB298" s="213">
        <f>IF(AB$2&lt;=analysis_period,IF(SUM($C619:AB619)&gt;0,AA298+1,0),0)</f>
        <v>0</v>
      </c>
      <c r="AC298" s="213">
        <f>IF(AC$2&lt;=analysis_period,IF(SUM($C619:AC619)&gt;0,AB298+1,0),0)</f>
        <v>0</v>
      </c>
      <c r="AD298" s="213">
        <f>IF(AD$2&lt;=analysis_period,IF(SUM($C619:AD619)&gt;0,AC298+1,0),0)</f>
        <v>0</v>
      </c>
      <c r="AE298" s="213">
        <f>IF(AE$2&lt;=analysis_period,IF(SUM($C619:AE619)&gt;0,AD298+1,0),0)</f>
        <v>0</v>
      </c>
      <c r="AF298" s="213">
        <f>IF(AF$2&lt;=analysis_period,IF(SUM($C619:AF619)&gt;0,AE298+1,0),0)</f>
        <v>0</v>
      </c>
      <c r="AG298" s="213">
        <f>IF(AG$2&lt;=analysis_period,IF(SUM($C619:AG619)&gt;0,AF298+1,0),0)</f>
        <v>0</v>
      </c>
      <c r="AH298" s="213">
        <f>IF(AH$2&lt;=analysis_period,IF(SUM($C619:AH619)&gt;0,AG298+1,0),0)</f>
        <v>0</v>
      </c>
      <c r="AI298" s="213">
        <f>IF(AI$2&lt;=analysis_period,IF(SUM($C619:AI619)&gt;0,AH298+1,0),0)</f>
        <v>0</v>
      </c>
      <c r="AJ298" s="213">
        <f>IF(AJ$2&lt;=analysis_period,IF(SUM($C619:AJ619)&gt;0,AI298+1,0),0)</f>
        <v>0</v>
      </c>
      <c r="AK298" s="213">
        <f>IF(AK$2&lt;=analysis_period,IF(SUM($C619:AK619)&gt;0,AJ298+1,0),0)</f>
        <v>0</v>
      </c>
      <c r="AL298" s="213">
        <f>IF(AL$2&lt;=analysis_period,IF(SUM($C619:AL619)&gt;0,AK298+1,0),0)</f>
        <v>0</v>
      </c>
      <c r="AM298" s="213">
        <f>IF(AM$2&lt;=analysis_period,IF(SUM($C619:AM619)&gt;0,AL298+1,0),0)</f>
        <v>0</v>
      </c>
      <c r="AN298" s="213">
        <f>IF(AN$2&lt;=analysis_period,IF(SUM($C619:AN619)&gt;0,AM298+1,0),0)</f>
        <v>0</v>
      </c>
      <c r="AO298" s="213">
        <f>IF(AO$2&lt;=analysis_period,IF(SUM($C619:AO619)&gt;0,AN298+1,0),0)</f>
        <v>0</v>
      </c>
      <c r="AP298" s="213">
        <f>IF(AP$2&lt;=analysis_period,IF(SUM($C619:AP619)&gt;0,AO298+1,0),0)</f>
        <v>0</v>
      </c>
    </row>
    <row r="299" spans="1:42" x14ac:dyDescent="0.2">
      <c r="A299" s="4">
        <f t="shared" si="117"/>
        <v>8</v>
      </c>
      <c r="B299" s="4">
        <v>0</v>
      </c>
      <c r="C299" s="213">
        <f>IF(C$2&lt;=analysis_period,IF(SUM($C620:C620)&gt;0,B299+1,0),0)</f>
        <v>0</v>
      </c>
      <c r="D299" s="213">
        <f>IF(D$2&lt;=analysis_period,IF(SUM($C620:D620)&gt;0,C299+1,0),0)</f>
        <v>0</v>
      </c>
      <c r="E299" s="213">
        <f>IF(E$2&lt;=analysis_period,IF(SUM($C620:E620)&gt;0,D299+1,0),0)</f>
        <v>0</v>
      </c>
      <c r="F299" s="213">
        <f>IF(F$2&lt;=analysis_period,IF(SUM($C620:F620)&gt;0,E299+1,0),0)</f>
        <v>0</v>
      </c>
      <c r="G299" s="213">
        <f>IF(G$2&lt;=analysis_period,IF(SUM($C620:G620)&gt;0,F299+1,0),0)</f>
        <v>0</v>
      </c>
      <c r="H299" s="213">
        <f>IF(H$2&lt;=analysis_period,IF(SUM($C620:H620)&gt;0,G299+1,0),0)</f>
        <v>0</v>
      </c>
      <c r="I299" s="213">
        <f>IF(I$2&lt;=analysis_period,IF(SUM($C620:I620)&gt;0,H299+1,0),0)</f>
        <v>0</v>
      </c>
      <c r="J299" s="213">
        <f>IF(J$2&lt;=analysis_period,IF(SUM($C620:J620)&gt;0,I299+1,0),0)</f>
        <v>0</v>
      </c>
      <c r="K299" s="213">
        <f>IF(K$2&lt;=analysis_period,IF(SUM($C620:K620)&gt;0,J299+1,0),0)</f>
        <v>0</v>
      </c>
      <c r="L299" s="213">
        <f>IF(L$2&lt;=analysis_period,IF(SUM($C620:L620)&gt;0,K299+1,0),0)</f>
        <v>0</v>
      </c>
      <c r="M299" s="213">
        <f>IF(M$2&lt;=analysis_period,IF(SUM($C620:M620)&gt;0,L299+1,0),0)</f>
        <v>0</v>
      </c>
      <c r="N299" s="213">
        <f>IF(N$2&lt;=analysis_period,IF(SUM($C620:N620)&gt;0,M299+1,0),0)</f>
        <v>0</v>
      </c>
      <c r="O299" s="213">
        <f>IF(O$2&lt;=analysis_period,IF(SUM($C620:O620)&gt;0,N299+1,0),0)</f>
        <v>0</v>
      </c>
      <c r="P299" s="213">
        <f>IF(P$2&lt;=analysis_period,IF(SUM($C620:P620)&gt;0,O299+1,0),0)</f>
        <v>0</v>
      </c>
      <c r="Q299" s="213">
        <f>IF(Q$2&lt;=analysis_period,IF(SUM($C620:Q620)&gt;0,P299+1,0),0)</f>
        <v>0</v>
      </c>
      <c r="R299" s="213">
        <f>IF(R$2&lt;=analysis_period,IF(SUM($C620:R620)&gt;0,Q299+1,0),0)</f>
        <v>0</v>
      </c>
      <c r="S299" s="213">
        <f>IF(S$2&lt;=analysis_period,IF(SUM($C620:S620)&gt;0,R299+1,0),0)</f>
        <v>0</v>
      </c>
      <c r="T299" s="213">
        <f>IF(T$2&lt;=analysis_period,IF(SUM($C620:T620)&gt;0,S299+1,0),0)</f>
        <v>0</v>
      </c>
      <c r="U299" s="213">
        <f>IF(U$2&lt;=analysis_period,IF(SUM($C620:U620)&gt;0,T299+1,0),0)</f>
        <v>0</v>
      </c>
      <c r="V299" s="213">
        <f>IF(V$2&lt;=analysis_period,IF(SUM($C620:V620)&gt;0,U299+1,0),0)</f>
        <v>0</v>
      </c>
      <c r="W299" s="213">
        <f>IF(W$2&lt;=analysis_period,IF(SUM($C620:W620)&gt;0,V299+1,0),0)</f>
        <v>0</v>
      </c>
      <c r="X299" s="213">
        <f>IF(X$2&lt;=analysis_period,IF(SUM($C620:X620)&gt;0,W299+1,0),0)</f>
        <v>0</v>
      </c>
      <c r="Y299" s="213">
        <f>IF(Y$2&lt;=analysis_period,IF(SUM($C620:Y620)&gt;0,X299+1,0),0)</f>
        <v>0</v>
      </c>
      <c r="Z299" s="213">
        <f>IF(Z$2&lt;=analysis_period,IF(SUM($C620:Z620)&gt;0,Y299+1,0),0)</f>
        <v>0</v>
      </c>
      <c r="AA299" s="213">
        <f>IF(AA$2&lt;=analysis_period,IF(SUM($C620:AA620)&gt;0,Z299+1,0),0)</f>
        <v>0</v>
      </c>
      <c r="AB299" s="213">
        <f>IF(AB$2&lt;=analysis_period,IF(SUM($C620:AB620)&gt;0,AA299+1,0),0)</f>
        <v>0</v>
      </c>
      <c r="AC299" s="213">
        <f>IF(AC$2&lt;=analysis_period,IF(SUM($C620:AC620)&gt;0,AB299+1,0),0)</f>
        <v>0</v>
      </c>
      <c r="AD299" s="213">
        <f>IF(AD$2&lt;=analysis_period,IF(SUM($C620:AD620)&gt;0,AC299+1,0),0)</f>
        <v>0</v>
      </c>
      <c r="AE299" s="213">
        <f>IF(AE$2&lt;=analysis_period,IF(SUM($C620:AE620)&gt;0,AD299+1,0),0)</f>
        <v>0</v>
      </c>
      <c r="AF299" s="213">
        <f>IF(AF$2&lt;=analysis_period,IF(SUM($C620:AF620)&gt;0,AE299+1,0),0)</f>
        <v>0</v>
      </c>
      <c r="AG299" s="213">
        <f>IF(AG$2&lt;=analysis_period,IF(SUM($C620:AG620)&gt;0,AF299+1,0),0)</f>
        <v>0</v>
      </c>
      <c r="AH299" s="213">
        <f>IF(AH$2&lt;=analysis_period,IF(SUM($C620:AH620)&gt;0,AG299+1,0),0)</f>
        <v>0</v>
      </c>
      <c r="AI299" s="213">
        <f>IF(AI$2&lt;=analysis_period,IF(SUM($C620:AI620)&gt;0,AH299+1,0),0)</f>
        <v>0</v>
      </c>
      <c r="AJ299" s="213">
        <f>IF(AJ$2&lt;=analysis_period,IF(SUM($C620:AJ620)&gt;0,AI299+1,0),0)</f>
        <v>0</v>
      </c>
      <c r="AK299" s="213">
        <f>IF(AK$2&lt;=analysis_period,IF(SUM($C620:AK620)&gt;0,AJ299+1,0),0)</f>
        <v>0</v>
      </c>
      <c r="AL299" s="213">
        <f>IF(AL$2&lt;=analysis_period,IF(SUM($C620:AL620)&gt;0,AK299+1,0),0)</f>
        <v>0</v>
      </c>
      <c r="AM299" s="213">
        <f>IF(AM$2&lt;=analysis_period,IF(SUM($C620:AM620)&gt;0,AL299+1,0),0)</f>
        <v>0</v>
      </c>
      <c r="AN299" s="213">
        <f>IF(AN$2&lt;=analysis_period,IF(SUM($C620:AN620)&gt;0,AM299+1,0),0)</f>
        <v>0</v>
      </c>
      <c r="AO299" s="213">
        <f>IF(AO$2&lt;=analysis_period,IF(SUM($C620:AO620)&gt;0,AN299+1,0),0)</f>
        <v>0</v>
      </c>
      <c r="AP299" s="213">
        <f>IF(AP$2&lt;=analysis_period,IF(SUM($C620:AP620)&gt;0,AO299+1,0),0)</f>
        <v>0</v>
      </c>
    </row>
    <row r="300" spans="1:42" x14ac:dyDescent="0.2">
      <c r="A300" s="4">
        <f>A299+1</f>
        <v>9</v>
      </c>
      <c r="B300" s="4">
        <v>0</v>
      </c>
      <c r="C300" s="213">
        <f>IF(C$2&lt;=analysis_period,IF(SUM($C621:C621)&gt;0,B300+1,0),0)</f>
        <v>0</v>
      </c>
      <c r="D300" s="213">
        <f>IF(D$2&lt;=analysis_period,IF(SUM($C621:D621)&gt;0,C300+1,0),0)</f>
        <v>0</v>
      </c>
      <c r="E300" s="213">
        <f>IF(E$2&lt;=analysis_period,IF(SUM($C621:E621)&gt;0,D300+1,0),0)</f>
        <v>0</v>
      </c>
      <c r="F300" s="213">
        <f>IF(F$2&lt;=analysis_period,IF(SUM($C621:F621)&gt;0,E300+1,0),0)</f>
        <v>0</v>
      </c>
      <c r="G300" s="213">
        <f>IF(G$2&lt;=analysis_period,IF(SUM($C621:G621)&gt;0,F300+1,0),0)</f>
        <v>0</v>
      </c>
      <c r="H300" s="213">
        <f>IF(H$2&lt;=analysis_period,IF(SUM($C621:H621)&gt;0,G300+1,0),0)</f>
        <v>0</v>
      </c>
      <c r="I300" s="213">
        <f>IF(I$2&lt;=analysis_period,IF(SUM($C621:I621)&gt;0,H300+1,0),0)</f>
        <v>0</v>
      </c>
      <c r="J300" s="213">
        <f>IF(J$2&lt;=analysis_period,IF(SUM($C621:J621)&gt;0,I300+1,0),0)</f>
        <v>0</v>
      </c>
      <c r="K300" s="213">
        <f>IF(K$2&lt;=analysis_period,IF(SUM($C621:K621)&gt;0,J300+1,0),0)</f>
        <v>0</v>
      </c>
      <c r="L300" s="213">
        <f>IF(L$2&lt;=analysis_period,IF(SUM($C621:L621)&gt;0,K300+1,0),0)</f>
        <v>0</v>
      </c>
      <c r="M300" s="213">
        <f>IF(M$2&lt;=analysis_period,IF(SUM($C621:M621)&gt;0,L300+1,0),0)</f>
        <v>0</v>
      </c>
      <c r="N300" s="213">
        <f>IF(N$2&lt;=analysis_period,IF(SUM($C621:N621)&gt;0,M300+1,0),0)</f>
        <v>0</v>
      </c>
      <c r="O300" s="213">
        <f>IF(O$2&lt;=analysis_period,IF(SUM($C621:O621)&gt;0,N300+1,0),0)</f>
        <v>0</v>
      </c>
      <c r="P300" s="213">
        <f>IF(P$2&lt;=analysis_period,IF(SUM($C621:P621)&gt;0,O300+1,0),0)</f>
        <v>0</v>
      </c>
      <c r="Q300" s="213">
        <f>IF(Q$2&lt;=analysis_period,IF(SUM($C621:Q621)&gt;0,P300+1,0),0)</f>
        <v>0</v>
      </c>
      <c r="R300" s="213">
        <f>IF(R$2&lt;=analysis_period,IF(SUM($C621:R621)&gt;0,Q300+1,0),0)</f>
        <v>0</v>
      </c>
      <c r="S300" s="213">
        <f>IF(S$2&lt;=analysis_period,IF(SUM($C621:S621)&gt;0,R300+1,0),0)</f>
        <v>0</v>
      </c>
      <c r="T300" s="213">
        <f>IF(T$2&lt;=analysis_period,IF(SUM($C621:T621)&gt;0,S300+1,0),0)</f>
        <v>0</v>
      </c>
      <c r="U300" s="213">
        <f>IF(U$2&lt;=analysis_period,IF(SUM($C621:U621)&gt;0,T300+1,0),0)</f>
        <v>0</v>
      </c>
      <c r="V300" s="213">
        <f>IF(V$2&lt;=analysis_period,IF(SUM($C621:V621)&gt;0,U300+1,0),0)</f>
        <v>0</v>
      </c>
      <c r="W300" s="213">
        <f>IF(W$2&lt;=analysis_period,IF(SUM($C621:W621)&gt;0,V300+1,0),0)</f>
        <v>0</v>
      </c>
      <c r="X300" s="213">
        <f>IF(X$2&lt;=analysis_period,IF(SUM($C621:X621)&gt;0,W300+1,0),0)</f>
        <v>0</v>
      </c>
      <c r="Y300" s="213">
        <f>IF(Y$2&lt;=analysis_period,IF(SUM($C621:Y621)&gt;0,X300+1,0),0)</f>
        <v>0</v>
      </c>
      <c r="Z300" s="213">
        <f>IF(Z$2&lt;=analysis_period,IF(SUM($C621:Z621)&gt;0,Y300+1,0),0)</f>
        <v>0</v>
      </c>
      <c r="AA300" s="213">
        <f>IF(AA$2&lt;=analysis_period,IF(SUM($C621:AA621)&gt;0,Z300+1,0),0)</f>
        <v>0</v>
      </c>
      <c r="AB300" s="213">
        <f>IF(AB$2&lt;=analysis_period,IF(SUM($C621:AB621)&gt;0,AA300+1,0),0)</f>
        <v>0</v>
      </c>
      <c r="AC300" s="213">
        <f>IF(AC$2&lt;=analysis_period,IF(SUM($C621:AC621)&gt;0,AB300+1,0),0)</f>
        <v>0</v>
      </c>
      <c r="AD300" s="213">
        <f>IF(AD$2&lt;=analysis_period,IF(SUM($C621:AD621)&gt;0,AC300+1,0),0)</f>
        <v>0</v>
      </c>
      <c r="AE300" s="213">
        <f>IF(AE$2&lt;=analysis_period,IF(SUM($C621:AE621)&gt;0,AD300+1,0),0)</f>
        <v>0</v>
      </c>
      <c r="AF300" s="213">
        <f>IF(AF$2&lt;=analysis_period,IF(SUM($C621:AF621)&gt;0,AE300+1,0),0)</f>
        <v>0</v>
      </c>
      <c r="AG300" s="213">
        <f>IF(AG$2&lt;=analysis_period,IF(SUM($C621:AG621)&gt;0,AF300+1,0),0)</f>
        <v>0</v>
      </c>
      <c r="AH300" s="213">
        <f>IF(AH$2&lt;=analysis_period,IF(SUM($C621:AH621)&gt;0,AG300+1,0),0)</f>
        <v>0</v>
      </c>
      <c r="AI300" s="213">
        <f>IF(AI$2&lt;=analysis_period,IF(SUM($C621:AI621)&gt;0,AH300+1,0),0)</f>
        <v>0</v>
      </c>
      <c r="AJ300" s="213">
        <f>IF(AJ$2&lt;=analysis_period,IF(SUM($C621:AJ621)&gt;0,AI300+1,0),0)</f>
        <v>0</v>
      </c>
      <c r="AK300" s="213">
        <f>IF(AK$2&lt;=analysis_period,IF(SUM($C621:AK621)&gt;0,AJ300+1,0),0)</f>
        <v>0</v>
      </c>
      <c r="AL300" s="213">
        <f>IF(AL$2&lt;=analysis_period,IF(SUM($C621:AL621)&gt;0,AK300+1,0),0)</f>
        <v>0</v>
      </c>
      <c r="AM300" s="213">
        <f>IF(AM$2&lt;=analysis_period,IF(SUM($C621:AM621)&gt;0,AL300+1,0),0)</f>
        <v>0</v>
      </c>
      <c r="AN300" s="213">
        <f>IF(AN$2&lt;=analysis_period,IF(SUM($C621:AN621)&gt;0,AM300+1,0),0)</f>
        <v>0</v>
      </c>
      <c r="AO300" s="213">
        <f>IF(AO$2&lt;=analysis_period,IF(SUM($C621:AO621)&gt;0,AN300+1,0),0)</f>
        <v>0</v>
      </c>
      <c r="AP300" s="213">
        <f>IF(AP$2&lt;=analysis_period,IF(SUM($C621:AP621)&gt;0,AO300+1,0),0)</f>
        <v>0</v>
      </c>
    </row>
    <row r="301" spans="1:42" x14ac:dyDescent="0.2">
      <c r="A301" s="4">
        <f t="shared" si="117"/>
        <v>10</v>
      </c>
      <c r="B301" s="4">
        <v>0</v>
      </c>
      <c r="C301" s="213">
        <f>IF(C$2&lt;=analysis_period,IF(SUM($C622:C622)&gt;0,B301+1,0),0)</f>
        <v>0</v>
      </c>
      <c r="D301" s="213">
        <f>IF(D$2&lt;=analysis_period,IF(SUM($C622:D622)&gt;0,C301+1,0),0)</f>
        <v>0</v>
      </c>
      <c r="E301" s="213">
        <f>IF(E$2&lt;=analysis_period,IF(SUM($C622:E622)&gt;0,D301+1,0),0)</f>
        <v>0</v>
      </c>
      <c r="F301" s="213">
        <f>IF(F$2&lt;=analysis_period,IF(SUM($C622:F622)&gt;0,E301+1,0),0)</f>
        <v>0</v>
      </c>
      <c r="G301" s="213">
        <f>IF(G$2&lt;=analysis_period,IF(SUM($C622:G622)&gt;0,F301+1,0),0)</f>
        <v>0</v>
      </c>
      <c r="H301" s="213">
        <f>IF(H$2&lt;=analysis_period,IF(SUM($C622:H622)&gt;0,G301+1,0),0)</f>
        <v>0</v>
      </c>
      <c r="I301" s="213">
        <f>IF(I$2&lt;=analysis_period,IF(SUM($C622:I622)&gt;0,H301+1,0),0)</f>
        <v>0</v>
      </c>
      <c r="J301" s="213">
        <f>IF(J$2&lt;=analysis_period,IF(SUM($C622:J622)&gt;0,I301+1,0),0)</f>
        <v>0</v>
      </c>
      <c r="K301" s="213">
        <f>IF(K$2&lt;=analysis_period,IF(SUM($C622:K622)&gt;0,J301+1,0),0)</f>
        <v>0</v>
      </c>
      <c r="L301" s="213">
        <f>IF(L$2&lt;=analysis_period,IF(SUM($C622:L622)&gt;0,K301+1,0),0)</f>
        <v>0</v>
      </c>
      <c r="M301" s="213">
        <f>IF(M$2&lt;=analysis_period,IF(SUM($C622:M622)&gt;0,L301+1,0),0)</f>
        <v>0</v>
      </c>
      <c r="N301" s="213">
        <f>IF(N$2&lt;=analysis_period,IF(SUM($C622:N622)&gt;0,M301+1,0),0)</f>
        <v>0</v>
      </c>
      <c r="O301" s="213">
        <f>IF(O$2&lt;=analysis_period,IF(SUM($C622:O622)&gt;0,N301+1,0),0)</f>
        <v>0</v>
      </c>
      <c r="P301" s="213">
        <f>IF(P$2&lt;=analysis_period,IF(SUM($C622:P622)&gt;0,O301+1,0),0)</f>
        <v>0</v>
      </c>
      <c r="Q301" s="213">
        <f>IF(Q$2&lt;=analysis_period,IF(SUM($C622:Q622)&gt;0,P301+1,0),0)</f>
        <v>0</v>
      </c>
      <c r="R301" s="213">
        <f>IF(R$2&lt;=analysis_period,IF(SUM($C622:R622)&gt;0,Q301+1,0),0)</f>
        <v>0</v>
      </c>
      <c r="S301" s="213">
        <f>IF(S$2&lt;=analysis_period,IF(SUM($C622:S622)&gt;0,R301+1,0),0)</f>
        <v>0</v>
      </c>
      <c r="T301" s="213">
        <f>IF(T$2&lt;=analysis_period,IF(SUM($C622:T622)&gt;0,S301+1,0),0)</f>
        <v>0</v>
      </c>
      <c r="U301" s="213">
        <f>IF(U$2&lt;=analysis_period,IF(SUM($C622:U622)&gt;0,T301+1,0),0)</f>
        <v>0</v>
      </c>
      <c r="V301" s="213">
        <f>IF(V$2&lt;=analysis_period,IF(SUM($C622:V622)&gt;0,U301+1,0),0)</f>
        <v>0</v>
      </c>
      <c r="W301" s="213">
        <f>IF(W$2&lt;=analysis_period,IF(SUM($C622:W622)&gt;0,V301+1,0),0)</f>
        <v>0</v>
      </c>
      <c r="X301" s="213">
        <f>IF(X$2&lt;=analysis_period,IF(SUM($C622:X622)&gt;0,W301+1,0),0)</f>
        <v>0</v>
      </c>
      <c r="Y301" s="213">
        <f>IF(Y$2&lt;=analysis_period,IF(SUM($C622:Y622)&gt;0,X301+1,0),0)</f>
        <v>0</v>
      </c>
      <c r="Z301" s="213">
        <f>IF(Z$2&lt;=analysis_period,IF(SUM($C622:Z622)&gt;0,Y301+1,0),0)</f>
        <v>0</v>
      </c>
      <c r="AA301" s="213">
        <f>IF(AA$2&lt;=analysis_period,IF(SUM($C622:AA622)&gt;0,Z301+1,0),0)</f>
        <v>0</v>
      </c>
      <c r="AB301" s="213">
        <f>IF(AB$2&lt;=analysis_period,IF(SUM($C622:AB622)&gt;0,AA301+1,0),0)</f>
        <v>0</v>
      </c>
      <c r="AC301" s="213">
        <f>IF(AC$2&lt;=analysis_period,IF(SUM($C622:AC622)&gt;0,AB301+1,0),0)</f>
        <v>0</v>
      </c>
      <c r="AD301" s="213">
        <f>IF(AD$2&lt;=analysis_period,IF(SUM($C622:AD622)&gt;0,AC301+1,0),0)</f>
        <v>0</v>
      </c>
      <c r="AE301" s="213">
        <f>IF(AE$2&lt;=analysis_period,IF(SUM($C622:AE622)&gt;0,AD301+1,0),0)</f>
        <v>0</v>
      </c>
      <c r="AF301" s="213">
        <f>IF(AF$2&lt;=analysis_period,IF(SUM($C622:AF622)&gt;0,AE301+1,0),0)</f>
        <v>0</v>
      </c>
      <c r="AG301" s="213">
        <f>IF(AG$2&lt;=analysis_period,IF(SUM($C622:AG622)&gt;0,AF301+1,0),0)</f>
        <v>0</v>
      </c>
      <c r="AH301" s="213">
        <f>IF(AH$2&lt;=analysis_period,IF(SUM($C622:AH622)&gt;0,AG301+1,0),0)</f>
        <v>0</v>
      </c>
      <c r="AI301" s="213">
        <f>IF(AI$2&lt;=analysis_period,IF(SUM($C622:AI622)&gt;0,AH301+1,0),0)</f>
        <v>0</v>
      </c>
      <c r="AJ301" s="213">
        <f>IF(AJ$2&lt;=analysis_period,IF(SUM($C622:AJ622)&gt;0,AI301+1,0),0)</f>
        <v>0</v>
      </c>
      <c r="AK301" s="213">
        <f>IF(AK$2&lt;=analysis_period,IF(SUM($C622:AK622)&gt;0,AJ301+1,0),0)</f>
        <v>0</v>
      </c>
      <c r="AL301" s="213">
        <f>IF(AL$2&lt;=analysis_period,IF(SUM($C622:AL622)&gt;0,AK301+1,0),0)</f>
        <v>0</v>
      </c>
      <c r="AM301" s="213">
        <f>IF(AM$2&lt;=analysis_period,IF(SUM($C622:AM622)&gt;0,AL301+1,0),0)</f>
        <v>0</v>
      </c>
      <c r="AN301" s="213">
        <f>IF(AN$2&lt;=analysis_period,IF(SUM($C622:AN622)&gt;0,AM301+1,0),0)</f>
        <v>0</v>
      </c>
      <c r="AO301" s="213">
        <f>IF(AO$2&lt;=analysis_period,IF(SUM($C622:AO622)&gt;0,AN301+1,0),0)</f>
        <v>0</v>
      </c>
      <c r="AP301" s="213">
        <f>IF(AP$2&lt;=analysis_period,IF(SUM($C622:AP622)&gt;0,AO301+1,0),0)</f>
        <v>0</v>
      </c>
    </row>
    <row r="302" spans="1:42" x14ac:dyDescent="0.2">
      <c r="A302" s="32" t="s">
        <v>79</v>
      </c>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c r="AE302" s="28"/>
      <c r="AF302" s="28"/>
      <c r="AG302" s="28"/>
      <c r="AH302" s="28"/>
      <c r="AI302" s="28"/>
      <c r="AJ302" s="28"/>
      <c r="AK302" s="28"/>
      <c r="AL302" s="28"/>
      <c r="AM302" s="28"/>
      <c r="AN302" s="28"/>
      <c r="AO302" s="28"/>
      <c r="AP302" s="28"/>
    </row>
    <row r="303" spans="1:42" x14ac:dyDescent="0.2">
      <c r="A303" s="4">
        <v>1</v>
      </c>
      <c r="B303" s="233">
        <f>SUM(C303:AP303)</f>
        <v>0</v>
      </c>
      <c r="C303" s="213">
        <f t="shared" ref="C303:AP303" si="118">LOOKUP(C292,$B$287:$AP$287,$B$288:$AP$288)/100*$B613</f>
        <v>0</v>
      </c>
      <c r="D303" s="213">
        <f t="shared" si="118"/>
        <v>0</v>
      </c>
      <c r="E303" s="213">
        <f t="shared" si="118"/>
        <v>0</v>
      </c>
      <c r="F303" s="213">
        <f t="shared" si="118"/>
        <v>0</v>
      </c>
      <c r="G303" s="213">
        <f t="shared" si="118"/>
        <v>0</v>
      </c>
      <c r="H303" s="213">
        <f t="shared" si="118"/>
        <v>0</v>
      </c>
      <c r="I303" s="213">
        <f t="shared" si="118"/>
        <v>0</v>
      </c>
      <c r="J303" s="213">
        <f t="shared" si="118"/>
        <v>0</v>
      </c>
      <c r="K303" s="213">
        <f t="shared" si="118"/>
        <v>0</v>
      </c>
      <c r="L303" s="213">
        <f t="shared" si="118"/>
        <v>0</v>
      </c>
      <c r="M303" s="213">
        <f t="shared" si="118"/>
        <v>0</v>
      </c>
      <c r="N303" s="213">
        <f t="shared" si="118"/>
        <v>0</v>
      </c>
      <c r="O303" s="213">
        <f t="shared" si="118"/>
        <v>0</v>
      </c>
      <c r="P303" s="213">
        <f t="shared" si="118"/>
        <v>0</v>
      </c>
      <c r="Q303" s="213">
        <f t="shared" si="118"/>
        <v>0</v>
      </c>
      <c r="R303" s="213">
        <f t="shared" si="118"/>
        <v>0</v>
      </c>
      <c r="S303" s="213">
        <f t="shared" si="118"/>
        <v>0</v>
      </c>
      <c r="T303" s="213">
        <f t="shared" si="118"/>
        <v>0</v>
      </c>
      <c r="U303" s="213">
        <f t="shared" si="118"/>
        <v>0</v>
      </c>
      <c r="V303" s="213">
        <f t="shared" si="118"/>
        <v>0</v>
      </c>
      <c r="W303" s="213">
        <f t="shared" si="118"/>
        <v>0</v>
      </c>
      <c r="X303" s="213">
        <f t="shared" si="118"/>
        <v>0</v>
      </c>
      <c r="Y303" s="213">
        <f t="shared" si="118"/>
        <v>0</v>
      </c>
      <c r="Z303" s="213">
        <f t="shared" si="118"/>
        <v>0</v>
      </c>
      <c r="AA303" s="213">
        <f t="shared" si="118"/>
        <v>0</v>
      </c>
      <c r="AB303" s="213">
        <f t="shared" si="118"/>
        <v>0</v>
      </c>
      <c r="AC303" s="213">
        <f t="shared" si="118"/>
        <v>0</v>
      </c>
      <c r="AD303" s="213">
        <f t="shared" si="118"/>
        <v>0</v>
      </c>
      <c r="AE303" s="213">
        <f t="shared" si="118"/>
        <v>0</v>
      </c>
      <c r="AF303" s="213">
        <f t="shared" si="118"/>
        <v>0</v>
      </c>
      <c r="AG303" s="213">
        <f t="shared" si="118"/>
        <v>0</v>
      </c>
      <c r="AH303" s="213">
        <f t="shared" si="118"/>
        <v>0</v>
      </c>
      <c r="AI303" s="213">
        <f t="shared" si="118"/>
        <v>0</v>
      </c>
      <c r="AJ303" s="213">
        <f t="shared" si="118"/>
        <v>0</v>
      </c>
      <c r="AK303" s="213">
        <f t="shared" si="118"/>
        <v>0</v>
      </c>
      <c r="AL303" s="213">
        <f t="shared" si="118"/>
        <v>0</v>
      </c>
      <c r="AM303" s="213">
        <f t="shared" si="118"/>
        <v>0</v>
      </c>
      <c r="AN303" s="213">
        <f t="shared" si="118"/>
        <v>0</v>
      </c>
      <c r="AO303" s="213">
        <f t="shared" si="118"/>
        <v>0</v>
      </c>
      <c r="AP303" s="213">
        <f t="shared" si="118"/>
        <v>0</v>
      </c>
    </row>
    <row r="304" spans="1:42" x14ac:dyDescent="0.2">
      <c r="A304" s="4">
        <f>A303+1</f>
        <v>2</v>
      </c>
      <c r="B304" s="233">
        <f t="shared" ref="B304:B312" si="119">SUM(C304:AP304)</f>
        <v>0</v>
      </c>
      <c r="C304" s="213">
        <f t="shared" ref="C304:AP304" si="120">LOOKUP(C293,$B$287:$AP$287,$B$288:$AP$288)/100*$B614</f>
        <v>0</v>
      </c>
      <c r="D304" s="213">
        <f t="shared" si="120"/>
        <v>0</v>
      </c>
      <c r="E304" s="213">
        <f t="shared" si="120"/>
        <v>0</v>
      </c>
      <c r="F304" s="213">
        <f t="shared" si="120"/>
        <v>0</v>
      </c>
      <c r="G304" s="213">
        <f t="shared" si="120"/>
        <v>0</v>
      </c>
      <c r="H304" s="213">
        <f t="shared" si="120"/>
        <v>0</v>
      </c>
      <c r="I304" s="213">
        <f t="shared" si="120"/>
        <v>0</v>
      </c>
      <c r="J304" s="213">
        <f t="shared" si="120"/>
        <v>0</v>
      </c>
      <c r="K304" s="213">
        <f t="shared" si="120"/>
        <v>0</v>
      </c>
      <c r="L304" s="213">
        <f t="shared" si="120"/>
        <v>0</v>
      </c>
      <c r="M304" s="213">
        <f t="shared" si="120"/>
        <v>0</v>
      </c>
      <c r="N304" s="213">
        <f t="shared" si="120"/>
        <v>0</v>
      </c>
      <c r="O304" s="213">
        <f t="shared" si="120"/>
        <v>0</v>
      </c>
      <c r="P304" s="213">
        <f t="shared" si="120"/>
        <v>0</v>
      </c>
      <c r="Q304" s="213">
        <f t="shared" si="120"/>
        <v>0</v>
      </c>
      <c r="R304" s="213">
        <f t="shared" si="120"/>
        <v>0</v>
      </c>
      <c r="S304" s="213">
        <f t="shared" si="120"/>
        <v>0</v>
      </c>
      <c r="T304" s="213">
        <f t="shared" si="120"/>
        <v>0</v>
      </c>
      <c r="U304" s="213">
        <f t="shared" si="120"/>
        <v>0</v>
      </c>
      <c r="V304" s="213">
        <f t="shared" si="120"/>
        <v>0</v>
      </c>
      <c r="W304" s="213">
        <f t="shared" si="120"/>
        <v>0</v>
      </c>
      <c r="X304" s="213">
        <f t="shared" si="120"/>
        <v>0</v>
      </c>
      <c r="Y304" s="213">
        <f t="shared" si="120"/>
        <v>0</v>
      </c>
      <c r="Z304" s="213">
        <f t="shared" si="120"/>
        <v>0</v>
      </c>
      <c r="AA304" s="213">
        <f t="shared" si="120"/>
        <v>0</v>
      </c>
      <c r="AB304" s="213">
        <f t="shared" si="120"/>
        <v>0</v>
      </c>
      <c r="AC304" s="213">
        <f t="shared" si="120"/>
        <v>0</v>
      </c>
      <c r="AD304" s="213">
        <f t="shared" si="120"/>
        <v>0</v>
      </c>
      <c r="AE304" s="213">
        <f t="shared" si="120"/>
        <v>0</v>
      </c>
      <c r="AF304" s="213">
        <f t="shared" si="120"/>
        <v>0</v>
      </c>
      <c r="AG304" s="213">
        <f t="shared" si="120"/>
        <v>0</v>
      </c>
      <c r="AH304" s="213">
        <f t="shared" si="120"/>
        <v>0</v>
      </c>
      <c r="AI304" s="213">
        <f t="shared" si="120"/>
        <v>0</v>
      </c>
      <c r="AJ304" s="213">
        <f t="shared" si="120"/>
        <v>0</v>
      </c>
      <c r="AK304" s="213">
        <f t="shared" si="120"/>
        <v>0</v>
      </c>
      <c r="AL304" s="213">
        <f t="shared" si="120"/>
        <v>0</v>
      </c>
      <c r="AM304" s="213">
        <f t="shared" si="120"/>
        <v>0</v>
      </c>
      <c r="AN304" s="213">
        <f t="shared" si="120"/>
        <v>0</v>
      </c>
      <c r="AO304" s="213">
        <f t="shared" si="120"/>
        <v>0</v>
      </c>
      <c r="AP304" s="213">
        <f t="shared" si="120"/>
        <v>0</v>
      </c>
    </row>
    <row r="305" spans="1:42" x14ac:dyDescent="0.2">
      <c r="A305" s="4">
        <f t="shared" ref="A305:A312" si="121">A304+1</f>
        <v>3</v>
      </c>
      <c r="B305" s="233">
        <f t="shared" si="119"/>
        <v>0</v>
      </c>
      <c r="C305" s="213">
        <f t="shared" ref="C305:AP305" si="122">LOOKUP(C294,$B$287:$AP$287,$B$288:$AP$288)/100*$B615</f>
        <v>0</v>
      </c>
      <c r="D305" s="213">
        <f t="shared" si="122"/>
        <v>0</v>
      </c>
      <c r="E305" s="213">
        <f t="shared" si="122"/>
        <v>0</v>
      </c>
      <c r="F305" s="213">
        <f t="shared" si="122"/>
        <v>0</v>
      </c>
      <c r="G305" s="213">
        <f t="shared" si="122"/>
        <v>0</v>
      </c>
      <c r="H305" s="213">
        <f t="shared" si="122"/>
        <v>0</v>
      </c>
      <c r="I305" s="213">
        <f t="shared" si="122"/>
        <v>0</v>
      </c>
      <c r="J305" s="213">
        <f t="shared" si="122"/>
        <v>0</v>
      </c>
      <c r="K305" s="213">
        <f t="shared" si="122"/>
        <v>0</v>
      </c>
      <c r="L305" s="213">
        <f t="shared" si="122"/>
        <v>0</v>
      </c>
      <c r="M305" s="213">
        <f t="shared" si="122"/>
        <v>0</v>
      </c>
      <c r="N305" s="213">
        <f t="shared" si="122"/>
        <v>0</v>
      </c>
      <c r="O305" s="213">
        <f t="shared" si="122"/>
        <v>0</v>
      </c>
      <c r="P305" s="213">
        <f t="shared" si="122"/>
        <v>0</v>
      </c>
      <c r="Q305" s="213">
        <f t="shared" si="122"/>
        <v>0</v>
      </c>
      <c r="R305" s="213">
        <f t="shared" si="122"/>
        <v>0</v>
      </c>
      <c r="S305" s="213">
        <f t="shared" si="122"/>
        <v>0</v>
      </c>
      <c r="T305" s="213">
        <f t="shared" si="122"/>
        <v>0</v>
      </c>
      <c r="U305" s="213">
        <f t="shared" si="122"/>
        <v>0</v>
      </c>
      <c r="V305" s="213">
        <f t="shared" si="122"/>
        <v>0</v>
      </c>
      <c r="W305" s="213">
        <f t="shared" si="122"/>
        <v>0</v>
      </c>
      <c r="X305" s="213">
        <f t="shared" si="122"/>
        <v>0</v>
      </c>
      <c r="Y305" s="213">
        <f t="shared" si="122"/>
        <v>0</v>
      </c>
      <c r="Z305" s="213">
        <f t="shared" si="122"/>
        <v>0</v>
      </c>
      <c r="AA305" s="213">
        <f t="shared" si="122"/>
        <v>0</v>
      </c>
      <c r="AB305" s="213">
        <f t="shared" si="122"/>
        <v>0</v>
      </c>
      <c r="AC305" s="213">
        <f t="shared" si="122"/>
        <v>0</v>
      </c>
      <c r="AD305" s="213">
        <f t="shared" si="122"/>
        <v>0</v>
      </c>
      <c r="AE305" s="213">
        <f t="shared" si="122"/>
        <v>0</v>
      </c>
      <c r="AF305" s="213">
        <f t="shared" si="122"/>
        <v>0</v>
      </c>
      <c r="AG305" s="213">
        <f t="shared" si="122"/>
        <v>0</v>
      </c>
      <c r="AH305" s="213">
        <f t="shared" si="122"/>
        <v>0</v>
      </c>
      <c r="AI305" s="213">
        <f t="shared" si="122"/>
        <v>0</v>
      </c>
      <c r="AJ305" s="213">
        <f t="shared" si="122"/>
        <v>0</v>
      </c>
      <c r="AK305" s="213">
        <f t="shared" si="122"/>
        <v>0</v>
      </c>
      <c r="AL305" s="213">
        <f t="shared" si="122"/>
        <v>0</v>
      </c>
      <c r="AM305" s="213">
        <f t="shared" si="122"/>
        <v>0</v>
      </c>
      <c r="AN305" s="213">
        <f t="shared" si="122"/>
        <v>0</v>
      </c>
      <c r="AO305" s="213">
        <f t="shared" si="122"/>
        <v>0</v>
      </c>
      <c r="AP305" s="213">
        <f t="shared" si="122"/>
        <v>0</v>
      </c>
    </row>
    <row r="306" spans="1:42" x14ac:dyDescent="0.2">
      <c r="A306" s="4">
        <f t="shared" si="121"/>
        <v>4</v>
      </c>
      <c r="B306" s="233">
        <f t="shared" si="119"/>
        <v>0</v>
      </c>
      <c r="C306" s="213">
        <f t="shared" ref="C306:AP306" si="123">LOOKUP(C295,$B$287:$AP$287,$B$288:$AP$288)/100*$B616</f>
        <v>0</v>
      </c>
      <c r="D306" s="213">
        <f t="shared" si="123"/>
        <v>0</v>
      </c>
      <c r="E306" s="213">
        <f t="shared" si="123"/>
        <v>0</v>
      </c>
      <c r="F306" s="213">
        <f t="shared" si="123"/>
        <v>0</v>
      </c>
      <c r="G306" s="213">
        <f t="shared" si="123"/>
        <v>0</v>
      </c>
      <c r="H306" s="213">
        <f t="shared" si="123"/>
        <v>0</v>
      </c>
      <c r="I306" s="213">
        <f t="shared" si="123"/>
        <v>0</v>
      </c>
      <c r="J306" s="213">
        <f t="shared" si="123"/>
        <v>0</v>
      </c>
      <c r="K306" s="213">
        <f t="shared" si="123"/>
        <v>0</v>
      </c>
      <c r="L306" s="213">
        <f t="shared" si="123"/>
        <v>0</v>
      </c>
      <c r="M306" s="213">
        <f t="shared" si="123"/>
        <v>0</v>
      </c>
      <c r="N306" s="213">
        <f t="shared" si="123"/>
        <v>0</v>
      </c>
      <c r="O306" s="213">
        <f t="shared" si="123"/>
        <v>0</v>
      </c>
      <c r="P306" s="213">
        <f t="shared" si="123"/>
        <v>0</v>
      </c>
      <c r="Q306" s="213">
        <f t="shared" si="123"/>
        <v>0</v>
      </c>
      <c r="R306" s="213">
        <f t="shared" si="123"/>
        <v>0</v>
      </c>
      <c r="S306" s="213">
        <f t="shared" si="123"/>
        <v>0</v>
      </c>
      <c r="T306" s="213">
        <f t="shared" si="123"/>
        <v>0</v>
      </c>
      <c r="U306" s="213">
        <f t="shared" si="123"/>
        <v>0</v>
      </c>
      <c r="V306" s="213">
        <f t="shared" si="123"/>
        <v>0</v>
      </c>
      <c r="W306" s="213">
        <f t="shared" si="123"/>
        <v>0</v>
      </c>
      <c r="X306" s="213">
        <f t="shared" si="123"/>
        <v>0</v>
      </c>
      <c r="Y306" s="213">
        <f t="shared" si="123"/>
        <v>0</v>
      </c>
      <c r="Z306" s="213">
        <f t="shared" si="123"/>
        <v>0</v>
      </c>
      <c r="AA306" s="213">
        <f t="shared" si="123"/>
        <v>0</v>
      </c>
      <c r="AB306" s="213">
        <f t="shared" si="123"/>
        <v>0</v>
      </c>
      <c r="AC306" s="213">
        <f t="shared" si="123"/>
        <v>0</v>
      </c>
      <c r="AD306" s="213">
        <f t="shared" si="123"/>
        <v>0</v>
      </c>
      <c r="AE306" s="213">
        <f t="shared" si="123"/>
        <v>0</v>
      </c>
      <c r="AF306" s="213">
        <f t="shared" si="123"/>
        <v>0</v>
      </c>
      <c r="AG306" s="213">
        <f t="shared" si="123"/>
        <v>0</v>
      </c>
      <c r="AH306" s="213">
        <f t="shared" si="123"/>
        <v>0</v>
      </c>
      <c r="AI306" s="213">
        <f t="shared" si="123"/>
        <v>0</v>
      </c>
      <c r="AJ306" s="213">
        <f t="shared" si="123"/>
        <v>0</v>
      </c>
      <c r="AK306" s="213">
        <f t="shared" si="123"/>
        <v>0</v>
      </c>
      <c r="AL306" s="213">
        <f t="shared" si="123"/>
        <v>0</v>
      </c>
      <c r="AM306" s="213">
        <f t="shared" si="123"/>
        <v>0</v>
      </c>
      <c r="AN306" s="213">
        <f t="shared" si="123"/>
        <v>0</v>
      </c>
      <c r="AO306" s="213">
        <f t="shared" si="123"/>
        <v>0</v>
      </c>
      <c r="AP306" s="213">
        <f t="shared" si="123"/>
        <v>0</v>
      </c>
    </row>
    <row r="307" spans="1:42" x14ac:dyDescent="0.2">
      <c r="A307" s="4">
        <f t="shared" si="121"/>
        <v>5</v>
      </c>
      <c r="B307" s="233">
        <f t="shared" si="119"/>
        <v>0</v>
      </c>
      <c r="C307" s="213">
        <f t="shared" ref="C307:AP307" si="124">LOOKUP(C296,$B$287:$AP$287,$B$288:$AP$288)/100*$B617</f>
        <v>0</v>
      </c>
      <c r="D307" s="213">
        <f t="shared" si="124"/>
        <v>0</v>
      </c>
      <c r="E307" s="213">
        <f t="shared" si="124"/>
        <v>0</v>
      </c>
      <c r="F307" s="213">
        <f t="shared" si="124"/>
        <v>0</v>
      </c>
      <c r="G307" s="213">
        <f t="shared" si="124"/>
        <v>0</v>
      </c>
      <c r="H307" s="213">
        <f t="shared" si="124"/>
        <v>0</v>
      </c>
      <c r="I307" s="213">
        <f t="shared" si="124"/>
        <v>0</v>
      </c>
      <c r="J307" s="213">
        <f t="shared" si="124"/>
        <v>0</v>
      </c>
      <c r="K307" s="213">
        <f t="shared" si="124"/>
        <v>0</v>
      </c>
      <c r="L307" s="213">
        <f t="shared" si="124"/>
        <v>0</v>
      </c>
      <c r="M307" s="213">
        <f t="shared" si="124"/>
        <v>0</v>
      </c>
      <c r="N307" s="213">
        <f t="shared" si="124"/>
        <v>0</v>
      </c>
      <c r="O307" s="213">
        <f t="shared" si="124"/>
        <v>0</v>
      </c>
      <c r="P307" s="213">
        <f t="shared" si="124"/>
        <v>0</v>
      </c>
      <c r="Q307" s="213">
        <f t="shared" si="124"/>
        <v>0</v>
      </c>
      <c r="R307" s="213">
        <f t="shared" si="124"/>
        <v>0</v>
      </c>
      <c r="S307" s="213">
        <f t="shared" si="124"/>
        <v>0</v>
      </c>
      <c r="T307" s="213">
        <f t="shared" si="124"/>
        <v>0</v>
      </c>
      <c r="U307" s="213">
        <f t="shared" si="124"/>
        <v>0</v>
      </c>
      <c r="V307" s="213">
        <f t="shared" si="124"/>
        <v>0</v>
      </c>
      <c r="W307" s="213">
        <f t="shared" si="124"/>
        <v>0</v>
      </c>
      <c r="X307" s="213">
        <f t="shared" si="124"/>
        <v>0</v>
      </c>
      <c r="Y307" s="213">
        <f t="shared" si="124"/>
        <v>0</v>
      </c>
      <c r="Z307" s="213">
        <f t="shared" si="124"/>
        <v>0</v>
      </c>
      <c r="AA307" s="213">
        <f t="shared" si="124"/>
        <v>0</v>
      </c>
      <c r="AB307" s="213">
        <f t="shared" si="124"/>
        <v>0</v>
      </c>
      <c r="AC307" s="213">
        <f t="shared" si="124"/>
        <v>0</v>
      </c>
      <c r="AD307" s="213">
        <f t="shared" si="124"/>
        <v>0</v>
      </c>
      <c r="AE307" s="213">
        <f t="shared" si="124"/>
        <v>0</v>
      </c>
      <c r="AF307" s="213">
        <f t="shared" si="124"/>
        <v>0</v>
      </c>
      <c r="AG307" s="213">
        <f t="shared" si="124"/>
        <v>0</v>
      </c>
      <c r="AH307" s="213">
        <f t="shared" si="124"/>
        <v>0</v>
      </c>
      <c r="AI307" s="213">
        <f t="shared" si="124"/>
        <v>0</v>
      </c>
      <c r="AJ307" s="213">
        <f t="shared" si="124"/>
        <v>0</v>
      </c>
      <c r="AK307" s="213">
        <f t="shared" si="124"/>
        <v>0</v>
      </c>
      <c r="AL307" s="213">
        <f t="shared" si="124"/>
        <v>0</v>
      </c>
      <c r="AM307" s="213">
        <f t="shared" si="124"/>
        <v>0</v>
      </c>
      <c r="AN307" s="213">
        <f t="shared" si="124"/>
        <v>0</v>
      </c>
      <c r="AO307" s="213">
        <f t="shared" si="124"/>
        <v>0</v>
      </c>
      <c r="AP307" s="213">
        <f t="shared" si="124"/>
        <v>0</v>
      </c>
    </row>
    <row r="308" spans="1:42" x14ac:dyDescent="0.2">
      <c r="A308" s="16">
        <f t="shared" si="121"/>
        <v>6</v>
      </c>
      <c r="B308" s="233">
        <f t="shared" si="119"/>
        <v>0</v>
      </c>
      <c r="C308" s="213">
        <f t="shared" ref="C308:AP308" si="125">LOOKUP(C297,$B$287:$AP$287,$B$288:$AP$288)/100*$B618</f>
        <v>0</v>
      </c>
      <c r="D308" s="213">
        <f t="shared" si="125"/>
        <v>0</v>
      </c>
      <c r="E308" s="213">
        <f t="shared" si="125"/>
        <v>0</v>
      </c>
      <c r="F308" s="213">
        <f t="shared" si="125"/>
        <v>0</v>
      </c>
      <c r="G308" s="213">
        <f t="shared" si="125"/>
        <v>0</v>
      </c>
      <c r="H308" s="213">
        <f t="shared" si="125"/>
        <v>0</v>
      </c>
      <c r="I308" s="213">
        <f t="shared" si="125"/>
        <v>0</v>
      </c>
      <c r="J308" s="213">
        <f t="shared" si="125"/>
        <v>0</v>
      </c>
      <c r="K308" s="213">
        <f t="shared" si="125"/>
        <v>0</v>
      </c>
      <c r="L308" s="213">
        <f t="shared" si="125"/>
        <v>0</v>
      </c>
      <c r="M308" s="213">
        <f t="shared" si="125"/>
        <v>0</v>
      </c>
      <c r="N308" s="213">
        <f t="shared" si="125"/>
        <v>0</v>
      </c>
      <c r="O308" s="213">
        <f t="shared" si="125"/>
        <v>0</v>
      </c>
      <c r="P308" s="213">
        <f t="shared" si="125"/>
        <v>0</v>
      </c>
      <c r="Q308" s="213">
        <f t="shared" si="125"/>
        <v>0</v>
      </c>
      <c r="R308" s="213">
        <f t="shared" si="125"/>
        <v>0</v>
      </c>
      <c r="S308" s="213">
        <f t="shared" si="125"/>
        <v>0</v>
      </c>
      <c r="T308" s="213">
        <f t="shared" si="125"/>
        <v>0</v>
      </c>
      <c r="U308" s="213">
        <f t="shared" si="125"/>
        <v>0</v>
      </c>
      <c r="V308" s="213">
        <f t="shared" si="125"/>
        <v>0</v>
      </c>
      <c r="W308" s="213">
        <f t="shared" si="125"/>
        <v>0</v>
      </c>
      <c r="X308" s="213">
        <f t="shared" si="125"/>
        <v>0</v>
      </c>
      <c r="Y308" s="213">
        <f t="shared" si="125"/>
        <v>0</v>
      </c>
      <c r="Z308" s="213">
        <f t="shared" si="125"/>
        <v>0</v>
      </c>
      <c r="AA308" s="213">
        <f t="shared" si="125"/>
        <v>0</v>
      </c>
      <c r="AB308" s="213">
        <f t="shared" si="125"/>
        <v>0</v>
      </c>
      <c r="AC308" s="213">
        <f t="shared" si="125"/>
        <v>0</v>
      </c>
      <c r="AD308" s="213">
        <f t="shared" si="125"/>
        <v>0</v>
      </c>
      <c r="AE308" s="213">
        <f t="shared" si="125"/>
        <v>0</v>
      </c>
      <c r="AF308" s="213">
        <f t="shared" si="125"/>
        <v>0</v>
      </c>
      <c r="AG308" s="213">
        <f t="shared" si="125"/>
        <v>0</v>
      </c>
      <c r="AH308" s="213">
        <f t="shared" si="125"/>
        <v>0</v>
      </c>
      <c r="AI308" s="213">
        <f t="shared" si="125"/>
        <v>0</v>
      </c>
      <c r="AJ308" s="213">
        <f t="shared" si="125"/>
        <v>0</v>
      </c>
      <c r="AK308" s="213">
        <f t="shared" si="125"/>
        <v>0</v>
      </c>
      <c r="AL308" s="213">
        <f t="shared" si="125"/>
        <v>0</v>
      </c>
      <c r="AM308" s="213">
        <f t="shared" si="125"/>
        <v>0</v>
      </c>
      <c r="AN308" s="213">
        <f t="shared" si="125"/>
        <v>0</v>
      </c>
      <c r="AO308" s="213">
        <f t="shared" si="125"/>
        <v>0</v>
      </c>
      <c r="AP308" s="213">
        <f t="shared" si="125"/>
        <v>0</v>
      </c>
    </row>
    <row r="309" spans="1:42" x14ac:dyDescent="0.2">
      <c r="A309" s="16">
        <f t="shared" si="121"/>
        <v>7</v>
      </c>
      <c r="B309" s="233">
        <f t="shared" si="119"/>
        <v>0</v>
      </c>
      <c r="C309" s="213">
        <f t="shared" ref="C309:AP309" si="126">LOOKUP(C298,$B$287:$AP$287,$B$288:$AP$288)/100*$B619</f>
        <v>0</v>
      </c>
      <c r="D309" s="213">
        <f t="shared" si="126"/>
        <v>0</v>
      </c>
      <c r="E309" s="213">
        <f t="shared" si="126"/>
        <v>0</v>
      </c>
      <c r="F309" s="213">
        <f t="shared" si="126"/>
        <v>0</v>
      </c>
      <c r="G309" s="213">
        <f t="shared" si="126"/>
        <v>0</v>
      </c>
      <c r="H309" s="213">
        <f t="shared" si="126"/>
        <v>0</v>
      </c>
      <c r="I309" s="213">
        <f t="shared" si="126"/>
        <v>0</v>
      </c>
      <c r="J309" s="213">
        <f t="shared" si="126"/>
        <v>0</v>
      </c>
      <c r="K309" s="213">
        <f t="shared" si="126"/>
        <v>0</v>
      </c>
      <c r="L309" s="213">
        <f t="shared" si="126"/>
        <v>0</v>
      </c>
      <c r="M309" s="213">
        <f t="shared" si="126"/>
        <v>0</v>
      </c>
      <c r="N309" s="213">
        <f t="shared" si="126"/>
        <v>0</v>
      </c>
      <c r="O309" s="213">
        <f t="shared" si="126"/>
        <v>0</v>
      </c>
      <c r="P309" s="213">
        <f t="shared" si="126"/>
        <v>0</v>
      </c>
      <c r="Q309" s="213">
        <f t="shared" si="126"/>
        <v>0</v>
      </c>
      <c r="R309" s="213">
        <f t="shared" si="126"/>
        <v>0</v>
      </c>
      <c r="S309" s="213">
        <f t="shared" si="126"/>
        <v>0</v>
      </c>
      <c r="T309" s="213">
        <f t="shared" si="126"/>
        <v>0</v>
      </c>
      <c r="U309" s="213">
        <f t="shared" si="126"/>
        <v>0</v>
      </c>
      <c r="V309" s="213">
        <f t="shared" si="126"/>
        <v>0</v>
      </c>
      <c r="W309" s="213">
        <f t="shared" si="126"/>
        <v>0</v>
      </c>
      <c r="X309" s="213">
        <f t="shared" si="126"/>
        <v>0</v>
      </c>
      <c r="Y309" s="213">
        <f t="shared" si="126"/>
        <v>0</v>
      </c>
      <c r="Z309" s="213">
        <f t="shared" si="126"/>
        <v>0</v>
      </c>
      <c r="AA309" s="213">
        <f t="shared" si="126"/>
        <v>0</v>
      </c>
      <c r="AB309" s="213">
        <f t="shared" si="126"/>
        <v>0</v>
      </c>
      <c r="AC309" s="213">
        <f t="shared" si="126"/>
        <v>0</v>
      </c>
      <c r="AD309" s="213">
        <f t="shared" si="126"/>
        <v>0</v>
      </c>
      <c r="AE309" s="213">
        <f t="shared" si="126"/>
        <v>0</v>
      </c>
      <c r="AF309" s="213">
        <f t="shared" si="126"/>
        <v>0</v>
      </c>
      <c r="AG309" s="213">
        <f t="shared" si="126"/>
        <v>0</v>
      </c>
      <c r="AH309" s="213">
        <f t="shared" si="126"/>
        <v>0</v>
      </c>
      <c r="AI309" s="213">
        <f t="shared" si="126"/>
        <v>0</v>
      </c>
      <c r="AJ309" s="213">
        <f t="shared" si="126"/>
        <v>0</v>
      </c>
      <c r="AK309" s="213">
        <f t="shared" si="126"/>
        <v>0</v>
      </c>
      <c r="AL309" s="213">
        <f t="shared" si="126"/>
        <v>0</v>
      </c>
      <c r="AM309" s="213">
        <f t="shared" si="126"/>
        <v>0</v>
      </c>
      <c r="AN309" s="213">
        <f t="shared" si="126"/>
        <v>0</v>
      </c>
      <c r="AO309" s="213">
        <f t="shared" si="126"/>
        <v>0</v>
      </c>
      <c r="AP309" s="213">
        <f t="shared" si="126"/>
        <v>0</v>
      </c>
    </row>
    <row r="310" spans="1:42" x14ac:dyDescent="0.2">
      <c r="A310" s="16">
        <f t="shared" si="121"/>
        <v>8</v>
      </c>
      <c r="B310" s="233">
        <f t="shared" si="119"/>
        <v>0</v>
      </c>
      <c r="C310" s="213">
        <f t="shared" ref="C310:AP310" si="127">LOOKUP(C299,$B$287:$AP$287,$B$288:$AP$288)/100*$B620</f>
        <v>0</v>
      </c>
      <c r="D310" s="213">
        <f t="shared" si="127"/>
        <v>0</v>
      </c>
      <c r="E310" s="213">
        <f t="shared" si="127"/>
        <v>0</v>
      </c>
      <c r="F310" s="213">
        <f t="shared" si="127"/>
        <v>0</v>
      </c>
      <c r="G310" s="213">
        <f t="shared" si="127"/>
        <v>0</v>
      </c>
      <c r="H310" s="213">
        <f t="shared" si="127"/>
        <v>0</v>
      </c>
      <c r="I310" s="213">
        <f t="shared" si="127"/>
        <v>0</v>
      </c>
      <c r="J310" s="213">
        <f t="shared" si="127"/>
        <v>0</v>
      </c>
      <c r="K310" s="213">
        <f t="shared" si="127"/>
        <v>0</v>
      </c>
      <c r="L310" s="213">
        <f t="shared" si="127"/>
        <v>0</v>
      </c>
      <c r="M310" s="213">
        <f t="shared" si="127"/>
        <v>0</v>
      </c>
      <c r="N310" s="213">
        <f t="shared" si="127"/>
        <v>0</v>
      </c>
      <c r="O310" s="213">
        <f t="shared" si="127"/>
        <v>0</v>
      </c>
      <c r="P310" s="213">
        <f t="shared" si="127"/>
        <v>0</v>
      </c>
      <c r="Q310" s="213">
        <f t="shared" si="127"/>
        <v>0</v>
      </c>
      <c r="R310" s="213">
        <f t="shared" si="127"/>
        <v>0</v>
      </c>
      <c r="S310" s="213">
        <f t="shared" si="127"/>
        <v>0</v>
      </c>
      <c r="T310" s="213">
        <f t="shared" si="127"/>
        <v>0</v>
      </c>
      <c r="U310" s="213">
        <f t="shared" si="127"/>
        <v>0</v>
      </c>
      <c r="V310" s="213">
        <f t="shared" si="127"/>
        <v>0</v>
      </c>
      <c r="W310" s="213">
        <f t="shared" si="127"/>
        <v>0</v>
      </c>
      <c r="X310" s="213">
        <f t="shared" si="127"/>
        <v>0</v>
      </c>
      <c r="Y310" s="213">
        <f t="shared" si="127"/>
        <v>0</v>
      </c>
      <c r="Z310" s="213">
        <f t="shared" si="127"/>
        <v>0</v>
      </c>
      <c r="AA310" s="213">
        <f t="shared" si="127"/>
        <v>0</v>
      </c>
      <c r="AB310" s="213">
        <f t="shared" si="127"/>
        <v>0</v>
      </c>
      <c r="AC310" s="213">
        <f t="shared" si="127"/>
        <v>0</v>
      </c>
      <c r="AD310" s="213">
        <f t="shared" si="127"/>
        <v>0</v>
      </c>
      <c r="AE310" s="213">
        <f t="shared" si="127"/>
        <v>0</v>
      </c>
      <c r="AF310" s="213">
        <f t="shared" si="127"/>
        <v>0</v>
      </c>
      <c r="AG310" s="213">
        <f t="shared" si="127"/>
        <v>0</v>
      </c>
      <c r="AH310" s="213">
        <f t="shared" si="127"/>
        <v>0</v>
      </c>
      <c r="AI310" s="213">
        <f t="shared" si="127"/>
        <v>0</v>
      </c>
      <c r="AJ310" s="213">
        <f t="shared" si="127"/>
        <v>0</v>
      </c>
      <c r="AK310" s="213">
        <f t="shared" si="127"/>
        <v>0</v>
      </c>
      <c r="AL310" s="213">
        <f t="shared" si="127"/>
        <v>0</v>
      </c>
      <c r="AM310" s="213">
        <f t="shared" si="127"/>
        <v>0</v>
      </c>
      <c r="AN310" s="213">
        <f t="shared" si="127"/>
        <v>0</v>
      </c>
      <c r="AO310" s="213">
        <f t="shared" si="127"/>
        <v>0</v>
      </c>
      <c r="AP310" s="213">
        <f t="shared" si="127"/>
        <v>0</v>
      </c>
    </row>
    <row r="311" spans="1:42" x14ac:dyDescent="0.2">
      <c r="A311" s="16">
        <f>A310+1</f>
        <v>9</v>
      </c>
      <c r="B311" s="233">
        <f t="shared" si="119"/>
        <v>0</v>
      </c>
      <c r="C311" s="213">
        <f t="shared" ref="C311:AP311" si="128">LOOKUP(C300,$B$287:$AP$287,$B$288:$AP$288)/100*$B621</f>
        <v>0</v>
      </c>
      <c r="D311" s="213">
        <f t="shared" si="128"/>
        <v>0</v>
      </c>
      <c r="E311" s="213">
        <f t="shared" si="128"/>
        <v>0</v>
      </c>
      <c r="F311" s="213">
        <f t="shared" si="128"/>
        <v>0</v>
      </c>
      <c r="G311" s="213">
        <f t="shared" si="128"/>
        <v>0</v>
      </c>
      <c r="H311" s="213">
        <f t="shared" si="128"/>
        <v>0</v>
      </c>
      <c r="I311" s="213">
        <f t="shared" si="128"/>
        <v>0</v>
      </c>
      <c r="J311" s="213">
        <f t="shared" si="128"/>
        <v>0</v>
      </c>
      <c r="K311" s="213">
        <f t="shared" si="128"/>
        <v>0</v>
      </c>
      <c r="L311" s="213">
        <f t="shared" si="128"/>
        <v>0</v>
      </c>
      <c r="M311" s="213">
        <f t="shared" si="128"/>
        <v>0</v>
      </c>
      <c r="N311" s="213">
        <f t="shared" si="128"/>
        <v>0</v>
      </c>
      <c r="O311" s="213">
        <f t="shared" si="128"/>
        <v>0</v>
      </c>
      <c r="P311" s="213">
        <f t="shared" si="128"/>
        <v>0</v>
      </c>
      <c r="Q311" s="213">
        <f t="shared" si="128"/>
        <v>0</v>
      </c>
      <c r="R311" s="213">
        <f t="shared" si="128"/>
        <v>0</v>
      </c>
      <c r="S311" s="213">
        <f t="shared" si="128"/>
        <v>0</v>
      </c>
      <c r="T311" s="213">
        <f t="shared" si="128"/>
        <v>0</v>
      </c>
      <c r="U311" s="213">
        <f t="shared" si="128"/>
        <v>0</v>
      </c>
      <c r="V311" s="213">
        <f t="shared" si="128"/>
        <v>0</v>
      </c>
      <c r="W311" s="213">
        <f t="shared" si="128"/>
        <v>0</v>
      </c>
      <c r="X311" s="213">
        <f t="shared" si="128"/>
        <v>0</v>
      </c>
      <c r="Y311" s="213">
        <f t="shared" si="128"/>
        <v>0</v>
      </c>
      <c r="Z311" s="213">
        <f t="shared" si="128"/>
        <v>0</v>
      </c>
      <c r="AA311" s="213">
        <f t="shared" si="128"/>
        <v>0</v>
      </c>
      <c r="AB311" s="213">
        <f t="shared" si="128"/>
        <v>0</v>
      </c>
      <c r="AC311" s="213">
        <f t="shared" si="128"/>
        <v>0</v>
      </c>
      <c r="AD311" s="213">
        <f t="shared" si="128"/>
        <v>0</v>
      </c>
      <c r="AE311" s="213">
        <f t="shared" si="128"/>
        <v>0</v>
      </c>
      <c r="AF311" s="213">
        <f t="shared" si="128"/>
        <v>0</v>
      </c>
      <c r="AG311" s="213">
        <f t="shared" si="128"/>
        <v>0</v>
      </c>
      <c r="AH311" s="213">
        <f t="shared" si="128"/>
        <v>0</v>
      </c>
      <c r="AI311" s="213">
        <f t="shared" si="128"/>
        <v>0</v>
      </c>
      <c r="AJ311" s="213">
        <f t="shared" si="128"/>
        <v>0</v>
      </c>
      <c r="AK311" s="213">
        <f t="shared" si="128"/>
        <v>0</v>
      </c>
      <c r="AL311" s="213">
        <f t="shared" si="128"/>
        <v>0</v>
      </c>
      <c r="AM311" s="213">
        <f t="shared" si="128"/>
        <v>0</v>
      </c>
      <c r="AN311" s="213">
        <f t="shared" si="128"/>
        <v>0</v>
      </c>
      <c r="AO311" s="213">
        <f t="shared" si="128"/>
        <v>0</v>
      </c>
      <c r="AP311" s="213">
        <f t="shared" si="128"/>
        <v>0</v>
      </c>
    </row>
    <row r="312" spans="1:42" x14ac:dyDescent="0.2">
      <c r="A312" s="16">
        <f t="shared" si="121"/>
        <v>10</v>
      </c>
      <c r="B312" s="233">
        <f t="shared" si="119"/>
        <v>0</v>
      </c>
      <c r="C312" s="213">
        <f t="shared" ref="C312:AP312" si="129">LOOKUP(C301,$B$287:$AP$287,$B$288:$AP$288)/100*$B622</f>
        <v>0</v>
      </c>
      <c r="D312" s="213">
        <f t="shared" si="129"/>
        <v>0</v>
      </c>
      <c r="E312" s="213">
        <f t="shared" si="129"/>
        <v>0</v>
      </c>
      <c r="F312" s="213">
        <f t="shared" si="129"/>
        <v>0</v>
      </c>
      <c r="G312" s="213">
        <f t="shared" si="129"/>
        <v>0</v>
      </c>
      <c r="H312" s="213">
        <f t="shared" si="129"/>
        <v>0</v>
      </c>
      <c r="I312" s="213">
        <f t="shared" si="129"/>
        <v>0</v>
      </c>
      <c r="J312" s="213">
        <f t="shared" si="129"/>
        <v>0</v>
      </c>
      <c r="K312" s="213">
        <f t="shared" si="129"/>
        <v>0</v>
      </c>
      <c r="L312" s="213">
        <f t="shared" si="129"/>
        <v>0</v>
      </c>
      <c r="M312" s="213">
        <f t="shared" si="129"/>
        <v>0</v>
      </c>
      <c r="N312" s="213">
        <f t="shared" si="129"/>
        <v>0</v>
      </c>
      <c r="O312" s="213">
        <f t="shared" si="129"/>
        <v>0</v>
      </c>
      <c r="P312" s="213">
        <f t="shared" si="129"/>
        <v>0</v>
      </c>
      <c r="Q312" s="213">
        <f t="shared" si="129"/>
        <v>0</v>
      </c>
      <c r="R312" s="213">
        <f t="shared" si="129"/>
        <v>0</v>
      </c>
      <c r="S312" s="213">
        <f t="shared" si="129"/>
        <v>0</v>
      </c>
      <c r="T312" s="213">
        <f t="shared" si="129"/>
        <v>0</v>
      </c>
      <c r="U312" s="213">
        <f t="shared" si="129"/>
        <v>0</v>
      </c>
      <c r="V312" s="213">
        <f t="shared" si="129"/>
        <v>0</v>
      </c>
      <c r="W312" s="213">
        <f t="shared" si="129"/>
        <v>0</v>
      </c>
      <c r="X312" s="213">
        <f t="shared" si="129"/>
        <v>0</v>
      </c>
      <c r="Y312" s="213">
        <f t="shared" si="129"/>
        <v>0</v>
      </c>
      <c r="Z312" s="213">
        <f t="shared" si="129"/>
        <v>0</v>
      </c>
      <c r="AA312" s="213">
        <f t="shared" si="129"/>
        <v>0</v>
      </c>
      <c r="AB312" s="213">
        <f t="shared" si="129"/>
        <v>0</v>
      </c>
      <c r="AC312" s="213">
        <f t="shared" si="129"/>
        <v>0</v>
      </c>
      <c r="AD312" s="213">
        <f t="shared" si="129"/>
        <v>0</v>
      </c>
      <c r="AE312" s="213">
        <f t="shared" si="129"/>
        <v>0</v>
      </c>
      <c r="AF312" s="213">
        <f t="shared" si="129"/>
        <v>0</v>
      </c>
      <c r="AG312" s="213">
        <f t="shared" si="129"/>
        <v>0</v>
      </c>
      <c r="AH312" s="213">
        <f t="shared" si="129"/>
        <v>0</v>
      </c>
      <c r="AI312" s="213">
        <f t="shared" si="129"/>
        <v>0</v>
      </c>
      <c r="AJ312" s="213">
        <f t="shared" si="129"/>
        <v>0</v>
      </c>
      <c r="AK312" s="213">
        <f t="shared" si="129"/>
        <v>0</v>
      </c>
      <c r="AL312" s="213">
        <f t="shared" si="129"/>
        <v>0</v>
      </c>
      <c r="AM312" s="213">
        <f t="shared" si="129"/>
        <v>0</v>
      </c>
      <c r="AN312" s="213">
        <f t="shared" si="129"/>
        <v>0</v>
      </c>
      <c r="AO312" s="213">
        <f t="shared" si="129"/>
        <v>0</v>
      </c>
      <c r="AP312" s="213">
        <f t="shared" si="129"/>
        <v>0</v>
      </c>
    </row>
    <row r="313" spans="1:42" s="16" customFormat="1" ht="12" customHeight="1" x14ac:dyDescent="0.2">
      <c r="A313" s="39" t="s">
        <v>12</v>
      </c>
      <c r="B313" s="214"/>
      <c r="C313" s="214">
        <f>SUM(C303:C312)</f>
        <v>0</v>
      </c>
      <c r="D313" s="214">
        <f t="shared" ref="D313:AP313" si="130">SUM(D303:D312)</f>
        <v>0</v>
      </c>
      <c r="E313" s="214">
        <f t="shared" si="130"/>
        <v>0</v>
      </c>
      <c r="F313" s="214">
        <f t="shared" si="130"/>
        <v>0</v>
      </c>
      <c r="G313" s="214">
        <f t="shared" si="130"/>
        <v>0</v>
      </c>
      <c r="H313" s="214">
        <f t="shared" si="130"/>
        <v>0</v>
      </c>
      <c r="I313" s="214">
        <f t="shared" si="130"/>
        <v>0</v>
      </c>
      <c r="J313" s="214">
        <f t="shared" si="130"/>
        <v>0</v>
      </c>
      <c r="K313" s="214">
        <f t="shared" si="130"/>
        <v>0</v>
      </c>
      <c r="L313" s="214">
        <f t="shared" si="130"/>
        <v>0</v>
      </c>
      <c r="M313" s="214">
        <f t="shared" si="130"/>
        <v>0</v>
      </c>
      <c r="N313" s="214">
        <f t="shared" si="130"/>
        <v>0</v>
      </c>
      <c r="O313" s="214">
        <f t="shared" si="130"/>
        <v>0</v>
      </c>
      <c r="P313" s="214">
        <f t="shared" si="130"/>
        <v>0</v>
      </c>
      <c r="Q313" s="214">
        <f t="shared" si="130"/>
        <v>0</v>
      </c>
      <c r="R313" s="214">
        <f t="shared" si="130"/>
        <v>0</v>
      </c>
      <c r="S313" s="214">
        <f t="shared" si="130"/>
        <v>0</v>
      </c>
      <c r="T313" s="214">
        <f t="shared" si="130"/>
        <v>0</v>
      </c>
      <c r="U313" s="214">
        <f t="shared" si="130"/>
        <v>0</v>
      </c>
      <c r="V313" s="214">
        <f t="shared" si="130"/>
        <v>0</v>
      </c>
      <c r="W313" s="214">
        <f t="shared" si="130"/>
        <v>0</v>
      </c>
      <c r="X313" s="214">
        <f t="shared" si="130"/>
        <v>0</v>
      </c>
      <c r="Y313" s="214">
        <f t="shared" si="130"/>
        <v>0</v>
      </c>
      <c r="Z313" s="214">
        <f t="shared" si="130"/>
        <v>0</v>
      </c>
      <c r="AA313" s="214">
        <f t="shared" si="130"/>
        <v>0</v>
      </c>
      <c r="AB313" s="214">
        <f t="shared" si="130"/>
        <v>0</v>
      </c>
      <c r="AC313" s="214">
        <f t="shared" si="130"/>
        <v>0</v>
      </c>
      <c r="AD313" s="214">
        <f t="shared" si="130"/>
        <v>0</v>
      </c>
      <c r="AE313" s="214">
        <f t="shared" si="130"/>
        <v>0</v>
      </c>
      <c r="AF313" s="214">
        <f t="shared" si="130"/>
        <v>0</v>
      </c>
      <c r="AG313" s="214">
        <f t="shared" si="130"/>
        <v>0</v>
      </c>
      <c r="AH313" s="214">
        <f t="shared" si="130"/>
        <v>0</v>
      </c>
      <c r="AI313" s="214">
        <f t="shared" si="130"/>
        <v>0</v>
      </c>
      <c r="AJ313" s="214">
        <f t="shared" si="130"/>
        <v>0</v>
      </c>
      <c r="AK313" s="214">
        <f t="shared" si="130"/>
        <v>0</v>
      </c>
      <c r="AL313" s="214">
        <f t="shared" si="130"/>
        <v>0</v>
      </c>
      <c r="AM313" s="214">
        <f t="shared" si="130"/>
        <v>0</v>
      </c>
      <c r="AN313" s="214">
        <f t="shared" si="130"/>
        <v>0</v>
      </c>
      <c r="AO313" s="214">
        <f t="shared" si="130"/>
        <v>0</v>
      </c>
      <c r="AP313" s="214">
        <f t="shared" si="130"/>
        <v>0</v>
      </c>
    </row>
    <row r="314" spans="1:42" x14ac:dyDescent="0.2">
      <c r="A314" s="32"/>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c r="AE314" s="28"/>
      <c r="AF314" s="28"/>
      <c r="AG314" s="28"/>
      <c r="AH314" s="28"/>
      <c r="AI314" s="28"/>
      <c r="AJ314" s="28"/>
      <c r="AK314" s="28"/>
      <c r="AL314" s="28"/>
      <c r="AM314" s="28"/>
      <c r="AN314" s="28"/>
      <c r="AO314" s="28"/>
      <c r="AP314" s="28"/>
    </row>
    <row r="315" spans="1:42" x14ac:dyDescent="0.2">
      <c r="A315" s="30" t="s">
        <v>90</v>
      </c>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c r="AJ315" s="28"/>
      <c r="AK315" s="28"/>
      <c r="AL315" s="28"/>
      <c r="AM315" s="28"/>
      <c r="AN315" s="28"/>
      <c r="AO315" s="28"/>
      <c r="AP315" s="28"/>
    </row>
    <row r="316" spans="1:42" x14ac:dyDescent="0.2">
      <c r="A316" s="32" t="s">
        <v>75</v>
      </c>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c r="AC316" s="28"/>
      <c r="AD316" s="28"/>
      <c r="AE316" s="28"/>
      <c r="AF316" s="28"/>
      <c r="AG316" s="28"/>
      <c r="AH316" s="28"/>
      <c r="AI316" s="28"/>
      <c r="AJ316" s="28"/>
      <c r="AK316" s="28"/>
      <c r="AL316" s="28"/>
      <c r="AM316" s="28"/>
      <c r="AN316" s="28"/>
      <c r="AO316" s="28"/>
      <c r="AP316" s="28"/>
    </row>
    <row r="317" spans="1:42" x14ac:dyDescent="0.2">
      <c r="A317" s="16">
        <v>1</v>
      </c>
      <c r="B317" s="4">
        <v>0</v>
      </c>
      <c r="C317" s="213">
        <f>IF(C$2&lt;=analysis_period,IF(SUM($C645:C645)&gt;0,B317+1,0),0)</f>
        <v>0</v>
      </c>
      <c r="D317" s="213">
        <f>IF(D$2&lt;=analysis_period,IF(SUM($C645:D645)&gt;0,C317+1,0),0)</f>
        <v>0</v>
      </c>
      <c r="E317" s="213">
        <f>IF(E$2&lt;=analysis_period,IF(SUM($C645:E645)&gt;0,D317+1,0),0)</f>
        <v>0</v>
      </c>
      <c r="F317" s="213">
        <f>IF(F$2&lt;=analysis_period,IF(SUM($C645:F645)&gt;0,E317+1,0),0)</f>
        <v>0</v>
      </c>
      <c r="G317" s="213">
        <f>IF(G$2&lt;=analysis_period,IF(SUM($C645:G645)&gt;0,F317+1,0),0)</f>
        <v>0</v>
      </c>
      <c r="H317" s="213">
        <f>IF(H$2&lt;=analysis_period,IF(SUM($C645:H645)&gt;0,G317+1,0),0)</f>
        <v>0</v>
      </c>
      <c r="I317" s="213">
        <f>IF(I$2&lt;=analysis_period,IF(SUM($C645:I645)&gt;0,H317+1,0),0)</f>
        <v>0</v>
      </c>
      <c r="J317" s="213">
        <f>IF(J$2&lt;=analysis_period,IF(SUM($C645:J645)&gt;0,I317+1,0),0)</f>
        <v>0</v>
      </c>
      <c r="K317" s="213">
        <f>IF(K$2&lt;=analysis_period,IF(SUM($C645:K645)&gt;0,J317+1,0),0)</f>
        <v>0</v>
      </c>
      <c r="L317" s="213">
        <f>IF(L$2&lt;=analysis_period,IF(SUM($C645:L645)&gt;0,K317+1,0),0)</f>
        <v>0</v>
      </c>
      <c r="M317" s="213">
        <f>IF(M$2&lt;=analysis_period,IF(SUM($C645:M645)&gt;0,L317+1,0),0)</f>
        <v>0</v>
      </c>
      <c r="N317" s="213">
        <f>IF(N$2&lt;=analysis_period,IF(SUM($C645:N645)&gt;0,M317+1,0),0)</f>
        <v>0</v>
      </c>
      <c r="O317" s="213">
        <f>IF(O$2&lt;=analysis_period,IF(SUM($C645:O645)&gt;0,N317+1,0),0)</f>
        <v>0</v>
      </c>
      <c r="P317" s="213">
        <f>IF(P$2&lt;=analysis_period,IF(SUM($C645:P645)&gt;0,O317+1,0),0)</f>
        <v>0</v>
      </c>
      <c r="Q317" s="213">
        <f>IF(Q$2&lt;=analysis_period,IF(SUM($C645:Q645)&gt;0,P317+1,0),0)</f>
        <v>0</v>
      </c>
      <c r="R317" s="213">
        <f>IF(R$2&lt;=analysis_period,IF(SUM($C645:R645)&gt;0,Q317+1,0),0)</f>
        <v>0</v>
      </c>
      <c r="S317" s="213">
        <f>IF(S$2&lt;=analysis_period,IF(SUM($C645:S645)&gt;0,R317+1,0),0)</f>
        <v>0</v>
      </c>
      <c r="T317" s="213">
        <f>IF(T$2&lt;=analysis_period,IF(SUM($C645:T645)&gt;0,S317+1,0),0)</f>
        <v>0</v>
      </c>
      <c r="U317" s="213">
        <f>IF(U$2&lt;=analysis_period,IF(SUM($C645:U645)&gt;0,T317+1,0),0)</f>
        <v>0</v>
      </c>
      <c r="V317" s="213">
        <f>IF(V$2&lt;=analysis_period,IF(SUM($C645:V645)&gt;0,U317+1,0),0)</f>
        <v>0</v>
      </c>
      <c r="W317" s="213">
        <f>IF(W$2&lt;=analysis_period,IF(SUM($C645:W645)&gt;0,V317+1,0),0)</f>
        <v>0</v>
      </c>
      <c r="X317" s="213">
        <f>IF(X$2&lt;=analysis_period,IF(SUM($C645:X645)&gt;0,W317+1,0),0)</f>
        <v>0</v>
      </c>
      <c r="Y317" s="213">
        <f>IF(Y$2&lt;=analysis_period,IF(SUM($C645:Y645)&gt;0,X317+1,0),0)</f>
        <v>0</v>
      </c>
      <c r="Z317" s="213">
        <f>IF(Z$2&lt;=analysis_period,IF(SUM($C645:Z645)&gt;0,Y317+1,0),0)</f>
        <v>0</v>
      </c>
      <c r="AA317" s="213">
        <f>IF(AA$2&lt;=analysis_period,IF(SUM($C645:AA645)&gt;0,Z317+1,0),0)</f>
        <v>0</v>
      </c>
      <c r="AB317" s="213">
        <f>IF(AB$2&lt;=analysis_period,IF(SUM($C645:AB645)&gt;0,AA317+1,0),0)</f>
        <v>0</v>
      </c>
      <c r="AC317" s="213">
        <f>IF(AC$2&lt;=analysis_period,IF(SUM($C645:AC645)&gt;0,AB317+1,0),0)</f>
        <v>0</v>
      </c>
      <c r="AD317" s="213">
        <f>IF(AD$2&lt;=analysis_period,IF(SUM($C645:AD645)&gt;0,AC317+1,0),0)</f>
        <v>0</v>
      </c>
      <c r="AE317" s="213">
        <f>IF(AE$2&lt;=analysis_period,IF(SUM($C645:AE645)&gt;0,AD317+1,0),0)</f>
        <v>0</v>
      </c>
      <c r="AF317" s="213">
        <f>IF(AF$2&lt;=analysis_period,IF(SUM($C645:AF645)&gt;0,AE317+1,0),0)</f>
        <v>0</v>
      </c>
      <c r="AG317" s="213">
        <f>IF(AG$2&lt;=analysis_period,IF(SUM($C645:AG645)&gt;0,AF317+1,0),0)</f>
        <v>0</v>
      </c>
      <c r="AH317" s="213">
        <f>IF(AH$2&lt;=analysis_period,IF(SUM($C645:AH645)&gt;0,AG317+1,0),0)</f>
        <v>0</v>
      </c>
      <c r="AI317" s="213">
        <f>IF(AI$2&lt;=analysis_period,IF(SUM($C645:AI645)&gt;0,AH317+1,0),0)</f>
        <v>0</v>
      </c>
      <c r="AJ317" s="213">
        <f>IF(AJ$2&lt;=analysis_period,IF(SUM($C645:AJ645)&gt;0,AI317+1,0),0)</f>
        <v>0</v>
      </c>
      <c r="AK317" s="213">
        <f>IF(AK$2&lt;=analysis_period,IF(SUM($C645:AK645)&gt;0,AJ317+1,0),0)</f>
        <v>0</v>
      </c>
      <c r="AL317" s="213">
        <f>IF(AL$2&lt;=analysis_period,IF(SUM($C645:AL645)&gt;0,AK317+1,0),0)</f>
        <v>0</v>
      </c>
      <c r="AM317" s="213">
        <f>IF(AM$2&lt;=analysis_period,IF(SUM($C645:AM645)&gt;0,AL317+1,0),0)</f>
        <v>0</v>
      </c>
      <c r="AN317" s="213">
        <f>IF(AN$2&lt;=analysis_period,IF(SUM($C645:AN645)&gt;0,AM317+1,0),0)</f>
        <v>0</v>
      </c>
      <c r="AO317" s="213">
        <f>IF(AO$2&lt;=analysis_period,IF(SUM($C645:AO645)&gt;0,AN317+1,0),0)</f>
        <v>0</v>
      </c>
      <c r="AP317" s="213">
        <f>IF(AP$2&lt;=analysis_period,IF(SUM($C645:AP645)&gt;0,AO317+1,0),0)</f>
        <v>0</v>
      </c>
    </row>
    <row r="318" spans="1:42" x14ac:dyDescent="0.2">
      <c r="A318" s="16">
        <f>A317+1</f>
        <v>2</v>
      </c>
      <c r="B318" s="4">
        <v>0</v>
      </c>
      <c r="C318" s="213">
        <f>IF(C$2&lt;=analysis_period,IF(SUM($C646:C646)&gt;0,B318+1,0),0)</f>
        <v>0</v>
      </c>
      <c r="D318" s="213">
        <f>IF(D$2&lt;=analysis_period,IF(SUM($C646:D646)&gt;0,C318+1,0),0)</f>
        <v>0</v>
      </c>
      <c r="E318" s="213">
        <f>IF(E$2&lt;=analysis_period,IF(SUM($C646:E646)&gt;0,D318+1,0),0)</f>
        <v>0</v>
      </c>
      <c r="F318" s="213">
        <f>IF(F$2&lt;=analysis_period,IF(SUM($C646:F646)&gt;0,E318+1,0),0)</f>
        <v>0</v>
      </c>
      <c r="G318" s="213">
        <f>IF(G$2&lt;=analysis_period,IF(SUM($C646:G646)&gt;0,F318+1,0),0)</f>
        <v>0</v>
      </c>
      <c r="H318" s="213">
        <f>IF(H$2&lt;=analysis_period,IF(SUM($C646:H646)&gt;0,G318+1,0),0)</f>
        <v>0</v>
      </c>
      <c r="I318" s="213">
        <f>IF(I$2&lt;=analysis_period,IF(SUM($C646:I646)&gt;0,H318+1,0),0)</f>
        <v>0</v>
      </c>
      <c r="J318" s="213">
        <f>IF(J$2&lt;=analysis_period,IF(SUM($C646:J646)&gt;0,I318+1,0),0)</f>
        <v>0</v>
      </c>
      <c r="K318" s="213">
        <f>IF(K$2&lt;=analysis_period,IF(SUM($C646:K646)&gt;0,J318+1,0),0)</f>
        <v>0</v>
      </c>
      <c r="L318" s="213">
        <f>IF(L$2&lt;=analysis_period,IF(SUM($C646:L646)&gt;0,K318+1,0),0)</f>
        <v>0</v>
      </c>
      <c r="M318" s="213">
        <f>IF(M$2&lt;=analysis_period,IF(SUM($C646:M646)&gt;0,L318+1,0),0)</f>
        <v>0</v>
      </c>
      <c r="N318" s="213">
        <f>IF(N$2&lt;=analysis_period,IF(SUM($C646:N646)&gt;0,M318+1,0),0)</f>
        <v>0</v>
      </c>
      <c r="O318" s="213">
        <f>IF(O$2&lt;=analysis_period,IF(SUM($C646:O646)&gt;0,N318+1,0),0)</f>
        <v>0</v>
      </c>
      <c r="P318" s="213">
        <f>IF(P$2&lt;=analysis_period,IF(SUM($C646:P646)&gt;0,O318+1,0),0)</f>
        <v>0</v>
      </c>
      <c r="Q318" s="213">
        <f>IF(Q$2&lt;=analysis_period,IF(SUM($C646:Q646)&gt;0,P318+1,0),0)</f>
        <v>0</v>
      </c>
      <c r="R318" s="213">
        <f>IF(R$2&lt;=analysis_period,IF(SUM($C646:R646)&gt;0,Q318+1,0),0)</f>
        <v>0</v>
      </c>
      <c r="S318" s="213">
        <f>IF(S$2&lt;=analysis_period,IF(SUM($C646:S646)&gt;0,R318+1,0),0)</f>
        <v>0</v>
      </c>
      <c r="T318" s="213">
        <f>IF(T$2&lt;=analysis_period,IF(SUM($C646:T646)&gt;0,S318+1,0),0)</f>
        <v>0</v>
      </c>
      <c r="U318" s="213">
        <f>IF(U$2&lt;=analysis_period,IF(SUM($C646:U646)&gt;0,T318+1,0),0)</f>
        <v>0</v>
      </c>
      <c r="V318" s="213">
        <f>IF(V$2&lt;=analysis_period,IF(SUM($C646:V646)&gt;0,U318+1,0),0)</f>
        <v>0</v>
      </c>
      <c r="W318" s="213">
        <f>IF(W$2&lt;=analysis_period,IF(SUM($C646:W646)&gt;0,V318+1,0),0)</f>
        <v>0</v>
      </c>
      <c r="X318" s="213">
        <f>IF(X$2&lt;=analysis_period,IF(SUM($C646:X646)&gt;0,W318+1,0),0)</f>
        <v>0</v>
      </c>
      <c r="Y318" s="213">
        <f>IF(Y$2&lt;=analysis_period,IF(SUM($C646:Y646)&gt;0,X318+1,0),0)</f>
        <v>0</v>
      </c>
      <c r="Z318" s="213">
        <f>IF(Z$2&lt;=analysis_period,IF(SUM($C646:Z646)&gt;0,Y318+1,0),0)</f>
        <v>0</v>
      </c>
      <c r="AA318" s="213">
        <f>IF(AA$2&lt;=analysis_period,IF(SUM($C646:AA646)&gt;0,Z318+1,0),0)</f>
        <v>0</v>
      </c>
      <c r="AB318" s="213">
        <f>IF(AB$2&lt;=analysis_period,IF(SUM($C646:AB646)&gt;0,AA318+1,0),0)</f>
        <v>0</v>
      </c>
      <c r="AC318" s="213">
        <f>IF(AC$2&lt;=analysis_period,IF(SUM($C646:AC646)&gt;0,AB318+1,0),0)</f>
        <v>0</v>
      </c>
      <c r="AD318" s="213">
        <f>IF(AD$2&lt;=analysis_period,IF(SUM($C646:AD646)&gt;0,AC318+1,0),0)</f>
        <v>0</v>
      </c>
      <c r="AE318" s="213">
        <f>IF(AE$2&lt;=analysis_period,IF(SUM($C646:AE646)&gt;0,AD318+1,0),0)</f>
        <v>0</v>
      </c>
      <c r="AF318" s="213">
        <f>IF(AF$2&lt;=analysis_period,IF(SUM($C646:AF646)&gt;0,AE318+1,0),0)</f>
        <v>0</v>
      </c>
      <c r="AG318" s="213">
        <f>IF(AG$2&lt;=analysis_period,IF(SUM($C646:AG646)&gt;0,AF318+1,0),0)</f>
        <v>0</v>
      </c>
      <c r="AH318" s="213">
        <f>IF(AH$2&lt;=analysis_period,IF(SUM($C646:AH646)&gt;0,AG318+1,0),0)</f>
        <v>0</v>
      </c>
      <c r="AI318" s="213">
        <f>IF(AI$2&lt;=analysis_period,IF(SUM($C646:AI646)&gt;0,AH318+1,0),0)</f>
        <v>0</v>
      </c>
      <c r="AJ318" s="213">
        <f>IF(AJ$2&lt;=analysis_period,IF(SUM($C646:AJ646)&gt;0,AI318+1,0),0)</f>
        <v>0</v>
      </c>
      <c r="AK318" s="213">
        <f>IF(AK$2&lt;=analysis_period,IF(SUM($C646:AK646)&gt;0,AJ318+1,0),0)</f>
        <v>0</v>
      </c>
      <c r="AL318" s="213">
        <f>IF(AL$2&lt;=analysis_period,IF(SUM($C646:AL646)&gt;0,AK318+1,0),0)</f>
        <v>0</v>
      </c>
      <c r="AM318" s="213">
        <f>IF(AM$2&lt;=analysis_period,IF(SUM($C646:AM646)&gt;0,AL318+1,0),0)</f>
        <v>0</v>
      </c>
      <c r="AN318" s="213">
        <f>IF(AN$2&lt;=analysis_period,IF(SUM($C646:AN646)&gt;0,AM318+1,0),0)</f>
        <v>0</v>
      </c>
      <c r="AO318" s="213">
        <f>IF(AO$2&lt;=analysis_period,IF(SUM($C646:AO646)&gt;0,AN318+1,0),0)</f>
        <v>0</v>
      </c>
      <c r="AP318" s="213">
        <f>IF(AP$2&lt;=analysis_period,IF(SUM($C646:AP646)&gt;0,AO318+1,0),0)</f>
        <v>0</v>
      </c>
    </row>
    <row r="319" spans="1:42" x14ac:dyDescent="0.2">
      <c r="A319" s="16">
        <f t="shared" ref="A319:A326" si="131">A318+1</f>
        <v>3</v>
      </c>
      <c r="B319" s="4">
        <v>0</v>
      </c>
      <c r="C319" s="213">
        <f>IF(C$2&lt;=analysis_period,IF(SUM($C647:C647)&gt;0,B319+1,0),0)</f>
        <v>0</v>
      </c>
      <c r="D319" s="213">
        <f>IF(D$2&lt;=analysis_period,IF(SUM($C647:D647)&gt;0,C319+1,0),0)</f>
        <v>0</v>
      </c>
      <c r="E319" s="213">
        <f>IF(E$2&lt;=analysis_period,IF(SUM($C647:E647)&gt;0,D319+1,0),0)</f>
        <v>0</v>
      </c>
      <c r="F319" s="213">
        <f>IF(F$2&lt;=analysis_period,IF(SUM($C647:F647)&gt;0,E319+1,0),0)</f>
        <v>0</v>
      </c>
      <c r="G319" s="213">
        <f>IF(G$2&lt;=analysis_period,IF(SUM($C647:G647)&gt;0,F319+1,0),0)</f>
        <v>0</v>
      </c>
      <c r="H319" s="213">
        <f>IF(H$2&lt;=analysis_period,IF(SUM($C647:H647)&gt;0,G319+1,0),0)</f>
        <v>0</v>
      </c>
      <c r="I319" s="213">
        <f>IF(I$2&lt;=analysis_period,IF(SUM($C647:I647)&gt;0,H319+1,0),0)</f>
        <v>0</v>
      </c>
      <c r="J319" s="213">
        <f>IF(J$2&lt;=analysis_period,IF(SUM($C647:J647)&gt;0,I319+1,0),0)</f>
        <v>0</v>
      </c>
      <c r="K319" s="213">
        <f>IF(K$2&lt;=analysis_period,IF(SUM($C647:K647)&gt;0,J319+1,0),0)</f>
        <v>0</v>
      </c>
      <c r="L319" s="213">
        <f>IF(L$2&lt;=analysis_period,IF(SUM($C647:L647)&gt;0,K319+1,0),0)</f>
        <v>0</v>
      </c>
      <c r="M319" s="213">
        <f>IF(M$2&lt;=analysis_period,IF(SUM($C647:M647)&gt;0,L319+1,0),0)</f>
        <v>0</v>
      </c>
      <c r="N319" s="213">
        <f>IF(N$2&lt;=analysis_period,IF(SUM($C647:N647)&gt;0,M319+1,0),0)</f>
        <v>0</v>
      </c>
      <c r="O319" s="213">
        <f>IF(O$2&lt;=analysis_period,IF(SUM($C647:O647)&gt;0,N319+1,0),0)</f>
        <v>0</v>
      </c>
      <c r="P319" s="213">
        <f>IF(P$2&lt;=analysis_period,IF(SUM($C647:P647)&gt;0,O319+1,0),0)</f>
        <v>0</v>
      </c>
      <c r="Q319" s="213">
        <f>IF(Q$2&lt;=analysis_period,IF(SUM($C647:Q647)&gt;0,P319+1,0),0)</f>
        <v>0</v>
      </c>
      <c r="R319" s="213">
        <f>IF(R$2&lt;=analysis_period,IF(SUM($C647:R647)&gt;0,Q319+1,0),0)</f>
        <v>0</v>
      </c>
      <c r="S319" s="213">
        <f>IF(S$2&lt;=analysis_period,IF(SUM($C647:S647)&gt;0,R319+1,0),0)</f>
        <v>0</v>
      </c>
      <c r="T319" s="213">
        <f>IF(T$2&lt;=analysis_period,IF(SUM($C647:T647)&gt;0,S319+1,0),0)</f>
        <v>0</v>
      </c>
      <c r="U319" s="213">
        <f>IF(U$2&lt;=analysis_period,IF(SUM($C647:U647)&gt;0,T319+1,0),0)</f>
        <v>0</v>
      </c>
      <c r="V319" s="213">
        <f>IF(V$2&lt;=analysis_period,IF(SUM($C647:V647)&gt;0,U319+1,0),0)</f>
        <v>0</v>
      </c>
      <c r="W319" s="213">
        <f>IF(W$2&lt;=analysis_period,IF(SUM($C647:W647)&gt;0,V319+1,0),0)</f>
        <v>0</v>
      </c>
      <c r="X319" s="213">
        <f>IF(X$2&lt;=analysis_period,IF(SUM($C647:X647)&gt;0,W319+1,0),0)</f>
        <v>0</v>
      </c>
      <c r="Y319" s="213">
        <f>IF(Y$2&lt;=analysis_period,IF(SUM($C647:Y647)&gt;0,X319+1,0),0)</f>
        <v>0</v>
      </c>
      <c r="Z319" s="213">
        <f>IF(Z$2&lt;=analysis_period,IF(SUM($C647:Z647)&gt;0,Y319+1,0),0)</f>
        <v>0</v>
      </c>
      <c r="AA319" s="213">
        <f>IF(AA$2&lt;=analysis_period,IF(SUM($C647:AA647)&gt;0,Z319+1,0),0)</f>
        <v>0</v>
      </c>
      <c r="AB319" s="213">
        <f>IF(AB$2&lt;=analysis_period,IF(SUM($C647:AB647)&gt;0,AA319+1,0),0)</f>
        <v>0</v>
      </c>
      <c r="AC319" s="213">
        <f>IF(AC$2&lt;=analysis_period,IF(SUM($C647:AC647)&gt;0,AB319+1,0),0)</f>
        <v>0</v>
      </c>
      <c r="AD319" s="213">
        <f>IF(AD$2&lt;=analysis_period,IF(SUM($C647:AD647)&gt;0,AC319+1,0),0)</f>
        <v>0</v>
      </c>
      <c r="AE319" s="213">
        <f>IF(AE$2&lt;=analysis_period,IF(SUM($C647:AE647)&gt;0,AD319+1,0),0)</f>
        <v>0</v>
      </c>
      <c r="AF319" s="213">
        <f>IF(AF$2&lt;=analysis_period,IF(SUM($C647:AF647)&gt;0,AE319+1,0),0)</f>
        <v>0</v>
      </c>
      <c r="AG319" s="213">
        <f>IF(AG$2&lt;=analysis_period,IF(SUM($C647:AG647)&gt;0,AF319+1,0),0)</f>
        <v>0</v>
      </c>
      <c r="AH319" s="213">
        <f>IF(AH$2&lt;=analysis_period,IF(SUM($C647:AH647)&gt;0,AG319+1,0),0)</f>
        <v>0</v>
      </c>
      <c r="AI319" s="213">
        <f>IF(AI$2&lt;=analysis_period,IF(SUM($C647:AI647)&gt;0,AH319+1,0),0)</f>
        <v>0</v>
      </c>
      <c r="AJ319" s="213">
        <f>IF(AJ$2&lt;=analysis_period,IF(SUM($C647:AJ647)&gt;0,AI319+1,0),0)</f>
        <v>0</v>
      </c>
      <c r="AK319" s="213">
        <f>IF(AK$2&lt;=analysis_period,IF(SUM($C647:AK647)&gt;0,AJ319+1,0),0)</f>
        <v>0</v>
      </c>
      <c r="AL319" s="213">
        <f>IF(AL$2&lt;=analysis_period,IF(SUM($C647:AL647)&gt;0,AK319+1,0),0)</f>
        <v>0</v>
      </c>
      <c r="AM319" s="213">
        <f>IF(AM$2&lt;=analysis_period,IF(SUM($C647:AM647)&gt;0,AL319+1,0),0)</f>
        <v>0</v>
      </c>
      <c r="AN319" s="213">
        <f>IF(AN$2&lt;=analysis_period,IF(SUM($C647:AN647)&gt;0,AM319+1,0),0)</f>
        <v>0</v>
      </c>
      <c r="AO319" s="213">
        <f>IF(AO$2&lt;=analysis_period,IF(SUM($C647:AO647)&gt;0,AN319+1,0),0)</f>
        <v>0</v>
      </c>
      <c r="AP319" s="213">
        <f>IF(AP$2&lt;=analysis_period,IF(SUM($C647:AP647)&gt;0,AO319+1,0),0)</f>
        <v>0</v>
      </c>
    </row>
    <row r="320" spans="1:42" x14ac:dyDescent="0.2">
      <c r="A320" s="16">
        <f t="shared" si="131"/>
        <v>4</v>
      </c>
      <c r="B320" s="4">
        <v>0</v>
      </c>
      <c r="C320" s="213">
        <f>IF(C$2&lt;=analysis_period,IF(SUM($C648:C648)&gt;0,B320+1,0),0)</f>
        <v>0</v>
      </c>
      <c r="D320" s="213">
        <f>IF(D$2&lt;=analysis_period,IF(SUM($C648:D648)&gt;0,C320+1,0),0)</f>
        <v>0</v>
      </c>
      <c r="E320" s="213">
        <f>IF(E$2&lt;=analysis_period,IF(SUM($C648:E648)&gt;0,D320+1,0),0)</f>
        <v>0</v>
      </c>
      <c r="F320" s="213">
        <f>IF(F$2&lt;=analysis_period,IF(SUM($C648:F648)&gt;0,E320+1,0),0)</f>
        <v>0</v>
      </c>
      <c r="G320" s="213">
        <f>IF(G$2&lt;=analysis_period,IF(SUM($C648:G648)&gt;0,F320+1,0),0)</f>
        <v>0</v>
      </c>
      <c r="H320" s="213">
        <f>IF(H$2&lt;=analysis_period,IF(SUM($C648:H648)&gt;0,G320+1,0),0)</f>
        <v>0</v>
      </c>
      <c r="I320" s="213">
        <f>IF(I$2&lt;=analysis_period,IF(SUM($C648:I648)&gt;0,H320+1,0),0)</f>
        <v>0</v>
      </c>
      <c r="J320" s="213">
        <f>IF(J$2&lt;=analysis_period,IF(SUM($C648:J648)&gt;0,I320+1,0),0)</f>
        <v>0</v>
      </c>
      <c r="K320" s="213">
        <f>IF(K$2&lt;=analysis_period,IF(SUM($C648:K648)&gt;0,J320+1,0),0)</f>
        <v>0</v>
      </c>
      <c r="L320" s="213">
        <f>IF(L$2&lt;=analysis_period,IF(SUM($C648:L648)&gt;0,K320+1,0),0)</f>
        <v>0</v>
      </c>
      <c r="M320" s="213">
        <f>IF(M$2&lt;=analysis_period,IF(SUM($C648:M648)&gt;0,L320+1,0),0)</f>
        <v>0</v>
      </c>
      <c r="N320" s="213">
        <f>IF(N$2&lt;=analysis_period,IF(SUM($C648:N648)&gt;0,M320+1,0),0)</f>
        <v>0</v>
      </c>
      <c r="O320" s="213">
        <f>IF(O$2&lt;=analysis_period,IF(SUM($C648:O648)&gt;0,N320+1,0),0)</f>
        <v>0</v>
      </c>
      <c r="P320" s="213">
        <f>IF(P$2&lt;=analysis_period,IF(SUM($C648:P648)&gt;0,O320+1,0),0)</f>
        <v>0</v>
      </c>
      <c r="Q320" s="213">
        <f>IF(Q$2&lt;=analysis_period,IF(SUM($C648:Q648)&gt;0,P320+1,0),0)</f>
        <v>0</v>
      </c>
      <c r="R320" s="213">
        <f>IF(R$2&lt;=analysis_period,IF(SUM($C648:R648)&gt;0,Q320+1,0),0)</f>
        <v>0</v>
      </c>
      <c r="S320" s="213">
        <f>IF(S$2&lt;=analysis_period,IF(SUM($C648:S648)&gt;0,R320+1,0),0)</f>
        <v>0</v>
      </c>
      <c r="T320" s="213">
        <f>IF(T$2&lt;=analysis_period,IF(SUM($C648:T648)&gt;0,S320+1,0),0)</f>
        <v>0</v>
      </c>
      <c r="U320" s="213">
        <f>IF(U$2&lt;=analysis_period,IF(SUM($C648:U648)&gt;0,T320+1,0),0)</f>
        <v>0</v>
      </c>
      <c r="V320" s="213">
        <f>IF(V$2&lt;=analysis_period,IF(SUM($C648:V648)&gt;0,U320+1,0),0)</f>
        <v>0</v>
      </c>
      <c r="W320" s="213">
        <f>IF(W$2&lt;=analysis_period,IF(SUM($C648:W648)&gt;0,V320+1,0),0)</f>
        <v>0</v>
      </c>
      <c r="X320" s="213">
        <f>IF(X$2&lt;=analysis_period,IF(SUM($C648:X648)&gt;0,W320+1,0),0)</f>
        <v>0</v>
      </c>
      <c r="Y320" s="213">
        <f>IF(Y$2&lt;=analysis_period,IF(SUM($C648:Y648)&gt;0,X320+1,0),0)</f>
        <v>0</v>
      </c>
      <c r="Z320" s="213">
        <f>IF(Z$2&lt;=analysis_period,IF(SUM($C648:Z648)&gt;0,Y320+1,0),0)</f>
        <v>0</v>
      </c>
      <c r="AA320" s="213">
        <f>IF(AA$2&lt;=analysis_period,IF(SUM($C648:AA648)&gt;0,Z320+1,0),0)</f>
        <v>0</v>
      </c>
      <c r="AB320" s="213">
        <f>IF(AB$2&lt;=analysis_period,IF(SUM($C648:AB648)&gt;0,AA320+1,0),0)</f>
        <v>0</v>
      </c>
      <c r="AC320" s="213">
        <f>IF(AC$2&lt;=analysis_period,IF(SUM($C648:AC648)&gt;0,AB320+1,0),0)</f>
        <v>0</v>
      </c>
      <c r="AD320" s="213">
        <f>IF(AD$2&lt;=analysis_period,IF(SUM($C648:AD648)&gt;0,AC320+1,0),0)</f>
        <v>0</v>
      </c>
      <c r="AE320" s="213">
        <f>IF(AE$2&lt;=analysis_period,IF(SUM($C648:AE648)&gt;0,AD320+1,0),0)</f>
        <v>0</v>
      </c>
      <c r="AF320" s="213">
        <f>IF(AF$2&lt;=analysis_period,IF(SUM($C648:AF648)&gt;0,AE320+1,0),0)</f>
        <v>0</v>
      </c>
      <c r="AG320" s="213">
        <f>IF(AG$2&lt;=analysis_period,IF(SUM($C648:AG648)&gt;0,AF320+1,0),0)</f>
        <v>0</v>
      </c>
      <c r="AH320" s="213">
        <f>IF(AH$2&lt;=analysis_period,IF(SUM($C648:AH648)&gt;0,AG320+1,0),0)</f>
        <v>0</v>
      </c>
      <c r="AI320" s="213">
        <f>IF(AI$2&lt;=analysis_period,IF(SUM($C648:AI648)&gt;0,AH320+1,0),0)</f>
        <v>0</v>
      </c>
      <c r="AJ320" s="213">
        <f>IF(AJ$2&lt;=analysis_period,IF(SUM($C648:AJ648)&gt;0,AI320+1,0),0)</f>
        <v>0</v>
      </c>
      <c r="AK320" s="213">
        <f>IF(AK$2&lt;=analysis_period,IF(SUM($C648:AK648)&gt;0,AJ320+1,0),0)</f>
        <v>0</v>
      </c>
      <c r="AL320" s="213">
        <f>IF(AL$2&lt;=analysis_period,IF(SUM($C648:AL648)&gt;0,AK320+1,0),0)</f>
        <v>0</v>
      </c>
      <c r="AM320" s="213">
        <f>IF(AM$2&lt;=analysis_period,IF(SUM($C648:AM648)&gt;0,AL320+1,0),0)</f>
        <v>0</v>
      </c>
      <c r="AN320" s="213">
        <f>IF(AN$2&lt;=analysis_period,IF(SUM($C648:AN648)&gt;0,AM320+1,0),0)</f>
        <v>0</v>
      </c>
      <c r="AO320" s="213">
        <f>IF(AO$2&lt;=analysis_period,IF(SUM($C648:AO648)&gt;0,AN320+1,0),0)</f>
        <v>0</v>
      </c>
      <c r="AP320" s="213">
        <f>IF(AP$2&lt;=analysis_period,IF(SUM($C648:AP648)&gt;0,AO320+1,0),0)</f>
        <v>0</v>
      </c>
    </row>
    <row r="321" spans="1:42" x14ac:dyDescent="0.2">
      <c r="A321" s="16">
        <f t="shared" si="131"/>
        <v>5</v>
      </c>
      <c r="B321" s="4">
        <v>0</v>
      </c>
      <c r="C321" s="213">
        <f>IF(C$2&lt;=analysis_period,IF(SUM($C649:C649)&gt;0,B321+1,0),0)</f>
        <v>0</v>
      </c>
      <c r="D321" s="213">
        <f>IF(D$2&lt;=analysis_period,IF(SUM($C649:D649)&gt;0,C321+1,0),0)</f>
        <v>0</v>
      </c>
      <c r="E321" s="213">
        <f>IF(E$2&lt;=analysis_period,IF(SUM($C649:E649)&gt;0,D321+1,0),0)</f>
        <v>0</v>
      </c>
      <c r="F321" s="213">
        <f>IF(F$2&lt;=analysis_period,IF(SUM($C649:F649)&gt;0,E321+1,0),0)</f>
        <v>0</v>
      </c>
      <c r="G321" s="213">
        <f>IF(G$2&lt;=analysis_period,IF(SUM($C649:G649)&gt;0,F321+1,0),0)</f>
        <v>0</v>
      </c>
      <c r="H321" s="213">
        <f>IF(H$2&lt;=analysis_period,IF(SUM($C649:H649)&gt;0,G321+1,0),0)</f>
        <v>0</v>
      </c>
      <c r="I321" s="213">
        <f>IF(I$2&lt;=analysis_period,IF(SUM($C649:I649)&gt;0,H321+1,0),0)</f>
        <v>0</v>
      </c>
      <c r="J321" s="213">
        <f>IF(J$2&lt;=analysis_period,IF(SUM($C649:J649)&gt;0,I321+1,0),0)</f>
        <v>0</v>
      </c>
      <c r="K321" s="213">
        <f>IF(K$2&lt;=analysis_period,IF(SUM($C649:K649)&gt;0,J321+1,0),0)</f>
        <v>0</v>
      </c>
      <c r="L321" s="213">
        <f>IF(L$2&lt;=analysis_period,IF(SUM($C649:L649)&gt;0,K321+1,0),0)</f>
        <v>0</v>
      </c>
      <c r="M321" s="213">
        <f>IF(M$2&lt;=analysis_period,IF(SUM($C649:M649)&gt;0,L321+1,0),0)</f>
        <v>0</v>
      </c>
      <c r="N321" s="213">
        <f>IF(N$2&lt;=analysis_period,IF(SUM($C649:N649)&gt;0,M321+1,0),0)</f>
        <v>0</v>
      </c>
      <c r="O321" s="213">
        <f>IF(O$2&lt;=analysis_period,IF(SUM($C649:O649)&gt;0,N321+1,0),0)</f>
        <v>0</v>
      </c>
      <c r="P321" s="213">
        <f>IF(P$2&lt;=analysis_period,IF(SUM($C649:P649)&gt;0,O321+1,0),0)</f>
        <v>0</v>
      </c>
      <c r="Q321" s="213">
        <f>IF(Q$2&lt;=analysis_period,IF(SUM($C649:Q649)&gt;0,P321+1,0),0)</f>
        <v>0</v>
      </c>
      <c r="R321" s="213">
        <f>IF(R$2&lt;=analysis_period,IF(SUM($C649:R649)&gt;0,Q321+1,0),0)</f>
        <v>0</v>
      </c>
      <c r="S321" s="213">
        <f>IF(S$2&lt;=analysis_period,IF(SUM($C649:S649)&gt;0,R321+1,0),0)</f>
        <v>0</v>
      </c>
      <c r="T321" s="213">
        <f>IF(T$2&lt;=analysis_period,IF(SUM($C649:T649)&gt;0,S321+1,0),0)</f>
        <v>0</v>
      </c>
      <c r="U321" s="213">
        <f>IF(U$2&lt;=analysis_period,IF(SUM($C649:U649)&gt;0,T321+1,0),0)</f>
        <v>0</v>
      </c>
      <c r="V321" s="213">
        <f>IF(V$2&lt;=analysis_period,IF(SUM($C649:V649)&gt;0,U321+1,0),0)</f>
        <v>0</v>
      </c>
      <c r="W321" s="213">
        <f>IF(W$2&lt;=analysis_period,IF(SUM($C649:W649)&gt;0,V321+1,0),0)</f>
        <v>0</v>
      </c>
      <c r="X321" s="213">
        <f>IF(X$2&lt;=analysis_period,IF(SUM($C649:X649)&gt;0,W321+1,0),0)</f>
        <v>0</v>
      </c>
      <c r="Y321" s="213">
        <f>IF(Y$2&lt;=analysis_period,IF(SUM($C649:Y649)&gt;0,X321+1,0),0)</f>
        <v>0</v>
      </c>
      <c r="Z321" s="213">
        <f>IF(Z$2&lt;=analysis_period,IF(SUM($C649:Z649)&gt;0,Y321+1,0),0)</f>
        <v>0</v>
      </c>
      <c r="AA321" s="213">
        <f>IF(AA$2&lt;=analysis_period,IF(SUM($C649:AA649)&gt;0,Z321+1,0),0)</f>
        <v>0</v>
      </c>
      <c r="AB321" s="213">
        <f>IF(AB$2&lt;=analysis_period,IF(SUM($C649:AB649)&gt;0,AA321+1,0),0)</f>
        <v>0</v>
      </c>
      <c r="AC321" s="213">
        <f>IF(AC$2&lt;=analysis_period,IF(SUM($C649:AC649)&gt;0,AB321+1,0),0)</f>
        <v>0</v>
      </c>
      <c r="AD321" s="213">
        <f>IF(AD$2&lt;=analysis_period,IF(SUM($C649:AD649)&gt;0,AC321+1,0),0)</f>
        <v>0</v>
      </c>
      <c r="AE321" s="213">
        <f>IF(AE$2&lt;=analysis_period,IF(SUM($C649:AE649)&gt;0,AD321+1,0),0)</f>
        <v>0</v>
      </c>
      <c r="AF321" s="213">
        <f>IF(AF$2&lt;=analysis_period,IF(SUM($C649:AF649)&gt;0,AE321+1,0),0)</f>
        <v>0</v>
      </c>
      <c r="AG321" s="213">
        <f>IF(AG$2&lt;=analysis_period,IF(SUM($C649:AG649)&gt;0,AF321+1,0),0)</f>
        <v>0</v>
      </c>
      <c r="AH321" s="213">
        <f>IF(AH$2&lt;=analysis_period,IF(SUM($C649:AH649)&gt;0,AG321+1,0),0)</f>
        <v>0</v>
      </c>
      <c r="AI321" s="213">
        <f>IF(AI$2&lt;=analysis_period,IF(SUM($C649:AI649)&gt;0,AH321+1,0),0)</f>
        <v>0</v>
      </c>
      <c r="AJ321" s="213">
        <f>IF(AJ$2&lt;=analysis_period,IF(SUM($C649:AJ649)&gt;0,AI321+1,0),0)</f>
        <v>0</v>
      </c>
      <c r="AK321" s="213">
        <f>IF(AK$2&lt;=analysis_period,IF(SUM($C649:AK649)&gt;0,AJ321+1,0),0)</f>
        <v>0</v>
      </c>
      <c r="AL321" s="213">
        <f>IF(AL$2&lt;=analysis_period,IF(SUM($C649:AL649)&gt;0,AK321+1,0),0)</f>
        <v>0</v>
      </c>
      <c r="AM321" s="213">
        <f>IF(AM$2&lt;=analysis_period,IF(SUM($C649:AM649)&gt;0,AL321+1,0),0)</f>
        <v>0</v>
      </c>
      <c r="AN321" s="213">
        <f>IF(AN$2&lt;=analysis_period,IF(SUM($C649:AN649)&gt;0,AM321+1,0),0)</f>
        <v>0</v>
      </c>
      <c r="AO321" s="213">
        <f>IF(AO$2&lt;=analysis_period,IF(SUM($C649:AO649)&gt;0,AN321+1,0),0)</f>
        <v>0</v>
      </c>
      <c r="AP321" s="213">
        <f>IF(AP$2&lt;=analysis_period,IF(SUM($C649:AP649)&gt;0,AO321+1,0),0)</f>
        <v>0</v>
      </c>
    </row>
    <row r="322" spans="1:42" x14ac:dyDescent="0.2">
      <c r="A322" s="16">
        <f t="shared" si="131"/>
        <v>6</v>
      </c>
      <c r="B322" s="4">
        <v>0</v>
      </c>
      <c r="C322" s="213">
        <f>IF(C$2&lt;=analysis_period,IF(SUM($C650:C650)&gt;0,B322+1,0),0)</f>
        <v>0</v>
      </c>
      <c r="D322" s="213">
        <f>IF(D$2&lt;=analysis_period,IF(SUM($C650:D650)&gt;0,C322+1,0),0)</f>
        <v>0</v>
      </c>
      <c r="E322" s="213">
        <f>IF(E$2&lt;=analysis_period,IF(SUM($C650:E650)&gt;0,D322+1,0),0)</f>
        <v>0</v>
      </c>
      <c r="F322" s="213">
        <f>IF(F$2&lt;=analysis_period,IF(SUM($C650:F650)&gt;0,E322+1,0),0)</f>
        <v>0</v>
      </c>
      <c r="G322" s="213">
        <f>IF(G$2&lt;=analysis_period,IF(SUM($C650:G650)&gt;0,F322+1,0),0)</f>
        <v>0</v>
      </c>
      <c r="H322" s="213">
        <f>IF(H$2&lt;=analysis_period,IF(SUM($C650:H650)&gt;0,G322+1,0),0)</f>
        <v>0</v>
      </c>
      <c r="I322" s="213">
        <f>IF(I$2&lt;=analysis_period,IF(SUM($C650:I650)&gt;0,H322+1,0),0)</f>
        <v>0</v>
      </c>
      <c r="J322" s="213">
        <f>IF(J$2&lt;=analysis_period,IF(SUM($C650:J650)&gt;0,I322+1,0),0)</f>
        <v>0</v>
      </c>
      <c r="K322" s="213">
        <f>IF(K$2&lt;=analysis_period,IF(SUM($C650:K650)&gt;0,J322+1,0),0)</f>
        <v>0</v>
      </c>
      <c r="L322" s="213">
        <f>IF(L$2&lt;=analysis_period,IF(SUM($C650:L650)&gt;0,K322+1,0),0)</f>
        <v>0</v>
      </c>
      <c r="M322" s="213">
        <f>IF(M$2&lt;=analysis_period,IF(SUM($C650:M650)&gt;0,L322+1,0),0)</f>
        <v>0</v>
      </c>
      <c r="N322" s="213">
        <f>IF(N$2&lt;=analysis_period,IF(SUM($C650:N650)&gt;0,M322+1,0),0)</f>
        <v>0</v>
      </c>
      <c r="O322" s="213">
        <f>IF(O$2&lt;=analysis_period,IF(SUM($C650:O650)&gt;0,N322+1,0),0)</f>
        <v>0</v>
      </c>
      <c r="P322" s="213">
        <f>IF(P$2&lt;=analysis_period,IF(SUM($C650:P650)&gt;0,O322+1,0),0)</f>
        <v>0</v>
      </c>
      <c r="Q322" s="213">
        <f>IF(Q$2&lt;=analysis_period,IF(SUM($C650:Q650)&gt;0,P322+1,0),0)</f>
        <v>0</v>
      </c>
      <c r="R322" s="213">
        <f>IF(R$2&lt;=analysis_period,IF(SUM($C650:R650)&gt;0,Q322+1,0),0)</f>
        <v>0</v>
      </c>
      <c r="S322" s="213">
        <f>IF(S$2&lt;=analysis_period,IF(SUM($C650:S650)&gt;0,R322+1,0),0)</f>
        <v>0</v>
      </c>
      <c r="T322" s="213">
        <f>IF(T$2&lt;=analysis_period,IF(SUM($C650:T650)&gt;0,S322+1,0),0)</f>
        <v>0</v>
      </c>
      <c r="U322" s="213">
        <f>IF(U$2&lt;=analysis_period,IF(SUM($C650:U650)&gt;0,T322+1,0),0)</f>
        <v>0</v>
      </c>
      <c r="V322" s="213">
        <f>IF(V$2&lt;=analysis_period,IF(SUM($C650:V650)&gt;0,U322+1,0),0)</f>
        <v>0</v>
      </c>
      <c r="W322" s="213">
        <f>IF(W$2&lt;=analysis_period,IF(SUM($C650:W650)&gt;0,V322+1,0),0)</f>
        <v>0</v>
      </c>
      <c r="X322" s="213">
        <f>IF(X$2&lt;=analysis_period,IF(SUM($C650:X650)&gt;0,W322+1,0),0)</f>
        <v>0</v>
      </c>
      <c r="Y322" s="213">
        <f>IF(Y$2&lt;=analysis_period,IF(SUM($C650:Y650)&gt;0,X322+1,0),0)</f>
        <v>0</v>
      </c>
      <c r="Z322" s="213">
        <f>IF(Z$2&lt;=analysis_period,IF(SUM($C650:Z650)&gt;0,Y322+1,0),0)</f>
        <v>0</v>
      </c>
      <c r="AA322" s="213">
        <f>IF(AA$2&lt;=analysis_period,IF(SUM($C650:AA650)&gt;0,Z322+1,0),0)</f>
        <v>0</v>
      </c>
      <c r="AB322" s="213">
        <f>IF(AB$2&lt;=analysis_period,IF(SUM($C650:AB650)&gt;0,AA322+1,0),0)</f>
        <v>0</v>
      </c>
      <c r="AC322" s="213">
        <f>IF(AC$2&lt;=analysis_period,IF(SUM($C650:AC650)&gt;0,AB322+1,0),0)</f>
        <v>0</v>
      </c>
      <c r="AD322" s="213">
        <f>IF(AD$2&lt;=analysis_period,IF(SUM($C650:AD650)&gt;0,AC322+1,0),0)</f>
        <v>0</v>
      </c>
      <c r="AE322" s="213">
        <f>IF(AE$2&lt;=analysis_period,IF(SUM($C650:AE650)&gt;0,AD322+1,0),0)</f>
        <v>0</v>
      </c>
      <c r="AF322" s="213">
        <f>IF(AF$2&lt;=analysis_period,IF(SUM($C650:AF650)&gt;0,AE322+1,0),0)</f>
        <v>0</v>
      </c>
      <c r="AG322" s="213">
        <f>IF(AG$2&lt;=analysis_period,IF(SUM($C650:AG650)&gt;0,AF322+1,0),0)</f>
        <v>0</v>
      </c>
      <c r="AH322" s="213">
        <f>IF(AH$2&lt;=analysis_period,IF(SUM($C650:AH650)&gt;0,AG322+1,0),0)</f>
        <v>0</v>
      </c>
      <c r="AI322" s="213">
        <f>IF(AI$2&lt;=analysis_period,IF(SUM($C650:AI650)&gt;0,AH322+1,0),0)</f>
        <v>0</v>
      </c>
      <c r="AJ322" s="213">
        <f>IF(AJ$2&lt;=analysis_period,IF(SUM($C650:AJ650)&gt;0,AI322+1,0),0)</f>
        <v>0</v>
      </c>
      <c r="AK322" s="213">
        <f>IF(AK$2&lt;=analysis_period,IF(SUM($C650:AK650)&gt;0,AJ322+1,0),0)</f>
        <v>0</v>
      </c>
      <c r="AL322" s="213">
        <f>IF(AL$2&lt;=analysis_period,IF(SUM($C650:AL650)&gt;0,AK322+1,0),0)</f>
        <v>0</v>
      </c>
      <c r="AM322" s="213">
        <f>IF(AM$2&lt;=analysis_period,IF(SUM($C650:AM650)&gt;0,AL322+1,0),0)</f>
        <v>0</v>
      </c>
      <c r="AN322" s="213">
        <f>IF(AN$2&lt;=analysis_period,IF(SUM($C650:AN650)&gt;0,AM322+1,0),0)</f>
        <v>0</v>
      </c>
      <c r="AO322" s="213">
        <f>IF(AO$2&lt;=analysis_period,IF(SUM($C650:AO650)&gt;0,AN322+1,0),0)</f>
        <v>0</v>
      </c>
      <c r="AP322" s="213">
        <f>IF(AP$2&lt;=analysis_period,IF(SUM($C650:AP650)&gt;0,AO322+1,0),0)</f>
        <v>0</v>
      </c>
    </row>
    <row r="323" spans="1:42" x14ac:dyDescent="0.2">
      <c r="A323" s="16">
        <f t="shared" si="131"/>
        <v>7</v>
      </c>
      <c r="B323" s="4">
        <v>0</v>
      </c>
      <c r="C323" s="213">
        <f>IF(C$2&lt;=analysis_period,IF(SUM($C651:C651)&gt;0,B323+1,0),0)</f>
        <v>0</v>
      </c>
      <c r="D323" s="213">
        <f>IF(D$2&lt;=analysis_period,IF(SUM($C651:D651)&gt;0,C323+1,0),0)</f>
        <v>0</v>
      </c>
      <c r="E323" s="213">
        <f>IF(E$2&lt;=analysis_period,IF(SUM($C651:E651)&gt;0,D323+1,0),0)</f>
        <v>0</v>
      </c>
      <c r="F323" s="213">
        <f>IF(F$2&lt;=analysis_period,IF(SUM($C651:F651)&gt;0,E323+1,0),0)</f>
        <v>0</v>
      </c>
      <c r="G323" s="213">
        <f>IF(G$2&lt;=analysis_period,IF(SUM($C651:G651)&gt;0,F323+1,0),0)</f>
        <v>0</v>
      </c>
      <c r="H323" s="213">
        <f>IF(H$2&lt;=analysis_period,IF(SUM($C651:H651)&gt;0,G323+1,0),0)</f>
        <v>0</v>
      </c>
      <c r="I323" s="213">
        <f>IF(I$2&lt;=analysis_period,IF(SUM($C651:I651)&gt;0,H323+1,0),0)</f>
        <v>0</v>
      </c>
      <c r="J323" s="213">
        <f>IF(J$2&lt;=analysis_period,IF(SUM($C651:J651)&gt;0,I323+1,0),0)</f>
        <v>0</v>
      </c>
      <c r="K323" s="213">
        <f>IF(K$2&lt;=analysis_period,IF(SUM($C651:K651)&gt;0,J323+1,0),0)</f>
        <v>0</v>
      </c>
      <c r="L323" s="213">
        <f>IF(L$2&lt;=analysis_period,IF(SUM($C651:L651)&gt;0,K323+1,0),0)</f>
        <v>0</v>
      </c>
      <c r="M323" s="213">
        <f>IF(M$2&lt;=analysis_period,IF(SUM($C651:M651)&gt;0,L323+1,0),0)</f>
        <v>0</v>
      </c>
      <c r="N323" s="213">
        <f>IF(N$2&lt;=analysis_period,IF(SUM($C651:N651)&gt;0,M323+1,0),0)</f>
        <v>0</v>
      </c>
      <c r="O323" s="213">
        <f>IF(O$2&lt;=analysis_period,IF(SUM($C651:O651)&gt;0,N323+1,0),0)</f>
        <v>0</v>
      </c>
      <c r="P323" s="213">
        <f>IF(P$2&lt;=analysis_period,IF(SUM($C651:P651)&gt;0,O323+1,0),0)</f>
        <v>0</v>
      </c>
      <c r="Q323" s="213">
        <f>IF(Q$2&lt;=analysis_period,IF(SUM($C651:Q651)&gt;0,P323+1,0),0)</f>
        <v>0</v>
      </c>
      <c r="R323" s="213">
        <f>IF(R$2&lt;=analysis_period,IF(SUM($C651:R651)&gt;0,Q323+1,0),0)</f>
        <v>0</v>
      </c>
      <c r="S323" s="213">
        <f>IF(S$2&lt;=analysis_period,IF(SUM($C651:S651)&gt;0,R323+1,0),0)</f>
        <v>0</v>
      </c>
      <c r="T323" s="213">
        <f>IF(T$2&lt;=analysis_period,IF(SUM($C651:T651)&gt;0,S323+1,0),0)</f>
        <v>0</v>
      </c>
      <c r="U323" s="213">
        <f>IF(U$2&lt;=analysis_period,IF(SUM($C651:U651)&gt;0,T323+1,0),0)</f>
        <v>0</v>
      </c>
      <c r="V323" s="213">
        <f>IF(V$2&lt;=analysis_period,IF(SUM($C651:V651)&gt;0,U323+1,0),0)</f>
        <v>0</v>
      </c>
      <c r="W323" s="213">
        <f>IF(W$2&lt;=analysis_period,IF(SUM($C651:W651)&gt;0,V323+1,0),0)</f>
        <v>0</v>
      </c>
      <c r="X323" s="213">
        <f>IF(X$2&lt;=analysis_period,IF(SUM($C651:X651)&gt;0,W323+1,0),0)</f>
        <v>0</v>
      </c>
      <c r="Y323" s="213">
        <f>IF(Y$2&lt;=analysis_period,IF(SUM($C651:Y651)&gt;0,X323+1,0),0)</f>
        <v>0</v>
      </c>
      <c r="Z323" s="213">
        <f>IF(Z$2&lt;=analysis_period,IF(SUM($C651:Z651)&gt;0,Y323+1,0),0)</f>
        <v>0</v>
      </c>
      <c r="AA323" s="213">
        <f>IF(AA$2&lt;=analysis_period,IF(SUM($C651:AA651)&gt;0,Z323+1,0),0)</f>
        <v>0</v>
      </c>
      <c r="AB323" s="213">
        <f>IF(AB$2&lt;=analysis_period,IF(SUM($C651:AB651)&gt;0,AA323+1,0),0)</f>
        <v>0</v>
      </c>
      <c r="AC323" s="213">
        <f>IF(AC$2&lt;=analysis_period,IF(SUM($C651:AC651)&gt;0,AB323+1,0),0)</f>
        <v>0</v>
      </c>
      <c r="AD323" s="213">
        <f>IF(AD$2&lt;=analysis_period,IF(SUM($C651:AD651)&gt;0,AC323+1,0),0)</f>
        <v>0</v>
      </c>
      <c r="AE323" s="213">
        <f>IF(AE$2&lt;=analysis_period,IF(SUM($C651:AE651)&gt;0,AD323+1,0),0)</f>
        <v>0</v>
      </c>
      <c r="AF323" s="213">
        <f>IF(AF$2&lt;=analysis_period,IF(SUM($C651:AF651)&gt;0,AE323+1,0),0)</f>
        <v>0</v>
      </c>
      <c r="AG323" s="213">
        <f>IF(AG$2&lt;=analysis_period,IF(SUM($C651:AG651)&gt;0,AF323+1,0),0)</f>
        <v>0</v>
      </c>
      <c r="AH323" s="213">
        <f>IF(AH$2&lt;=analysis_period,IF(SUM($C651:AH651)&gt;0,AG323+1,0),0)</f>
        <v>0</v>
      </c>
      <c r="AI323" s="213">
        <f>IF(AI$2&lt;=analysis_period,IF(SUM($C651:AI651)&gt;0,AH323+1,0),0)</f>
        <v>0</v>
      </c>
      <c r="AJ323" s="213">
        <f>IF(AJ$2&lt;=analysis_period,IF(SUM($C651:AJ651)&gt;0,AI323+1,0),0)</f>
        <v>0</v>
      </c>
      <c r="AK323" s="213">
        <f>IF(AK$2&lt;=analysis_period,IF(SUM($C651:AK651)&gt;0,AJ323+1,0),0)</f>
        <v>0</v>
      </c>
      <c r="AL323" s="213">
        <f>IF(AL$2&lt;=analysis_period,IF(SUM($C651:AL651)&gt;0,AK323+1,0),0)</f>
        <v>0</v>
      </c>
      <c r="AM323" s="213">
        <f>IF(AM$2&lt;=analysis_period,IF(SUM($C651:AM651)&gt;0,AL323+1,0),0)</f>
        <v>0</v>
      </c>
      <c r="AN323" s="213">
        <f>IF(AN$2&lt;=analysis_period,IF(SUM($C651:AN651)&gt;0,AM323+1,0),0)</f>
        <v>0</v>
      </c>
      <c r="AO323" s="213">
        <f>IF(AO$2&lt;=analysis_period,IF(SUM($C651:AO651)&gt;0,AN323+1,0),0)</f>
        <v>0</v>
      </c>
      <c r="AP323" s="213">
        <f>IF(AP$2&lt;=analysis_period,IF(SUM($C651:AP651)&gt;0,AO323+1,0),0)</f>
        <v>0</v>
      </c>
    </row>
    <row r="324" spans="1:42" x14ac:dyDescent="0.2">
      <c r="A324" s="16">
        <f t="shared" si="131"/>
        <v>8</v>
      </c>
      <c r="B324" s="4">
        <v>0</v>
      </c>
      <c r="C324" s="213">
        <f>IF(C$2&lt;=analysis_period,IF(SUM($C652:C652)&gt;0,B324+1,0),0)</f>
        <v>0</v>
      </c>
      <c r="D324" s="213">
        <f>IF(D$2&lt;=analysis_period,IF(SUM($C652:D652)&gt;0,C324+1,0),0)</f>
        <v>0</v>
      </c>
      <c r="E324" s="213">
        <f>IF(E$2&lt;=analysis_period,IF(SUM($C652:E652)&gt;0,D324+1,0),0)</f>
        <v>0</v>
      </c>
      <c r="F324" s="213">
        <f>IF(F$2&lt;=analysis_period,IF(SUM($C652:F652)&gt;0,E324+1,0),0)</f>
        <v>0</v>
      </c>
      <c r="G324" s="213">
        <f>IF(G$2&lt;=analysis_period,IF(SUM($C652:G652)&gt;0,F324+1,0),0)</f>
        <v>0</v>
      </c>
      <c r="H324" s="213">
        <f>IF(H$2&lt;=analysis_period,IF(SUM($C652:H652)&gt;0,G324+1,0),0)</f>
        <v>0</v>
      </c>
      <c r="I324" s="213">
        <f>IF(I$2&lt;=analysis_period,IF(SUM($C652:I652)&gt;0,H324+1,0),0)</f>
        <v>0</v>
      </c>
      <c r="J324" s="213">
        <f>IF(J$2&lt;=analysis_period,IF(SUM($C652:J652)&gt;0,I324+1,0),0)</f>
        <v>0</v>
      </c>
      <c r="K324" s="213">
        <f>IF(K$2&lt;=analysis_period,IF(SUM($C652:K652)&gt;0,J324+1,0),0)</f>
        <v>0</v>
      </c>
      <c r="L324" s="213">
        <f>IF(L$2&lt;=analysis_period,IF(SUM($C652:L652)&gt;0,K324+1,0),0)</f>
        <v>0</v>
      </c>
      <c r="M324" s="213">
        <f>IF(M$2&lt;=analysis_period,IF(SUM($C652:M652)&gt;0,L324+1,0),0)</f>
        <v>0</v>
      </c>
      <c r="N324" s="213">
        <f>IF(N$2&lt;=analysis_period,IF(SUM($C652:N652)&gt;0,M324+1,0),0)</f>
        <v>0</v>
      </c>
      <c r="O324" s="213">
        <f>IF(O$2&lt;=analysis_period,IF(SUM($C652:O652)&gt;0,N324+1,0),0)</f>
        <v>0</v>
      </c>
      <c r="P324" s="213">
        <f>IF(P$2&lt;=analysis_period,IF(SUM($C652:P652)&gt;0,O324+1,0),0)</f>
        <v>0</v>
      </c>
      <c r="Q324" s="213">
        <f>IF(Q$2&lt;=analysis_period,IF(SUM($C652:Q652)&gt;0,P324+1,0),0)</f>
        <v>0</v>
      </c>
      <c r="R324" s="213">
        <f>IF(R$2&lt;=analysis_period,IF(SUM($C652:R652)&gt;0,Q324+1,0),0)</f>
        <v>0</v>
      </c>
      <c r="S324" s="213">
        <f>IF(S$2&lt;=analysis_period,IF(SUM($C652:S652)&gt;0,R324+1,0),0)</f>
        <v>0</v>
      </c>
      <c r="T324" s="213">
        <f>IF(T$2&lt;=analysis_period,IF(SUM($C652:T652)&gt;0,S324+1,0),0)</f>
        <v>0</v>
      </c>
      <c r="U324" s="213">
        <f>IF(U$2&lt;=analysis_period,IF(SUM($C652:U652)&gt;0,T324+1,0),0)</f>
        <v>0</v>
      </c>
      <c r="V324" s="213">
        <f>IF(V$2&lt;=analysis_period,IF(SUM($C652:V652)&gt;0,U324+1,0),0)</f>
        <v>0</v>
      </c>
      <c r="W324" s="213">
        <f>IF(W$2&lt;=analysis_period,IF(SUM($C652:W652)&gt;0,V324+1,0),0)</f>
        <v>0</v>
      </c>
      <c r="X324" s="213">
        <f>IF(X$2&lt;=analysis_period,IF(SUM($C652:X652)&gt;0,W324+1,0),0)</f>
        <v>0</v>
      </c>
      <c r="Y324" s="213">
        <f>IF(Y$2&lt;=analysis_period,IF(SUM($C652:Y652)&gt;0,X324+1,0),0)</f>
        <v>0</v>
      </c>
      <c r="Z324" s="213">
        <f>IF(Z$2&lt;=analysis_period,IF(SUM($C652:Z652)&gt;0,Y324+1,0),0)</f>
        <v>0</v>
      </c>
      <c r="AA324" s="213">
        <f>IF(AA$2&lt;=analysis_period,IF(SUM($C652:AA652)&gt;0,Z324+1,0),0)</f>
        <v>0</v>
      </c>
      <c r="AB324" s="213">
        <f>IF(AB$2&lt;=analysis_period,IF(SUM($C652:AB652)&gt;0,AA324+1,0),0)</f>
        <v>0</v>
      </c>
      <c r="AC324" s="213">
        <f>IF(AC$2&lt;=analysis_period,IF(SUM($C652:AC652)&gt;0,AB324+1,0),0)</f>
        <v>0</v>
      </c>
      <c r="AD324" s="213">
        <f>IF(AD$2&lt;=analysis_period,IF(SUM($C652:AD652)&gt;0,AC324+1,0),0)</f>
        <v>0</v>
      </c>
      <c r="AE324" s="213">
        <f>IF(AE$2&lt;=analysis_period,IF(SUM($C652:AE652)&gt;0,AD324+1,0),0)</f>
        <v>0</v>
      </c>
      <c r="AF324" s="213">
        <f>IF(AF$2&lt;=analysis_period,IF(SUM($C652:AF652)&gt;0,AE324+1,0),0)</f>
        <v>0</v>
      </c>
      <c r="AG324" s="213">
        <f>IF(AG$2&lt;=analysis_period,IF(SUM($C652:AG652)&gt;0,AF324+1,0),0)</f>
        <v>0</v>
      </c>
      <c r="AH324" s="213">
        <f>IF(AH$2&lt;=analysis_period,IF(SUM($C652:AH652)&gt;0,AG324+1,0),0)</f>
        <v>0</v>
      </c>
      <c r="AI324" s="213">
        <f>IF(AI$2&lt;=analysis_period,IF(SUM($C652:AI652)&gt;0,AH324+1,0),0)</f>
        <v>0</v>
      </c>
      <c r="AJ324" s="213">
        <f>IF(AJ$2&lt;=analysis_period,IF(SUM($C652:AJ652)&gt;0,AI324+1,0),0)</f>
        <v>0</v>
      </c>
      <c r="AK324" s="213">
        <f>IF(AK$2&lt;=analysis_period,IF(SUM($C652:AK652)&gt;0,AJ324+1,0),0)</f>
        <v>0</v>
      </c>
      <c r="AL324" s="213">
        <f>IF(AL$2&lt;=analysis_period,IF(SUM($C652:AL652)&gt;0,AK324+1,0),0)</f>
        <v>0</v>
      </c>
      <c r="AM324" s="213">
        <f>IF(AM$2&lt;=analysis_period,IF(SUM($C652:AM652)&gt;0,AL324+1,0),0)</f>
        <v>0</v>
      </c>
      <c r="AN324" s="213">
        <f>IF(AN$2&lt;=analysis_period,IF(SUM($C652:AN652)&gt;0,AM324+1,0),0)</f>
        <v>0</v>
      </c>
      <c r="AO324" s="213">
        <f>IF(AO$2&lt;=analysis_period,IF(SUM($C652:AO652)&gt;0,AN324+1,0),0)</f>
        <v>0</v>
      </c>
      <c r="AP324" s="213">
        <f>IF(AP$2&lt;=analysis_period,IF(SUM($C652:AP652)&gt;0,AO324+1,0),0)</f>
        <v>0</v>
      </c>
    </row>
    <row r="325" spans="1:42" x14ac:dyDescent="0.2">
      <c r="A325" s="16">
        <f>A324+1</f>
        <v>9</v>
      </c>
      <c r="B325" s="4">
        <v>0</v>
      </c>
      <c r="C325" s="213">
        <f>IF(C$2&lt;=analysis_period,IF(SUM($C653:C653)&gt;0,B325+1,0),0)</f>
        <v>0</v>
      </c>
      <c r="D325" s="213">
        <f>IF(D$2&lt;=analysis_period,IF(SUM($C653:D653)&gt;0,C325+1,0),0)</f>
        <v>0</v>
      </c>
      <c r="E325" s="213">
        <f>IF(E$2&lt;=analysis_period,IF(SUM($C653:E653)&gt;0,D325+1,0),0)</f>
        <v>0</v>
      </c>
      <c r="F325" s="213">
        <f>IF(F$2&lt;=analysis_period,IF(SUM($C653:F653)&gt;0,E325+1,0),0)</f>
        <v>0</v>
      </c>
      <c r="G325" s="213">
        <f>IF(G$2&lt;=analysis_period,IF(SUM($C653:G653)&gt;0,F325+1,0),0)</f>
        <v>0</v>
      </c>
      <c r="H325" s="213">
        <f>IF(H$2&lt;=analysis_period,IF(SUM($C653:H653)&gt;0,G325+1,0),0)</f>
        <v>0</v>
      </c>
      <c r="I325" s="213">
        <f>IF(I$2&lt;=analysis_period,IF(SUM($C653:I653)&gt;0,H325+1,0),0)</f>
        <v>0</v>
      </c>
      <c r="J325" s="213">
        <f>IF(J$2&lt;=analysis_period,IF(SUM($C653:J653)&gt;0,I325+1,0),0)</f>
        <v>0</v>
      </c>
      <c r="K325" s="213">
        <f>IF(K$2&lt;=analysis_period,IF(SUM($C653:K653)&gt;0,J325+1,0),0)</f>
        <v>0</v>
      </c>
      <c r="L325" s="213">
        <f>IF(L$2&lt;=analysis_period,IF(SUM($C653:L653)&gt;0,K325+1,0),0)</f>
        <v>0</v>
      </c>
      <c r="M325" s="213">
        <f>IF(M$2&lt;=analysis_period,IF(SUM($C653:M653)&gt;0,L325+1,0),0)</f>
        <v>0</v>
      </c>
      <c r="N325" s="213">
        <f>IF(N$2&lt;=analysis_period,IF(SUM($C653:N653)&gt;0,M325+1,0),0)</f>
        <v>0</v>
      </c>
      <c r="O325" s="213">
        <f>IF(O$2&lt;=analysis_period,IF(SUM($C653:O653)&gt;0,N325+1,0),0)</f>
        <v>0</v>
      </c>
      <c r="P325" s="213">
        <f>IF(P$2&lt;=analysis_period,IF(SUM($C653:P653)&gt;0,O325+1,0),0)</f>
        <v>0</v>
      </c>
      <c r="Q325" s="213">
        <f>IF(Q$2&lt;=analysis_period,IF(SUM($C653:Q653)&gt;0,P325+1,0),0)</f>
        <v>0</v>
      </c>
      <c r="R325" s="213">
        <f>IF(R$2&lt;=analysis_period,IF(SUM($C653:R653)&gt;0,Q325+1,0),0)</f>
        <v>0</v>
      </c>
      <c r="S325" s="213">
        <f>IF(S$2&lt;=analysis_period,IF(SUM($C653:S653)&gt;0,R325+1,0),0)</f>
        <v>0</v>
      </c>
      <c r="T325" s="213">
        <f>IF(T$2&lt;=analysis_period,IF(SUM($C653:T653)&gt;0,S325+1,0),0)</f>
        <v>0</v>
      </c>
      <c r="U325" s="213">
        <f>IF(U$2&lt;=analysis_period,IF(SUM($C653:U653)&gt;0,T325+1,0),0)</f>
        <v>0</v>
      </c>
      <c r="V325" s="213">
        <f>IF(V$2&lt;=analysis_period,IF(SUM($C653:V653)&gt;0,U325+1,0),0)</f>
        <v>0</v>
      </c>
      <c r="W325" s="213">
        <f>IF(W$2&lt;=analysis_period,IF(SUM($C653:W653)&gt;0,V325+1,0),0)</f>
        <v>0</v>
      </c>
      <c r="X325" s="213">
        <f>IF(X$2&lt;=analysis_period,IF(SUM($C653:X653)&gt;0,W325+1,0),0)</f>
        <v>0</v>
      </c>
      <c r="Y325" s="213">
        <f>IF(Y$2&lt;=analysis_period,IF(SUM($C653:Y653)&gt;0,X325+1,0),0)</f>
        <v>0</v>
      </c>
      <c r="Z325" s="213">
        <f>IF(Z$2&lt;=analysis_period,IF(SUM($C653:Z653)&gt;0,Y325+1,0),0)</f>
        <v>0</v>
      </c>
      <c r="AA325" s="213">
        <f>IF(AA$2&lt;=analysis_period,IF(SUM($C653:AA653)&gt;0,Z325+1,0),0)</f>
        <v>0</v>
      </c>
      <c r="AB325" s="213">
        <f>IF(AB$2&lt;=analysis_period,IF(SUM($C653:AB653)&gt;0,AA325+1,0),0)</f>
        <v>0</v>
      </c>
      <c r="AC325" s="213">
        <f>IF(AC$2&lt;=analysis_period,IF(SUM($C653:AC653)&gt;0,AB325+1,0),0)</f>
        <v>0</v>
      </c>
      <c r="AD325" s="213">
        <f>IF(AD$2&lt;=analysis_period,IF(SUM($C653:AD653)&gt;0,AC325+1,0),0)</f>
        <v>0</v>
      </c>
      <c r="AE325" s="213">
        <f>IF(AE$2&lt;=analysis_period,IF(SUM($C653:AE653)&gt;0,AD325+1,0),0)</f>
        <v>0</v>
      </c>
      <c r="AF325" s="213">
        <f>IF(AF$2&lt;=analysis_period,IF(SUM($C653:AF653)&gt;0,AE325+1,0),0)</f>
        <v>0</v>
      </c>
      <c r="AG325" s="213">
        <f>IF(AG$2&lt;=analysis_period,IF(SUM($C653:AG653)&gt;0,AF325+1,0),0)</f>
        <v>0</v>
      </c>
      <c r="AH325" s="213">
        <f>IF(AH$2&lt;=analysis_period,IF(SUM($C653:AH653)&gt;0,AG325+1,0),0)</f>
        <v>0</v>
      </c>
      <c r="AI325" s="213">
        <f>IF(AI$2&lt;=analysis_period,IF(SUM($C653:AI653)&gt;0,AH325+1,0),0)</f>
        <v>0</v>
      </c>
      <c r="AJ325" s="213">
        <f>IF(AJ$2&lt;=analysis_period,IF(SUM($C653:AJ653)&gt;0,AI325+1,0),0)</f>
        <v>0</v>
      </c>
      <c r="AK325" s="213">
        <f>IF(AK$2&lt;=analysis_period,IF(SUM($C653:AK653)&gt;0,AJ325+1,0),0)</f>
        <v>0</v>
      </c>
      <c r="AL325" s="213">
        <f>IF(AL$2&lt;=analysis_period,IF(SUM($C653:AL653)&gt;0,AK325+1,0),0)</f>
        <v>0</v>
      </c>
      <c r="AM325" s="213">
        <f>IF(AM$2&lt;=analysis_period,IF(SUM($C653:AM653)&gt;0,AL325+1,0),0)</f>
        <v>0</v>
      </c>
      <c r="AN325" s="213">
        <f>IF(AN$2&lt;=analysis_period,IF(SUM($C653:AN653)&gt;0,AM325+1,0),0)</f>
        <v>0</v>
      </c>
      <c r="AO325" s="213">
        <f>IF(AO$2&lt;=analysis_period,IF(SUM($C653:AO653)&gt;0,AN325+1,0),0)</f>
        <v>0</v>
      </c>
      <c r="AP325" s="213">
        <f>IF(AP$2&lt;=analysis_period,IF(SUM($C653:AP653)&gt;0,AO325+1,0),0)</f>
        <v>0</v>
      </c>
    </row>
    <row r="326" spans="1:42" x14ac:dyDescent="0.2">
      <c r="A326" s="16">
        <f t="shared" si="131"/>
        <v>10</v>
      </c>
      <c r="B326" s="4">
        <v>0</v>
      </c>
      <c r="C326" s="213">
        <f>IF(C$2&lt;=analysis_period,IF(SUM($C654:C654)&gt;0,B326+1,0),0)</f>
        <v>0</v>
      </c>
      <c r="D326" s="213">
        <f>IF(D$2&lt;=analysis_period,IF(SUM($C654:D654)&gt;0,C326+1,0),0)</f>
        <v>0</v>
      </c>
      <c r="E326" s="213">
        <f>IF(E$2&lt;=analysis_period,IF(SUM($C654:E654)&gt;0,D326+1,0),0)</f>
        <v>0</v>
      </c>
      <c r="F326" s="213">
        <f>IF(F$2&lt;=analysis_period,IF(SUM($C654:F654)&gt;0,E326+1,0),0)</f>
        <v>0</v>
      </c>
      <c r="G326" s="213">
        <f>IF(G$2&lt;=analysis_period,IF(SUM($C654:G654)&gt;0,F326+1,0),0)</f>
        <v>0</v>
      </c>
      <c r="H326" s="213">
        <f>IF(H$2&lt;=analysis_period,IF(SUM($C654:H654)&gt;0,G326+1,0),0)</f>
        <v>0</v>
      </c>
      <c r="I326" s="213">
        <f>IF(I$2&lt;=analysis_period,IF(SUM($C654:I654)&gt;0,H326+1,0),0)</f>
        <v>0</v>
      </c>
      <c r="J326" s="213">
        <f>IF(J$2&lt;=analysis_period,IF(SUM($C654:J654)&gt;0,I326+1,0),0)</f>
        <v>0</v>
      </c>
      <c r="K326" s="213">
        <f>IF(K$2&lt;=analysis_period,IF(SUM($C654:K654)&gt;0,J326+1,0),0)</f>
        <v>0</v>
      </c>
      <c r="L326" s="213">
        <f>IF(L$2&lt;=analysis_period,IF(SUM($C654:L654)&gt;0,K326+1,0),0)</f>
        <v>0</v>
      </c>
      <c r="M326" s="213">
        <f>IF(M$2&lt;=analysis_period,IF(SUM($C654:M654)&gt;0,L326+1,0),0)</f>
        <v>0</v>
      </c>
      <c r="N326" s="213">
        <f>IF(N$2&lt;=analysis_period,IF(SUM($C654:N654)&gt;0,M326+1,0),0)</f>
        <v>0</v>
      </c>
      <c r="O326" s="213">
        <f>IF(O$2&lt;=analysis_period,IF(SUM($C654:O654)&gt;0,N326+1,0),0)</f>
        <v>0</v>
      </c>
      <c r="P326" s="213">
        <f>IF(P$2&lt;=analysis_period,IF(SUM($C654:P654)&gt;0,O326+1,0),0)</f>
        <v>0</v>
      </c>
      <c r="Q326" s="213">
        <f>IF(Q$2&lt;=analysis_period,IF(SUM($C654:Q654)&gt;0,P326+1,0),0)</f>
        <v>0</v>
      </c>
      <c r="R326" s="213">
        <f>IF(R$2&lt;=analysis_period,IF(SUM($C654:R654)&gt;0,Q326+1,0),0)</f>
        <v>0</v>
      </c>
      <c r="S326" s="213">
        <f>IF(S$2&lt;=analysis_period,IF(SUM($C654:S654)&gt;0,R326+1,0),0)</f>
        <v>0</v>
      </c>
      <c r="T326" s="213">
        <f>IF(T$2&lt;=analysis_period,IF(SUM($C654:T654)&gt;0,S326+1,0),0)</f>
        <v>0</v>
      </c>
      <c r="U326" s="213">
        <f>IF(U$2&lt;=analysis_period,IF(SUM($C654:U654)&gt;0,T326+1,0),0)</f>
        <v>0</v>
      </c>
      <c r="V326" s="213">
        <f>IF(V$2&lt;=analysis_period,IF(SUM($C654:V654)&gt;0,U326+1,0),0)</f>
        <v>0</v>
      </c>
      <c r="W326" s="213">
        <f>IF(W$2&lt;=analysis_period,IF(SUM($C654:W654)&gt;0,V326+1,0),0)</f>
        <v>0</v>
      </c>
      <c r="X326" s="213">
        <f>IF(X$2&lt;=analysis_period,IF(SUM($C654:X654)&gt;0,W326+1,0),0)</f>
        <v>0</v>
      </c>
      <c r="Y326" s="213">
        <f>IF(Y$2&lt;=analysis_period,IF(SUM($C654:Y654)&gt;0,X326+1,0),0)</f>
        <v>0</v>
      </c>
      <c r="Z326" s="213">
        <f>IF(Z$2&lt;=analysis_period,IF(SUM($C654:Z654)&gt;0,Y326+1,0),0)</f>
        <v>0</v>
      </c>
      <c r="AA326" s="213">
        <f>IF(AA$2&lt;=analysis_period,IF(SUM($C654:AA654)&gt;0,Z326+1,0),0)</f>
        <v>0</v>
      </c>
      <c r="AB326" s="213">
        <f>IF(AB$2&lt;=analysis_period,IF(SUM($C654:AB654)&gt;0,AA326+1,0),0)</f>
        <v>0</v>
      </c>
      <c r="AC326" s="213">
        <f>IF(AC$2&lt;=analysis_period,IF(SUM($C654:AC654)&gt;0,AB326+1,0),0)</f>
        <v>0</v>
      </c>
      <c r="AD326" s="213">
        <f>IF(AD$2&lt;=analysis_period,IF(SUM($C654:AD654)&gt;0,AC326+1,0),0)</f>
        <v>0</v>
      </c>
      <c r="AE326" s="213">
        <f>IF(AE$2&lt;=analysis_period,IF(SUM($C654:AE654)&gt;0,AD326+1,0),0)</f>
        <v>0</v>
      </c>
      <c r="AF326" s="213">
        <f>IF(AF$2&lt;=analysis_period,IF(SUM($C654:AF654)&gt;0,AE326+1,0),0)</f>
        <v>0</v>
      </c>
      <c r="AG326" s="213">
        <f>IF(AG$2&lt;=analysis_period,IF(SUM($C654:AG654)&gt;0,AF326+1,0),0)</f>
        <v>0</v>
      </c>
      <c r="AH326" s="213">
        <f>IF(AH$2&lt;=analysis_period,IF(SUM($C654:AH654)&gt;0,AG326+1,0),0)</f>
        <v>0</v>
      </c>
      <c r="AI326" s="213">
        <f>IF(AI$2&lt;=analysis_period,IF(SUM($C654:AI654)&gt;0,AH326+1,0),0)</f>
        <v>0</v>
      </c>
      <c r="AJ326" s="213">
        <f>IF(AJ$2&lt;=analysis_period,IF(SUM($C654:AJ654)&gt;0,AI326+1,0),0)</f>
        <v>0</v>
      </c>
      <c r="AK326" s="213">
        <f>IF(AK$2&lt;=analysis_period,IF(SUM($C654:AK654)&gt;0,AJ326+1,0),0)</f>
        <v>0</v>
      </c>
      <c r="AL326" s="213">
        <f>IF(AL$2&lt;=analysis_period,IF(SUM($C654:AL654)&gt;0,AK326+1,0),0)</f>
        <v>0</v>
      </c>
      <c r="AM326" s="213">
        <f>IF(AM$2&lt;=analysis_period,IF(SUM($C654:AM654)&gt;0,AL326+1,0),0)</f>
        <v>0</v>
      </c>
      <c r="AN326" s="213">
        <f>IF(AN$2&lt;=analysis_period,IF(SUM($C654:AN654)&gt;0,AM326+1,0),0)</f>
        <v>0</v>
      </c>
      <c r="AO326" s="213">
        <f>IF(AO$2&lt;=analysis_period,IF(SUM($C654:AO654)&gt;0,AN326+1,0),0)</f>
        <v>0</v>
      </c>
      <c r="AP326" s="213">
        <f>IF(AP$2&lt;=analysis_period,IF(SUM($C654:AP654)&gt;0,AO326+1,0),0)</f>
        <v>0</v>
      </c>
    </row>
    <row r="327" spans="1:42" x14ac:dyDescent="0.2">
      <c r="A327" s="32"/>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c r="AJ327" s="28"/>
      <c r="AK327" s="28"/>
      <c r="AL327" s="28"/>
      <c r="AM327" s="28"/>
      <c r="AN327" s="28"/>
      <c r="AO327" s="28"/>
      <c r="AP327" s="28"/>
    </row>
    <row r="328" spans="1:42" x14ac:dyDescent="0.2">
      <c r="A328" s="32" t="s">
        <v>79</v>
      </c>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c r="AE328" s="28"/>
      <c r="AF328" s="28"/>
      <c r="AG328" s="28"/>
      <c r="AH328" s="28"/>
      <c r="AI328" s="28"/>
      <c r="AJ328" s="28"/>
      <c r="AK328" s="28"/>
      <c r="AL328" s="28"/>
      <c r="AM328" s="28"/>
      <c r="AN328" s="28"/>
      <c r="AO328" s="28"/>
      <c r="AP328" s="28"/>
    </row>
    <row r="329" spans="1:42" x14ac:dyDescent="0.2">
      <c r="A329" s="16">
        <v>1</v>
      </c>
      <c r="B329" s="233">
        <f t="shared" ref="B329:B338" si="132">SUM(C329:AP329)</f>
        <v>0</v>
      </c>
      <c r="C329" s="235">
        <f t="shared" ref="C329:AP329" si="133">LOOKUP(C317,$B$287:$AP$287,$B$288:$AP$288)/100*$B645</f>
        <v>0</v>
      </c>
      <c r="D329" s="235">
        <f t="shared" si="133"/>
        <v>0</v>
      </c>
      <c r="E329" s="235">
        <f t="shared" si="133"/>
        <v>0</v>
      </c>
      <c r="F329" s="235">
        <f t="shared" si="133"/>
        <v>0</v>
      </c>
      <c r="G329" s="235">
        <f t="shared" si="133"/>
        <v>0</v>
      </c>
      <c r="H329" s="235">
        <f t="shared" si="133"/>
        <v>0</v>
      </c>
      <c r="I329" s="235">
        <f t="shared" si="133"/>
        <v>0</v>
      </c>
      <c r="J329" s="235">
        <f t="shared" si="133"/>
        <v>0</v>
      </c>
      <c r="K329" s="235">
        <f t="shared" si="133"/>
        <v>0</v>
      </c>
      <c r="L329" s="235">
        <f t="shared" si="133"/>
        <v>0</v>
      </c>
      <c r="M329" s="235">
        <f t="shared" si="133"/>
        <v>0</v>
      </c>
      <c r="N329" s="235">
        <f t="shared" si="133"/>
        <v>0</v>
      </c>
      <c r="O329" s="235">
        <f t="shared" si="133"/>
        <v>0</v>
      </c>
      <c r="P329" s="235">
        <f t="shared" si="133"/>
        <v>0</v>
      </c>
      <c r="Q329" s="235">
        <f t="shared" si="133"/>
        <v>0</v>
      </c>
      <c r="R329" s="235">
        <f t="shared" si="133"/>
        <v>0</v>
      </c>
      <c r="S329" s="235">
        <f t="shared" si="133"/>
        <v>0</v>
      </c>
      <c r="T329" s="235">
        <f t="shared" si="133"/>
        <v>0</v>
      </c>
      <c r="U329" s="235">
        <f t="shared" si="133"/>
        <v>0</v>
      </c>
      <c r="V329" s="235">
        <f t="shared" si="133"/>
        <v>0</v>
      </c>
      <c r="W329" s="235">
        <f t="shared" si="133"/>
        <v>0</v>
      </c>
      <c r="X329" s="235">
        <f t="shared" si="133"/>
        <v>0</v>
      </c>
      <c r="Y329" s="235">
        <f t="shared" si="133"/>
        <v>0</v>
      </c>
      <c r="Z329" s="235">
        <f t="shared" si="133"/>
        <v>0</v>
      </c>
      <c r="AA329" s="235">
        <f t="shared" si="133"/>
        <v>0</v>
      </c>
      <c r="AB329" s="235">
        <f t="shared" si="133"/>
        <v>0</v>
      </c>
      <c r="AC329" s="235">
        <f t="shared" si="133"/>
        <v>0</v>
      </c>
      <c r="AD329" s="235">
        <f t="shared" si="133"/>
        <v>0</v>
      </c>
      <c r="AE329" s="235">
        <f t="shared" si="133"/>
        <v>0</v>
      </c>
      <c r="AF329" s="235">
        <f t="shared" si="133"/>
        <v>0</v>
      </c>
      <c r="AG329" s="235">
        <f t="shared" si="133"/>
        <v>0</v>
      </c>
      <c r="AH329" s="235">
        <f t="shared" si="133"/>
        <v>0</v>
      </c>
      <c r="AI329" s="235">
        <f t="shared" si="133"/>
        <v>0</v>
      </c>
      <c r="AJ329" s="235">
        <f t="shared" si="133"/>
        <v>0</v>
      </c>
      <c r="AK329" s="235">
        <f t="shared" si="133"/>
        <v>0</v>
      </c>
      <c r="AL329" s="235">
        <f t="shared" si="133"/>
        <v>0</v>
      </c>
      <c r="AM329" s="235">
        <f t="shared" si="133"/>
        <v>0</v>
      </c>
      <c r="AN329" s="235">
        <f t="shared" si="133"/>
        <v>0</v>
      </c>
      <c r="AO329" s="235">
        <f t="shared" si="133"/>
        <v>0</v>
      </c>
      <c r="AP329" s="235">
        <f t="shared" si="133"/>
        <v>0</v>
      </c>
    </row>
    <row r="330" spans="1:42" x14ac:dyDescent="0.2">
      <c r="A330" s="16">
        <f>A329+1</f>
        <v>2</v>
      </c>
      <c r="B330" s="233">
        <f t="shared" si="132"/>
        <v>0</v>
      </c>
      <c r="C330" s="235">
        <f t="shared" ref="C330:AP330" si="134">LOOKUP(C318,$B$287:$AP$287,$B$288:$AP$288)/100*$B646</f>
        <v>0</v>
      </c>
      <c r="D330" s="235">
        <f t="shared" si="134"/>
        <v>0</v>
      </c>
      <c r="E330" s="235">
        <f t="shared" si="134"/>
        <v>0</v>
      </c>
      <c r="F330" s="235">
        <f t="shared" si="134"/>
        <v>0</v>
      </c>
      <c r="G330" s="235">
        <f t="shared" si="134"/>
        <v>0</v>
      </c>
      <c r="H330" s="235">
        <f t="shared" si="134"/>
        <v>0</v>
      </c>
      <c r="I330" s="235">
        <f t="shared" si="134"/>
        <v>0</v>
      </c>
      <c r="J330" s="235">
        <f t="shared" si="134"/>
        <v>0</v>
      </c>
      <c r="K330" s="235">
        <f t="shared" si="134"/>
        <v>0</v>
      </c>
      <c r="L330" s="235">
        <f t="shared" si="134"/>
        <v>0</v>
      </c>
      <c r="M330" s="235">
        <f t="shared" si="134"/>
        <v>0</v>
      </c>
      <c r="N330" s="235">
        <f t="shared" si="134"/>
        <v>0</v>
      </c>
      <c r="O330" s="235">
        <f t="shared" si="134"/>
        <v>0</v>
      </c>
      <c r="P330" s="235">
        <f t="shared" si="134"/>
        <v>0</v>
      </c>
      <c r="Q330" s="235">
        <f t="shared" si="134"/>
        <v>0</v>
      </c>
      <c r="R330" s="235">
        <f t="shared" si="134"/>
        <v>0</v>
      </c>
      <c r="S330" s="235">
        <f t="shared" si="134"/>
        <v>0</v>
      </c>
      <c r="T330" s="235">
        <f t="shared" si="134"/>
        <v>0</v>
      </c>
      <c r="U330" s="235">
        <f t="shared" si="134"/>
        <v>0</v>
      </c>
      <c r="V330" s="235">
        <f t="shared" si="134"/>
        <v>0</v>
      </c>
      <c r="W330" s="235">
        <f t="shared" si="134"/>
        <v>0</v>
      </c>
      <c r="X330" s="235">
        <f t="shared" si="134"/>
        <v>0</v>
      </c>
      <c r="Y330" s="235">
        <f t="shared" si="134"/>
        <v>0</v>
      </c>
      <c r="Z330" s="235">
        <f t="shared" si="134"/>
        <v>0</v>
      </c>
      <c r="AA330" s="235">
        <f t="shared" si="134"/>
        <v>0</v>
      </c>
      <c r="AB330" s="235">
        <f t="shared" si="134"/>
        <v>0</v>
      </c>
      <c r="AC330" s="235">
        <f t="shared" si="134"/>
        <v>0</v>
      </c>
      <c r="AD330" s="235">
        <f t="shared" si="134"/>
        <v>0</v>
      </c>
      <c r="AE330" s="235">
        <f t="shared" si="134"/>
        <v>0</v>
      </c>
      <c r="AF330" s="235">
        <f t="shared" si="134"/>
        <v>0</v>
      </c>
      <c r="AG330" s="235">
        <f t="shared" si="134"/>
        <v>0</v>
      </c>
      <c r="AH330" s="235">
        <f t="shared" si="134"/>
        <v>0</v>
      </c>
      <c r="AI330" s="235">
        <f t="shared" si="134"/>
        <v>0</v>
      </c>
      <c r="AJ330" s="235">
        <f t="shared" si="134"/>
        <v>0</v>
      </c>
      <c r="AK330" s="235">
        <f t="shared" si="134"/>
        <v>0</v>
      </c>
      <c r="AL330" s="235">
        <f t="shared" si="134"/>
        <v>0</v>
      </c>
      <c r="AM330" s="235">
        <f t="shared" si="134"/>
        <v>0</v>
      </c>
      <c r="AN330" s="235">
        <f t="shared" si="134"/>
        <v>0</v>
      </c>
      <c r="AO330" s="235">
        <f t="shared" si="134"/>
        <v>0</v>
      </c>
      <c r="AP330" s="235">
        <f t="shared" si="134"/>
        <v>0</v>
      </c>
    </row>
    <row r="331" spans="1:42" x14ac:dyDescent="0.2">
      <c r="A331" s="16">
        <f t="shared" ref="A331:A338" si="135">A330+1</f>
        <v>3</v>
      </c>
      <c r="B331" s="233">
        <f t="shared" si="132"/>
        <v>0</v>
      </c>
      <c r="C331" s="235">
        <f t="shared" ref="C331:AP331" si="136">LOOKUP(C319,$B$287:$AP$287,$B$288:$AP$288)/100*$B647</f>
        <v>0</v>
      </c>
      <c r="D331" s="235">
        <f t="shared" si="136"/>
        <v>0</v>
      </c>
      <c r="E331" s="235">
        <f t="shared" si="136"/>
        <v>0</v>
      </c>
      <c r="F331" s="235">
        <f t="shared" si="136"/>
        <v>0</v>
      </c>
      <c r="G331" s="235">
        <f t="shared" si="136"/>
        <v>0</v>
      </c>
      <c r="H331" s="235">
        <f t="shared" si="136"/>
        <v>0</v>
      </c>
      <c r="I331" s="235">
        <f t="shared" si="136"/>
        <v>0</v>
      </c>
      <c r="J331" s="235">
        <f t="shared" si="136"/>
        <v>0</v>
      </c>
      <c r="K331" s="235">
        <f t="shared" si="136"/>
        <v>0</v>
      </c>
      <c r="L331" s="235">
        <f t="shared" si="136"/>
        <v>0</v>
      </c>
      <c r="M331" s="235">
        <f t="shared" si="136"/>
        <v>0</v>
      </c>
      <c r="N331" s="235">
        <f t="shared" si="136"/>
        <v>0</v>
      </c>
      <c r="O331" s="235">
        <f t="shared" si="136"/>
        <v>0</v>
      </c>
      <c r="P331" s="235">
        <f t="shared" si="136"/>
        <v>0</v>
      </c>
      <c r="Q331" s="235">
        <f t="shared" si="136"/>
        <v>0</v>
      </c>
      <c r="R331" s="235">
        <f t="shared" si="136"/>
        <v>0</v>
      </c>
      <c r="S331" s="235">
        <f t="shared" si="136"/>
        <v>0</v>
      </c>
      <c r="T331" s="235">
        <f t="shared" si="136"/>
        <v>0</v>
      </c>
      <c r="U331" s="235">
        <f t="shared" si="136"/>
        <v>0</v>
      </c>
      <c r="V331" s="235">
        <f t="shared" si="136"/>
        <v>0</v>
      </c>
      <c r="W331" s="235">
        <f t="shared" si="136"/>
        <v>0</v>
      </c>
      <c r="X331" s="235">
        <f t="shared" si="136"/>
        <v>0</v>
      </c>
      <c r="Y331" s="235">
        <f t="shared" si="136"/>
        <v>0</v>
      </c>
      <c r="Z331" s="235">
        <f t="shared" si="136"/>
        <v>0</v>
      </c>
      <c r="AA331" s="235">
        <f t="shared" si="136"/>
        <v>0</v>
      </c>
      <c r="AB331" s="235">
        <f t="shared" si="136"/>
        <v>0</v>
      </c>
      <c r="AC331" s="235">
        <f t="shared" si="136"/>
        <v>0</v>
      </c>
      <c r="AD331" s="235">
        <f t="shared" si="136"/>
        <v>0</v>
      </c>
      <c r="AE331" s="235">
        <f t="shared" si="136"/>
        <v>0</v>
      </c>
      <c r="AF331" s="235">
        <f t="shared" si="136"/>
        <v>0</v>
      </c>
      <c r="AG331" s="235">
        <f t="shared" si="136"/>
        <v>0</v>
      </c>
      <c r="AH331" s="235">
        <f t="shared" si="136"/>
        <v>0</v>
      </c>
      <c r="AI331" s="235">
        <f t="shared" si="136"/>
        <v>0</v>
      </c>
      <c r="AJ331" s="235">
        <f t="shared" si="136"/>
        <v>0</v>
      </c>
      <c r="AK331" s="235">
        <f t="shared" si="136"/>
        <v>0</v>
      </c>
      <c r="AL331" s="235">
        <f t="shared" si="136"/>
        <v>0</v>
      </c>
      <c r="AM331" s="235">
        <f t="shared" si="136"/>
        <v>0</v>
      </c>
      <c r="AN331" s="235">
        <f t="shared" si="136"/>
        <v>0</v>
      </c>
      <c r="AO331" s="235">
        <f t="shared" si="136"/>
        <v>0</v>
      </c>
      <c r="AP331" s="235">
        <f t="shared" si="136"/>
        <v>0</v>
      </c>
    </row>
    <row r="332" spans="1:42" x14ac:dyDescent="0.2">
      <c r="A332" s="16">
        <f t="shared" si="135"/>
        <v>4</v>
      </c>
      <c r="B332" s="233">
        <f t="shared" si="132"/>
        <v>0</v>
      </c>
      <c r="C332" s="235">
        <f t="shared" ref="C332:AP332" si="137">LOOKUP(C320,$B$287:$AP$287,$B$288:$AP$288)/100*$B648</f>
        <v>0</v>
      </c>
      <c r="D332" s="235">
        <f t="shared" si="137"/>
        <v>0</v>
      </c>
      <c r="E332" s="235">
        <f t="shared" si="137"/>
        <v>0</v>
      </c>
      <c r="F332" s="235">
        <f t="shared" si="137"/>
        <v>0</v>
      </c>
      <c r="G332" s="235">
        <f t="shared" si="137"/>
        <v>0</v>
      </c>
      <c r="H332" s="235">
        <f t="shared" si="137"/>
        <v>0</v>
      </c>
      <c r="I332" s="235">
        <f t="shared" si="137"/>
        <v>0</v>
      </c>
      <c r="J332" s="235">
        <f t="shared" si="137"/>
        <v>0</v>
      </c>
      <c r="K332" s="235">
        <f t="shared" si="137"/>
        <v>0</v>
      </c>
      <c r="L332" s="235">
        <f t="shared" si="137"/>
        <v>0</v>
      </c>
      <c r="M332" s="235">
        <f t="shared" si="137"/>
        <v>0</v>
      </c>
      <c r="N332" s="235">
        <f t="shared" si="137"/>
        <v>0</v>
      </c>
      <c r="O332" s="235">
        <f t="shared" si="137"/>
        <v>0</v>
      </c>
      <c r="P332" s="235">
        <f t="shared" si="137"/>
        <v>0</v>
      </c>
      <c r="Q332" s="235">
        <f t="shared" si="137"/>
        <v>0</v>
      </c>
      <c r="R332" s="235">
        <f t="shared" si="137"/>
        <v>0</v>
      </c>
      <c r="S332" s="235">
        <f t="shared" si="137"/>
        <v>0</v>
      </c>
      <c r="T332" s="235">
        <f t="shared" si="137"/>
        <v>0</v>
      </c>
      <c r="U332" s="235">
        <f t="shared" si="137"/>
        <v>0</v>
      </c>
      <c r="V332" s="235">
        <f t="shared" si="137"/>
        <v>0</v>
      </c>
      <c r="W332" s="235">
        <f t="shared" si="137"/>
        <v>0</v>
      </c>
      <c r="X332" s="235">
        <f t="shared" si="137"/>
        <v>0</v>
      </c>
      <c r="Y332" s="235">
        <f t="shared" si="137"/>
        <v>0</v>
      </c>
      <c r="Z332" s="235">
        <f t="shared" si="137"/>
        <v>0</v>
      </c>
      <c r="AA332" s="235">
        <f t="shared" si="137"/>
        <v>0</v>
      </c>
      <c r="AB332" s="235">
        <f t="shared" si="137"/>
        <v>0</v>
      </c>
      <c r="AC332" s="235">
        <f t="shared" si="137"/>
        <v>0</v>
      </c>
      <c r="AD332" s="235">
        <f t="shared" si="137"/>
        <v>0</v>
      </c>
      <c r="AE332" s="235">
        <f t="shared" si="137"/>
        <v>0</v>
      </c>
      <c r="AF332" s="235">
        <f t="shared" si="137"/>
        <v>0</v>
      </c>
      <c r="AG332" s="235">
        <f t="shared" si="137"/>
        <v>0</v>
      </c>
      <c r="AH332" s="235">
        <f t="shared" si="137"/>
        <v>0</v>
      </c>
      <c r="AI332" s="235">
        <f t="shared" si="137"/>
        <v>0</v>
      </c>
      <c r="AJ332" s="235">
        <f t="shared" si="137"/>
        <v>0</v>
      </c>
      <c r="AK332" s="235">
        <f t="shared" si="137"/>
        <v>0</v>
      </c>
      <c r="AL332" s="235">
        <f t="shared" si="137"/>
        <v>0</v>
      </c>
      <c r="AM332" s="235">
        <f t="shared" si="137"/>
        <v>0</v>
      </c>
      <c r="AN332" s="235">
        <f t="shared" si="137"/>
        <v>0</v>
      </c>
      <c r="AO332" s="235">
        <f t="shared" si="137"/>
        <v>0</v>
      </c>
      <c r="AP332" s="235">
        <f t="shared" si="137"/>
        <v>0</v>
      </c>
    </row>
    <row r="333" spans="1:42" x14ac:dyDescent="0.2">
      <c r="A333" s="16">
        <f t="shared" si="135"/>
        <v>5</v>
      </c>
      <c r="B333" s="233">
        <f t="shared" si="132"/>
        <v>0</v>
      </c>
      <c r="C333" s="235">
        <f t="shared" ref="C333:AP333" si="138">LOOKUP(C321,$B$287:$AP$287,$B$288:$AP$288)/100*$B649</f>
        <v>0</v>
      </c>
      <c r="D333" s="235">
        <f t="shared" si="138"/>
        <v>0</v>
      </c>
      <c r="E333" s="235">
        <f t="shared" si="138"/>
        <v>0</v>
      </c>
      <c r="F333" s="235">
        <f t="shared" si="138"/>
        <v>0</v>
      </c>
      <c r="G333" s="235">
        <f t="shared" si="138"/>
        <v>0</v>
      </c>
      <c r="H333" s="235">
        <f t="shared" si="138"/>
        <v>0</v>
      </c>
      <c r="I333" s="235">
        <f t="shared" si="138"/>
        <v>0</v>
      </c>
      <c r="J333" s="235">
        <f t="shared" si="138"/>
        <v>0</v>
      </c>
      <c r="K333" s="235">
        <f t="shared" si="138"/>
        <v>0</v>
      </c>
      <c r="L333" s="235">
        <f t="shared" si="138"/>
        <v>0</v>
      </c>
      <c r="M333" s="235">
        <f t="shared" si="138"/>
        <v>0</v>
      </c>
      <c r="N333" s="235">
        <f t="shared" si="138"/>
        <v>0</v>
      </c>
      <c r="O333" s="235">
        <f t="shared" si="138"/>
        <v>0</v>
      </c>
      <c r="P333" s="235">
        <f t="shared" si="138"/>
        <v>0</v>
      </c>
      <c r="Q333" s="235">
        <f t="shared" si="138"/>
        <v>0</v>
      </c>
      <c r="R333" s="235">
        <f t="shared" si="138"/>
        <v>0</v>
      </c>
      <c r="S333" s="235">
        <f t="shared" si="138"/>
        <v>0</v>
      </c>
      <c r="T333" s="235">
        <f t="shared" si="138"/>
        <v>0</v>
      </c>
      <c r="U333" s="235">
        <f t="shared" si="138"/>
        <v>0</v>
      </c>
      <c r="V333" s="235">
        <f t="shared" si="138"/>
        <v>0</v>
      </c>
      <c r="W333" s="235">
        <f t="shared" si="138"/>
        <v>0</v>
      </c>
      <c r="X333" s="235">
        <f t="shared" si="138"/>
        <v>0</v>
      </c>
      <c r="Y333" s="235">
        <f t="shared" si="138"/>
        <v>0</v>
      </c>
      <c r="Z333" s="235">
        <f t="shared" si="138"/>
        <v>0</v>
      </c>
      <c r="AA333" s="235">
        <f t="shared" si="138"/>
        <v>0</v>
      </c>
      <c r="AB333" s="235">
        <f t="shared" si="138"/>
        <v>0</v>
      </c>
      <c r="AC333" s="235">
        <f t="shared" si="138"/>
        <v>0</v>
      </c>
      <c r="AD333" s="235">
        <f t="shared" si="138"/>
        <v>0</v>
      </c>
      <c r="AE333" s="235">
        <f t="shared" si="138"/>
        <v>0</v>
      </c>
      <c r="AF333" s="235">
        <f t="shared" si="138"/>
        <v>0</v>
      </c>
      <c r="AG333" s="235">
        <f t="shared" si="138"/>
        <v>0</v>
      </c>
      <c r="AH333" s="235">
        <f t="shared" si="138"/>
        <v>0</v>
      </c>
      <c r="AI333" s="235">
        <f t="shared" si="138"/>
        <v>0</v>
      </c>
      <c r="AJ333" s="235">
        <f t="shared" si="138"/>
        <v>0</v>
      </c>
      <c r="AK333" s="235">
        <f t="shared" si="138"/>
        <v>0</v>
      </c>
      <c r="AL333" s="235">
        <f t="shared" si="138"/>
        <v>0</v>
      </c>
      <c r="AM333" s="235">
        <f t="shared" si="138"/>
        <v>0</v>
      </c>
      <c r="AN333" s="235">
        <f t="shared" si="138"/>
        <v>0</v>
      </c>
      <c r="AO333" s="235">
        <f t="shared" si="138"/>
        <v>0</v>
      </c>
      <c r="AP333" s="235">
        <f t="shared" si="138"/>
        <v>0</v>
      </c>
    </row>
    <row r="334" spans="1:42" x14ac:dyDescent="0.2">
      <c r="A334" s="16">
        <f t="shared" si="135"/>
        <v>6</v>
      </c>
      <c r="B334" s="233">
        <f t="shared" si="132"/>
        <v>0</v>
      </c>
      <c r="C334" s="235">
        <f t="shared" ref="C334:AP334" si="139">LOOKUP(C322,$B$287:$AP$287,$B$288:$AP$288)/100*$B650</f>
        <v>0</v>
      </c>
      <c r="D334" s="235">
        <f t="shared" si="139"/>
        <v>0</v>
      </c>
      <c r="E334" s="235">
        <f t="shared" si="139"/>
        <v>0</v>
      </c>
      <c r="F334" s="235">
        <f t="shared" si="139"/>
        <v>0</v>
      </c>
      <c r="G334" s="235">
        <f t="shared" si="139"/>
        <v>0</v>
      </c>
      <c r="H334" s="235">
        <f t="shared" si="139"/>
        <v>0</v>
      </c>
      <c r="I334" s="235">
        <f t="shared" si="139"/>
        <v>0</v>
      </c>
      <c r="J334" s="235">
        <f t="shared" si="139"/>
        <v>0</v>
      </c>
      <c r="K334" s="235">
        <f t="shared" si="139"/>
        <v>0</v>
      </c>
      <c r="L334" s="235">
        <f t="shared" si="139"/>
        <v>0</v>
      </c>
      <c r="M334" s="235">
        <f t="shared" si="139"/>
        <v>0</v>
      </c>
      <c r="N334" s="235">
        <f t="shared" si="139"/>
        <v>0</v>
      </c>
      <c r="O334" s="235">
        <f t="shared" si="139"/>
        <v>0</v>
      </c>
      <c r="P334" s="235">
        <f t="shared" si="139"/>
        <v>0</v>
      </c>
      <c r="Q334" s="235">
        <f t="shared" si="139"/>
        <v>0</v>
      </c>
      <c r="R334" s="235">
        <f t="shared" si="139"/>
        <v>0</v>
      </c>
      <c r="S334" s="235">
        <f t="shared" si="139"/>
        <v>0</v>
      </c>
      <c r="T334" s="235">
        <f t="shared" si="139"/>
        <v>0</v>
      </c>
      <c r="U334" s="235">
        <f t="shared" si="139"/>
        <v>0</v>
      </c>
      <c r="V334" s="235">
        <f t="shared" si="139"/>
        <v>0</v>
      </c>
      <c r="W334" s="235">
        <f t="shared" si="139"/>
        <v>0</v>
      </c>
      <c r="X334" s="235">
        <f t="shared" si="139"/>
        <v>0</v>
      </c>
      <c r="Y334" s="235">
        <f t="shared" si="139"/>
        <v>0</v>
      </c>
      <c r="Z334" s="235">
        <f t="shared" si="139"/>
        <v>0</v>
      </c>
      <c r="AA334" s="235">
        <f t="shared" si="139"/>
        <v>0</v>
      </c>
      <c r="AB334" s="235">
        <f t="shared" si="139"/>
        <v>0</v>
      </c>
      <c r="AC334" s="235">
        <f t="shared" si="139"/>
        <v>0</v>
      </c>
      <c r="AD334" s="235">
        <f t="shared" si="139"/>
        <v>0</v>
      </c>
      <c r="AE334" s="235">
        <f t="shared" si="139"/>
        <v>0</v>
      </c>
      <c r="AF334" s="235">
        <f t="shared" si="139"/>
        <v>0</v>
      </c>
      <c r="AG334" s="235">
        <f t="shared" si="139"/>
        <v>0</v>
      </c>
      <c r="AH334" s="235">
        <f t="shared" si="139"/>
        <v>0</v>
      </c>
      <c r="AI334" s="235">
        <f t="shared" si="139"/>
        <v>0</v>
      </c>
      <c r="AJ334" s="235">
        <f t="shared" si="139"/>
        <v>0</v>
      </c>
      <c r="AK334" s="235">
        <f t="shared" si="139"/>
        <v>0</v>
      </c>
      <c r="AL334" s="235">
        <f t="shared" si="139"/>
        <v>0</v>
      </c>
      <c r="AM334" s="235">
        <f t="shared" si="139"/>
        <v>0</v>
      </c>
      <c r="AN334" s="235">
        <f t="shared" si="139"/>
        <v>0</v>
      </c>
      <c r="AO334" s="235">
        <f t="shared" si="139"/>
        <v>0</v>
      </c>
      <c r="AP334" s="235">
        <f t="shared" si="139"/>
        <v>0</v>
      </c>
    </row>
    <row r="335" spans="1:42" x14ac:dyDescent="0.2">
      <c r="A335" s="16">
        <f t="shared" si="135"/>
        <v>7</v>
      </c>
      <c r="B335" s="233">
        <f t="shared" si="132"/>
        <v>0</v>
      </c>
      <c r="C335" s="235">
        <f t="shared" ref="C335:AP335" si="140">LOOKUP(C323,$B$287:$AP$287,$B$288:$AP$288)/100*$B651</f>
        <v>0</v>
      </c>
      <c r="D335" s="235">
        <f t="shared" si="140"/>
        <v>0</v>
      </c>
      <c r="E335" s="235">
        <f t="shared" si="140"/>
        <v>0</v>
      </c>
      <c r="F335" s="235">
        <f t="shared" si="140"/>
        <v>0</v>
      </c>
      <c r="G335" s="235">
        <f t="shared" si="140"/>
        <v>0</v>
      </c>
      <c r="H335" s="235">
        <f t="shared" si="140"/>
        <v>0</v>
      </c>
      <c r="I335" s="235">
        <f t="shared" si="140"/>
        <v>0</v>
      </c>
      <c r="J335" s="235">
        <f t="shared" si="140"/>
        <v>0</v>
      </c>
      <c r="K335" s="235">
        <f t="shared" si="140"/>
        <v>0</v>
      </c>
      <c r="L335" s="235">
        <f t="shared" si="140"/>
        <v>0</v>
      </c>
      <c r="M335" s="235">
        <f t="shared" si="140"/>
        <v>0</v>
      </c>
      <c r="N335" s="235">
        <f t="shared" si="140"/>
        <v>0</v>
      </c>
      <c r="O335" s="235">
        <f t="shared" si="140"/>
        <v>0</v>
      </c>
      <c r="P335" s="235">
        <f t="shared" si="140"/>
        <v>0</v>
      </c>
      <c r="Q335" s="235">
        <f t="shared" si="140"/>
        <v>0</v>
      </c>
      <c r="R335" s="235">
        <f t="shared" si="140"/>
        <v>0</v>
      </c>
      <c r="S335" s="235">
        <f t="shared" si="140"/>
        <v>0</v>
      </c>
      <c r="T335" s="235">
        <f t="shared" si="140"/>
        <v>0</v>
      </c>
      <c r="U335" s="235">
        <f t="shared" si="140"/>
        <v>0</v>
      </c>
      <c r="V335" s="235">
        <f t="shared" si="140"/>
        <v>0</v>
      </c>
      <c r="W335" s="235">
        <f t="shared" si="140"/>
        <v>0</v>
      </c>
      <c r="X335" s="235">
        <f t="shared" si="140"/>
        <v>0</v>
      </c>
      <c r="Y335" s="235">
        <f t="shared" si="140"/>
        <v>0</v>
      </c>
      <c r="Z335" s="235">
        <f t="shared" si="140"/>
        <v>0</v>
      </c>
      <c r="AA335" s="235">
        <f t="shared" si="140"/>
        <v>0</v>
      </c>
      <c r="AB335" s="235">
        <f t="shared" si="140"/>
        <v>0</v>
      </c>
      <c r="AC335" s="235">
        <f t="shared" si="140"/>
        <v>0</v>
      </c>
      <c r="AD335" s="235">
        <f t="shared" si="140"/>
        <v>0</v>
      </c>
      <c r="AE335" s="235">
        <f t="shared" si="140"/>
        <v>0</v>
      </c>
      <c r="AF335" s="235">
        <f t="shared" si="140"/>
        <v>0</v>
      </c>
      <c r="AG335" s="235">
        <f t="shared" si="140"/>
        <v>0</v>
      </c>
      <c r="AH335" s="235">
        <f t="shared" si="140"/>
        <v>0</v>
      </c>
      <c r="AI335" s="235">
        <f t="shared" si="140"/>
        <v>0</v>
      </c>
      <c r="AJ335" s="235">
        <f t="shared" si="140"/>
        <v>0</v>
      </c>
      <c r="AK335" s="235">
        <f t="shared" si="140"/>
        <v>0</v>
      </c>
      <c r="AL335" s="235">
        <f t="shared" si="140"/>
        <v>0</v>
      </c>
      <c r="AM335" s="235">
        <f t="shared" si="140"/>
        <v>0</v>
      </c>
      <c r="AN335" s="235">
        <f t="shared" si="140"/>
        <v>0</v>
      </c>
      <c r="AO335" s="235">
        <f t="shared" si="140"/>
        <v>0</v>
      </c>
      <c r="AP335" s="235">
        <f t="shared" si="140"/>
        <v>0</v>
      </c>
    </row>
    <row r="336" spans="1:42" x14ac:dyDescent="0.2">
      <c r="A336" s="16">
        <f t="shared" si="135"/>
        <v>8</v>
      </c>
      <c r="B336" s="233">
        <f t="shared" si="132"/>
        <v>0</v>
      </c>
      <c r="C336" s="235">
        <f t="shared" ref="C336:AP336" si="141">LOOKUP(C324,$B$287:$AP$287,$B$288:$AP$288)/100*$B652</f>
        <v>0</v>
      </c>
      <c r="D336" s="235">
        <f t="shared" si="141"/>
        <v>0</v>
      </c>
      <c r="E336" s="235">
        <f t="shared" si="141"/>
        <v>0</v>
      </c>
      <c r="F336" s="235">
        <f t="shared" si="141"/>
        <v>0</v>
      </c>
      <c r="G336" s="235">
        <f t="shared" si="141"/>
        <v>0</v>
      </c>
      <c r="H336" s="235">
        <f t="shared" si="141"/>
        <v>0</v>
      </c>
      <c r="I336" s="235">
        <f t="shared" si="141"/>
        <v>0</v>
      </c>
      <c r="J336" s="235">
        <f t="shared" si="141"/>
        <v>0</v>
      </c>
      <c r="K336" s="235">
        <f t="shared" si="141"/>
        <v>0</v>
      </c>
      <c r="L336" s="235">
        <f t="shared" si="141"/>
        <v>0</v>
      </c>
      <c r="M336" s="235">
        <f t="shared" si="141"/>
        <v>0</v>
      </c>
      <c r="N336" s="235">
        <f t="shared" si="141"/>
        <v>0</v>
      </c>
      <c r="O336" s="235">
        <f t="shared" si="141"/>
        <v>0</v>
      </c>
      <c r="P336" s="235">
        <f t="shared" si="141"/>
        <v>0</v>
      </c>
      <c r="Q336" s="235">
        <f t="shared" si="141"/>
        <v>0</v>
      </c>
      <c r="R336" s="235">
        <f t="shared" si="141"/>
        <v>0</v>
      </c>
      <c r="S336" s="235">
        <f t="shared" si="141"/>
        <v>0</v>
      </c>
      <c r="T336" s="235">
        <f t="shared" si="141"/>
        <v>0</v>
      </c>
      <c r="U336" s="235">
        <f t="shared" si="141"/>
        <v>0</v>
      </c>
      <c r="V336" s="235">
        <f t="shared" si="141"/>
        <v>0</v>
      </c>
      <c r="W336" s="235">
        <f t="shared" si="141"/>
        <v>0</v>
      </c>
      <c r="X336" s="235">
        <f t="shared" si="141"/>
        <v>0</v>
      </c>
      <c r="Y336" s="235">
        <f t="shared" si="141"/>
        <v>0</v>
      </c>
      <c r="Z336" s="235">
        <f t="shared" si="141"/>
        <v>0</v>
      </c>
      <c r="AA336" s="235">
        <f t="shared" si="141"/>
        <v>0</v>
      </c>
      <c r="AB336" s="235">
        <f t="shared" si="141"/>
        <v>0</v>
      </c>
      <c r="AC336" s="235">
        <f t="shared" si="141"/>
        <v>0</v>
      </c>
      <c r="AD336" s="235">
        <f t="shared" si="141"/>
        <v>0</v>
      </c>
      <c r="AE336" s="235">
        <f t="shared" si="141"/>
        <v>0</v>
      </c>
      <c r="AF336" s="235">
        <f t="shared" si="141"/>
        <v>0</v>
      </c>
      <c r="AG336" s="235">
        <f t="shared" si="141"/>
        <v>0</v>
      </c>
      <c r="AH336" s="235">
        <f t="shared" si="141"/>
        <v>0</v>
      </c>
      <c r="AI336" s="235">
        <f t="shared" si="141"/>
        <v>0</v>
      </c>
      <c r="AJ336" s="235">
        <f t="shared" si="141"/>
        <v>0</v>
      </c>
      <c r="AK336" s="235">
        <f t="shared" si="141"/>
        <v>0</v>
      </c>
      <c r="AL336" s="235">
        <f t="shared" si="141"/>
        <v>0</v>
      </c>
      <c r="AM336" s="235">
        <f t="shared" si="141"/>
        <v>0</v>
      </c>
      <c r="AN336" s="235">
        <f t="shared" si="141"/>
        <v>0</v>
      </c>
      <c r="AO336" s="235">
        <f t="shared" si="141"/>
        <v>0</v>
      </c>
      <c r="AP336" s="235">
        <f t="shared" si="141"/>
        <v>0</v>
      </c>
    </row>
    <row r="337" spans="1:42" x14ac:dyDescent="0.2">
      <c r="A337" s="16">
        <f>A336+1</f>
        <v>9</v>
      </c>
      <c r="B337" s="233">
        <f t="shared" si="132"/>
        <v>0</v>
      </c>
      <c r="C337" s="235">
        <f t="shared" ref="C337:AP337" si="142">LOOKUP(C325,$B$287:$AP$287,$B$288:$AP$288)/100*$B653</f>
        <v>0</v>
      </c>
      <c r="D337" s="235">
        <f t="shared" si="142"/>
        <v>0</v>
      </c>
      <c r="E337" s="235">
        <f t="shared" si="142"/>
        <v>0</v>
      </c>
      <c r="F337" s="235">
        <f t="shared" si="142"/>
        <v>0</v>
      </c>
      <c r="G337" s="235">
        <f t="shared" si="142"/>
        <v>0</v>
      </c>
      <c r="H337" s="235">
        <f t="shared" si="142"/>
        <v>0</v>
      </c>
      <c r="I337" s="235">
        <f t="shared" si="142"/>
        <v>0</v>
      </c>
      <c r="J337" s="235">
        <f t="shared" si="142"/>
        <v>0</v>
      </c>
      <c r="K337" s="235">
        <f t="shared" si="142"/>
        <v>0</v>
      </c>
      <c r="L337" s="235">
        <f t="shared" si="142"/>
        <v>0</v>
      </c>
      <c r="M337" s="235">
        <f t="shared" si="142"/>
        <v>0</v>
      </c>
      <c r="N337" s="235">
        <f t="shared" si="142"/>
        <v>0</v>
      </c>
      <c r="O337" s="235">
        <f t="shared" si="142"/>
        <v>0</v>
      </c>
      <c r="P337" s="235">
        <f t="shared" si="142"/>
        <v>0</v>
      </c>
      <c r="Q337" s="235">
        <f t="shared" si="142"/>
        <v>0</v>
      </c>
      <c r="R337" s="235">
        <f t="shared" si="142"/>
        <v>0</v>
      </c>
      <c r="S337" s="235">
        <f t="shared" si="142"/>
        <v>0</v>
      </c>
      <c r="T337" s="235">
        <f t="shared" si="142"/>
        <v>0</v>
      </c>
      <c r="U337" s="235">
        <f t="shared" si="142"/>
        <v>0</v>
      </c>
      <c r="V337" s="235">
        <f t="shared" si="142"/>
        <v>0</v>
      </c>
      <c r="W337" s="235">
        <f t="shared" si="142"/>
        <v>0</v>
      </c>
      <c r="X337" s="235">
        <f t="shared" si="142"/>
        <v>0</v>
      </c>
      <c r="Y337" s="235">
        <f t="shared" si="142"/>
        <v>0</v>
      </c>
      <c r="Z337" s="235">
        <f t="shared" si="142"/>
        <v>0</v>
      </c>
      <c r="AA337" s="235">
        <f t="shared" si="142"/>
        <v>0</v>
      </c>
      <c r="AB337" s="235">
        <f t="shared" si="142"/>
        <v>0</v>
      </c>
      <c r="AC337" s="235">
        <f t="shared" si="142"/>
        <v>0</v>
      </c>
      <c r="AD337" s="235">
        <f t="shared" si="142"/>
        <v>0</v>
      </c>
      <c r="AE337" s="235">
        <f t="shared" si="142"/>
        <v>0</v>
      </c>
      <c r="AF337" s="235">
        <f t="shared" si="142"/>
        <v>0</v>
      </c>
      <c r="AG337" s="235">
        <f t="shared" si="142"/>
        <v>0</v>
      </c>
      <c r="AH337" s="235">
        <f t="shared" si="142"/>
        <v>0</v>
      </c>
      <c r="AI337" s="235">
        <f t="shared" si="142"/>
        <v>0</v>
      </c>
      <c r="AJ337" s="235">
        <f t="shared" si="142"/>
        <v>0</v>
      </c>
      <c r="AK337" s="235">
        <f t="shared" si="142"/>
        <v>0</v>
      </c>
      <c r="AL337" s="235">
        <f t="shared" si="142"/>
        <v>0</v>
      </c>
      <c r="AM337" s="235">
        <f t="shared" si="142"/>
        <v>0</v>
      </c>
      <c r="AN337" s="235">
        <f t="shared" si="142"/>
        <v>0</v>
      </c>
      <c r="AO337" s="235">
        <f t="shared" si="142"/>
        <v>0</v>
      </c>
      <c r="AP337" s="235">
        <f t="shared" si="142"/>
        <v>0</v>
      </c>
    </row>
    <row r="338" spans="1:42" x14ac:dyDescent="0.2">
      <c r="A338" s="16">
        <f t="shared" si="135"/>
        <v>10</v>
      </c>
      <c r="B338" s="233">
        <f t="shared" si="132"/>
        <v>0</v>
      </c>
      <c r="C338" s="235">
        <f t="shared" ref="C338:AP338" si="143">LOOKUP(C326,$B$287:$AP$287,$B$288:$AP$288)/100*$B654</f>
        <v>0</v>
      </c>
      <c r="D338" s="235">
        <f t="shared" si="143"/>
        <v>0</v>
      </c>
      <c r="E338" s="235">
        <f t="shared" si="143"/>
        <v>0</v>
      </c>
      <c r="F338" s="235">
        <f t="shared" si="143"/>
        <v>0</v>
      </c>
      <c r="G338" s="235">
        <f t="shared" si="143"/>
        <v>0</v>
      </c>
      <c r="H338" s="235">
        <f t="shared" si="143"/>
        <v>0</v>
      </c>
      <c r="I338" s="235">
        <f t="shared" si="143"/>
        <v>0</v>
      </c>
      <c r="J338" s="235">
        <f t="shared" si="143"/>
        <v>0</v>
      </c>
      <c r="K338" s="235">
        <f t="shared" si="143"/>
        <v>0</v>
      </c>
      <c r="L338" s="235">
        <f t="shared" si="143"/>
        <v>0</v>
      </c>
      <c r="M338" s="235">
        <f t="shared" si="143"/>
        <v>0</v>
      </c>
      <c r="N338" s="235">
        <f t="shared" si="143"/>
        <v>0</v>
      </c>
      <c r="O338" s="235">
        <f t="shared" si="143"/>
        <v>0</v>
      </c>
      <c r="P338" s="235">
        <f t="shared" si="143"/>
        <v>0</v>
      </c>
      <c r="Q338" s="235">
        <f t="shared" si="143"/>
        <v>0</v>
      </c>
      <c r="R338" s="235">
        <f t="shared" si="143"/>
        <v>0</v>
      </c>
      <c r="S338" s="235">
        <f t="shared" si="143"/>
        <v>0</v>
      </c>
      <c r="T338" s="235">
        <f t="shared" si="143"/>
        <v>0</v>
      </c>
      <c r="U338" s="235">
        <f t="shared" si="143"/>
        <v>0</v>
      </c>
      <c r="V338" s="235">
        <f t="shared" si="143"/>
        <v>0</v>
      </c>
      <c r="W338" s="235">
        <f t="shared" si="143"/>
        <v>0</v>
      </c>
      <c r="X338" s="235">
        <f t="shared" si="143"/>
        <v>0</v>
      </c>
      <c r="Y338" s="235">
        <f t="shared" si="143"/>
        <v>0</v>
      </c>
      <c r="Z338" s="235">
        <f t="shared" si="143"/>
        <v>0</v>
      </c>
      <c r="AA338" s="235">
        <f t="shared" si="143"/>
        <v>0</v>
      </c>
      <c r="AB338" s="235">
        <f t="shared" si="143"/>
        <v>0</v>
      </c>
      <c r="AC338" s="235">
        <f t="shared" si="143"/>
        <v>0</v>
      </c>
      <c r="AD338" s="235">
        <f t="shared" si="143"/>
        <v>0</v>
      </c>
      <c r="AE338" s="235">
        <f t="shared" si="143"/>
        <v>0</v>
      </c>
      <c r="AF338" s="235">
        <f t="shared" si="143"/>
        <v>0</v>
      </c>
      <c r="AG338" s="235">
        <f t="shared" si="143"/>
        <v>0</v>
      </c>
      <c r="AH338" s="235">
        <f t="shared" si="143"/>
        <v>0</v>
      </c>
      <c r="AI338" s="235">
        <f t="shared" si="143"/>
        <v>0</v>
      </c>
      <c r="AJ338" s="235">
        <f t="shared" si="143"/>
        <v>0</v>
      </c>
      <c r="AK338" s="235">
        <f t="shared" si="143"/>
        <v>0</v>
      </c>
      <c r="AL338" s="235">
        <f t="shared" si="143"/>
        <v>0</v>
      </c>
      <c r="AM338" s="235">
        <f t="shared" si="143"/>
        <v>0</v>
      </c>
      <c r="AN338" s="235">
        <f t="shared" si="143"/>
        <v>0</v>
      </c>
      <c r="AO338" s="235">
        <f t="shared" si="143"/>
        <v>0</v>
      </c>
      <c r="AP338" s="235">
        <f t="shared" si="143"/>
        <v>0</v>
      </c>
    </row>
    <row r="339" spans="1:42" s="16" customFormat="1" ht="12" customHeight="1" x14ac:dyDescent="0.2">
      <c r="A339" s="39" t="s">
        <v>12</v>
      </c>
      <c r="B339" s="123"/>
      <c r="C339" s="214">
        <f>SUM(C329:C338)</f>
        <v>0</v>
      </c>
      <c r="D339" s="214">
        <f t="shared" ref="D339:AP339" si="144">SUM(D329:D338)</f>
        <v>0</v>
      </c>
      <c r="E339" s="214">
        <f t="shared" si="144"/>
        <v>0</v>
      </c>
      <c r="F339" s="214">
        <f t="shared" si="144"/>
        <v>0</v>
      </c>
      <c r="G339" s="214">
        <f t="shared" si="144"/>
        <v>0</v>
      </c>
      <c r="H339" s="214">
        <f t="shared" si="144"/>
        <v>0</v>
      </c>
      <c r="I339" s="214">
        <f t="shared" si="144"/>
        <v>0</v>
      </c>
      <c r="J339" s="214">
        <f t="shared" si="144"/>
        <v>0</v>
      </c>
      <c r="K339" s="214">
        <f t="shared" si="144"/>
        <v>0</v>
      </c>
      <c r="L339" s="214">
        <f t="shared" si="144"/>
        <v>0</v>
      </c>
      <c r="M339" s="214">
        <f t="shared" si="144"/>
        <v>0</v>
      </c>
      <c r="N339" s="214">
        <f t="shared" si="144"/>
        <v>0</v>
      </c>
      <c r="O339" s="214">
        <f t="shared" si="144"/>
        <v>0</v>
      </c>
      <c r="P339" s="214">
        <f t="shared" si="144"/>
        <v>0</v>
      </c>
      <c r="Q339" s="214">
        <f t="shared" si="144"/>
        <v>0</v>
      </c>
      <c r="R339" s="214">
        <f t="shared" si="144"/>
        <v>0</v>
      </c>
      <c r="S339" s="214">
        <f t="shared" si="144"/>
        <v>0</v>
      </c>
      <c r="T339" s="214">
        <f t="shared" si="144"/>
        <v>0</v>
      </c>
      <c r="U339" s="214">
        <f t="shared" si="144"/>
        <v>0</v>
      </c>
      <c r="V339" s="214">
        <f t="shared" si="144"/>
        <v>0</v>
      </c>
      <c r="W339" s="214">
        <f t="shared" si="144"/>
        <v>0</v>
      </c>
      <c r="X339" s="214">
        <f t="shared" si="144"/>
        <v>0</v>
      </c>
      <c r="Y339" s="214">
        <f t="shared" si="144"/>
        <v>0</v>
      </c>
      <c r="Z339" s="214">
        <f t="shared" si="144"/>
        <v>0</v>
      </c>
      <c r="AA339" s="214">
        <f t="shared" si="144"/>
        <v>0</v>
      </c>
      <c r="AB339" s="214">
        <f t="shared" si="144"/>
        <v>0</v>
      </c>
      <c r="AC339" s="214">
        <f t="shared" si="144"/>
        <v>0</v>
      </c>
      <c r="AD339" s="214">
        <f t="shared" si="144"/>
        <v>0</v>
      </c>
      <c r="AE339" s="214">
        <f t="shared" si="144"/>
        <v>0</v>
      </c>
      <c r="AF339" s="214">
        <f t="shared" si="144"/>
        <v>0</v>
      </c>
      <c r="AG339" s="214">
        <f t="shared" si="144"/>
        <v>0</v>
      </c>
      <c r="AH339" s="214">
        <f t="shared" si="144"/>
        <v>0</v>
      </c>
      <c r="AI339" s="214">
        <f t="shared" si="144"/>
        <v>0</v>
      </c>
      <c r="AJ339" s="214">
        <f t="shared" si="144"/>
        <v>0</v>
      </c>
      <c r="AK339" s="214">
        <f t="shared" si="144"/>
        <v>0</v>
      </c>
      <c r="AL339" s="214">
        <f t="shared" si="144"/>
        <v>0</v>
      </c>
      <c r="AM339" s="214">
        <f t="shared" si="144"/>
        <v>0</v>
      </c>
      <c r="AN339" s="214">
        <f t="shared" si="144"/>
        <v>0</v>
      </c>
      <c r="AO339" s="214">
        <f t="shared" si="144"/>
        <v>0</v>
      </c>
      <c r="AP339" s="214">
        <f t="shared" si="144"/>
        <v>0</v>
      </c>
    </row>
    <row r="340" spans="1:42" x14ac:dyDescent="0.2">
      <c r="A340" s="32"/>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8"/>
      <c r="AH340" s="28"/>
      <c r="AI340" s="28"/>
      <c r="AJ340" s="28"/>
      <c r="AK340" s="28"/>
      <c r="AL340" s="28"/>
      <c r="AM340" s="28"/>
      <c r="AN340" s="28"/>
      <c r="AO340" s="28"/>
      <c r="AP340" s="28"/>
    </row>
    <row r="341" spans="1:42" x14ac:dyDescent="0.2">
      <c r="A341" s="30" t="s">
        <v>91</v>
      </c>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c r="AJ341" s="28"/>
      <c r="AK341" s="28"/>
      <c r="AL341" s="28"/>
      <c r="AM341" s="28"/>
      <c r="AN341" s="28"/>
      <c r="AO341" s="28"/>
      <c r="AP341" s="28"/>
    </row>
    <row r="342" spans="1:42" x14ac:dyDescent="0.2">
      <c r="A342" s="32" t="s">
        <v>75</v>
      </c>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c r="AD342" s="28"/>
      <c r="AE342" s="28"/>
      <c r="AF342" s="28"/>
      <c r="AG342" s="28"/>
      <c r="AH342" s="28"/>
      <c r="AI342" s="28"/>
      <c r="AJ342" s="28"/>
      <c r="AK342" s="28"/>
      <c r="AL342" s="28"/>
      <c r="AM342" s="28"/>
      <c r="AN342" s="28"/>
      <c r="AO342" s="28"/>
      <c r="AP342" s="28"/>
    </row>
    <row r="343" spans="1:42" x14ac:dyDescent="0.2">
      <c r="A343" s="16">
        <v>1</v>
      </c>
      <c r="B343" s="4">
        <v>0</v>
      </c>
      <c r="C343" s="213">
        <f>IF(C$2&lt;=analysis_period,IF(SUM($C677:C677)&gt;0,B343+1,0),0)</f>
        <v>0</v>
      </c>
      <c r="D343" s="213">
        <f>IF(D$2&lt;=analysis_period,IF(SUM($C677:D677)&gt;0,C343+1,0),0)</f>
        <v>0</v>
      </c>
      <c r="E343" s="213">
        <f>IF(E$2&lt;=analysis_period,IF(SUM($C677:E677)&gt;0,D343+1,0),0)</f>
        <v>0</v>
      </c>
      <c r="F343" s="213">
        <f>IF(F$2&lt;=analysis_period,IF(SUM($C677:F677)&gt;0,E343+1,0),0)</f>
        <v>0</v>
      </c>
      <c r="G343" s="213">
        <f>IF(G$2&lt;=analysis_period,IF(SUM($C677:G677)&gt;0,F343+1,0),0)</f>
        <v>0</v>
      </c>
      <c r="H343" s="213">
        <f>IF(H$2&lt;=analysis_period,IF(SUM($C677:H677)&gt;0,G343+1,0),0)</f>
        <v>0</v>
      </c>
      <c r="I343" s="213">
        <f>IF(I$2&lt;=analysis_period,IF(SUM($C677:I677)&gt;0,H343+1,0),0)</f>
        <v>0</v>
      </c>
      <c r="J343" s="213">
        <f>IF(J$2&lt;=analysis_period,IF(SUM($C677:J677)&gt;0,I343+1,0),0)</f>
        <v>0</v>
      </c>
      <c r="K343" s="213">
        <f>IF(K$2&lt;=analysis_period,IF(SUM($C677:K677)&gt;0,J343+1,0),0)</f>
        <v>0</v>
      </c>
      <c r="L343" s="213">
        <f>IF(L$2&lt;=analysis_period,IF(SUM($C677:L677)&gt;0,K343+1,0),0)</f>
        <v>0</v>
      </c>
      <c r="M343" s="213">
        <f>IF(M$2&lt;=analysis_period,IF(SUM($C677:M677)&gt;0,L343+1,0),0)</f>
        <v>0</v>
      </c>
      <c r="N343" s="213">
        <f>IF(N$2&lt;=analysis_period,IF(SUM($C677:N677)&gt;0,M343+1,0),0)</f>
        <v>0</v>
      </c>
      <c r="O343" s="213">
        <f>IF(O$2&lt;=analysis_period,IF(SUM($C677:O677)&gt;0,N343+1,0),0)</f>
        <v>0</v>
      </c>
      <c r="P343" s="213">
        <f>IF(P$2&lt;=analysis_period,IF(SUM($C677:P677)&gt;0,O343+1,0),0)</f>
        <v>0</v>
      </c>
      <c r="Q343" s="213">
        <f>IF(Q$2&lt;=analysis_period,IF(SUM($C677:Q677)&gt;0,P343+1,0),0)</f>
        <v>0</v>
      </c>
      <c r="R343" s="213">
        <f>IF(R$2&lt;=analysis_period,IF(SUM($C677:R677)&gt;0,Q343+1,0),0)</f>
        <v>0</v>
      </c>
      <c r="S343" s="213">
        <f>IF(S$2&lt;=analysis_period,IF(SUM($C677:S677)&gt;0,R343+1,0),0)</f>
        <v>0</v>
      </c>
      <c r="T343" s="213">
        <f>IF(T$2&lt;=analysis_period,IF(SUM($C677:T677)&gt;0,S343+1,0),0)</f>
        <v>0</v>
      </c>
      <c r="U343" s="213">
        <f>IF(U$2&lt;=analysis_period,IF(SUM($C677:U677)&gt;0,T343+1,0),0)</f>
        <v>0</v>
      </c>
      <c r="V343" s="213">
        <f>IF(V$2&lt;=analysis_period,IF(SUM($C677:V677)&gt;0,U343+1,0),0)</f>
        <v>0</v>
      </c>
      <c r="W343" s="213">
        <f>IF(W$2&lt;=analysis_period,IF(SUM($C677:W677)&gt;0,V343+1,0),0)</f>
        <v>0</v>
      </c>
      <c r="X343" s="213">
        <f>IF(X$2&lt;=analysis_period,IF(SUM($C677:X677)&gt;0,W343+1,0),0)</f>
        <v>0</v>
      </c>
      <c r="Y343" s="213">
        <f>IF(Y$2&lt;=analysis_period,IF(SUM($C677:Y677)&gt;0,X343+1,0),0)</f>
        <v>0</v>
      </c>
      <c r="Z343" s="213">
        <f>IF(Z$2&lt;=analysis_period,IF(SUM($C677:Z677)&gt;0,Y343+1,0),0)</f>
        <v>0</v>
      </c>
      <c r="AA343" s="213">
        <f>IF(AA$2&lt;=analysis_period,IF(SUM($C677:AA677)&gt;0,Z343+1,0),0)</f>
        <v>0</v>
      </c>
      <c r="AB343" s="213">
        <f>IF(AB$2&lt;=analysis_period,IF(SUM($C677:AB677)&gt;0,AA343+1,0),0)</f>
        <v>0</v>
      </c>
      <c r="AC343" s="213">
        <f>IF(AC$2&lt;=analysis_period,IF(SUM($C677:AC677)&gt;0,AB343+1,0),0)</f>
        <v>0</v>
      </c>
      <c r="AD343" s="213">
        <f>IF(AD$2&lt;=analysis_period,IF(SUM($C677:AD677)&gt;0,AC343+1,0),0)</f>
        <v>0</v>
      </c>
      <c r="AE343" s="213">
        <f>IF(AE$2&lt;=analysis_period,IF(SUM($C677:AE677)&gt;0,AD343+1,0),0)</f>
        <v>0</v>
      </c>
      <c r="AF343" s="213">
        <f>IF(AF$2&lt;=analysis_period,IF(SUM($C677:AF677)&gt;0,AE343+1,0),0)</f>
        <v>0</v>
      </c>
      <c r="AG343" s="213">
        <f>IF(AG$2&lt;=analysis_period,IF(SUM($C677:AG677)&gt;0,AF343+1,0),0)</f>
        <v>0</v>
      </c>
      <c r="AH343" s="213">
        <f>IF(AH$2&lt;=analysis_period,IF(SUM($C677:AH677)&gt;0,AG343+1,0),0)</f>
        <v>0</v>
      </c>
      <c r="AI343" s="213">
        <f>IF(AI$2&lt;=analysis_period,IF(SUM($C677:AI677)&gt;0,AH343+1,0),0)</f>
        <v>0</v>
      </c>
      <c r="AJ343" s="213">
        <f>IF(AJ$2&lt;=analysis_period,IF(SUM($C677:AJ677)&gt;0,AI343+1,0),0)</f>
        <v>0</v>
      </c>
      <c r="AK343" s="213">
        <f>IF(AK$2&lt;=analysis_period,IF(SUM($C677:AK677)&gt;0,AJ343+1,0),0)</f>
        <v>0</v>
      </c>
      <c r="AL343" s="213">
        <f>IF(AL$2&lt;=analysis_period,IF(SUM($C677:AL677)&gt;0,AK343+1,0),0)</f>
        <v>0</v>
      </c>
      <c r="AM343" s="213">
        <f>IF(AM$2&lt;=analysis_period,IF(SUM($C677:AM677)&gt;0,AL343+1,0),0)</f>
        <v>0</v>
      </c>
      <c r="AN343" s="213">
        <f>IF(AN$2&lt;=analysis_period,IF(SUM($C677:AN677)&gt;0,AM343+1,0),0)</f>
        <v>0</v>
      </c>
      <c r="AO343" s="213">
        <f>IF(AO$2&lt;=analysis_period,IF(SUM($C677:AO677)&gt;0,AN343+1,0),0)</f>
        <v>0</v>
      </c>
      <c r="AP343" s="213">
        <f>IF(AP$2&lt;=analysis_period,IF(SUM($C677:AP677)&gt;0,AO343+1,0),0)</f>
        <v>0</v>
      </c>
    </row>
    <row r="344" spans="1:42" x14ac:dyDescent="0.2">
      <c r="A344" s="16">
        <f>A343+1</f>
        <v>2</v>
      </c>
      <c r="B344" s="4">
        <v>0</v>
      </c>
      <c r="C344" s="213">
        <f>IF(C$2&lt;=analysis_period,IF(SUM($C678:C678)&gt;0,B344+1,0),0)</f>
        <v>0</v>
      </c>
      <c r="D344" s="213">
        <f>IF(D$2&lt;=analysis_period,IF(SUM($C678:D678)&gt;0,C344+1,0),0)</f>
        <v>0</v>
      </c>
      <c r="E344" s="213">
        <f>IF(E$2&lt;=analysis_period,IF(SUM($C678:E678)&gt;0,D344+1,0),0)</f>
        <v>0</v>
      </c>
      <c r="F344" s="213">
        <f>IF(F$2&lt;=analysis_period,IF(SUM($C678:F678)&gt;0,E344+1,0),0)</f>
        <v>0</v>
      </c>
      <c r="G344" s="213">
        <f>IF(G$2&lt;=analysis_period,IF(SUM($C678:G678)&gt;0,F344+1,0),0)</f>
        <v>0</v>
      </c>
      <c r="H344" s="213">
        <f>IF(H$2&lt;=analysis_period,IF(SUM($C678:H678)&gt;0,G344+1,0),0)</f>
        <v>0</v>
      </c>
      <c r="I344" s="213">
        <f>IF(I$2&lt;=analysis_period,IF(SUM($C678:I678)&gt;0,H344+1,0),0)</f>
        <v>0</v>
      </c>
      <c r="J344" s="213">
        <f>IF(J$2&lt;=analysis_period,IF(SUM($C678:J678)&gt;0,I344+1,0),0)</f>
        <v>0</v>
      </c>
      <c r="K344" s="213">
        <f>IF(K$2&lt;=analysis_period,IF(SUM($C678:K678)&gt;0,J344+1,0),0)</f>
        <v>0</v>
      </c>
      <c r="L344" s="213">
        <f>IF(L$2&lt;=analysis_period,IF(SUM($C678:L678)&gt;0,K344+1,0),0)</f>
        <v>0</v>
      </c>
      <c r="M344" s="213">
        <f>IF(M$2&lt;=analysis_period,IF(SUM($C678:M678)&gt;0,L344+1,0),0)</f>
        <v>0</v>
      </c>
      <c r="N344" s="213">
        <f>IF(N$2&lt;=analysis_period,IF(SUM($C678:N678)&gt;0,M344+1,0),0)</f>
        <v>0</v>
      </c>
      <c r="O344" s="213">
        <f>IF(O$2&lt;=analysis_period,IF(SUM($C678:O678)&gt;0,N344+1,0),0)</f>
        <v>0</v>
      </c>
      <c r="P344" s="213">
        <f>IF(P$2&lt;=analysis_period,IF(SUM($C678:P678)&gt;0,O344+1,0),0)</f>
        <v>0</v>
      </c>
      <c r="Q344" s="213">
        <f>IF(Q$2&lt;=analysis_period,IF(SUM($C678:Q678)&gt;0,P344+1,0),0)</f>
        <v>0</v>
      </c>
      <c r="R344" s="213">
        <f>IF(R$2&lt;=analysis_period,IF(SUM($C678:R678)&gt;0,Q344+1,0),0)</f>
        <v>0</v>
      </c>
      <c r="S344" s="213">
        <f>IF(S$2&lt;=analysis_period,IF(SUM($C678:S678)&gt;0,R344+1,0),0)</f>
        <v>0</v>
      </c>
      <c r="T344" s="213">
        <f>IF(T$2&lt;=analysis_period,IF(SUM($C678:T678)&gt;0,S344+1,0),0)</f>
        <v>0</v>
      </c>
      <c r="U344" s="213">
        <f>IF(U$2&lt;=analysis_period,IF(SUM($C678:U678)&gt;0,T344+1,0),0)</f>
        <v>0</v>
      </c>
      <c r="V344" s="213">
        <f>IF(V$2&lt;=analysis_period,IF(SUM($C678:V678)&gt;0,U344+1,0),0)</f>
        <v>0</v>
      </c>
      <c r="W344" s="213">
        <f>IF(W$2&lt;=analysis_period,IF(SUM($C678:W678)&gt;0,V344+1,0),0)</f>
        <v>0</v>
      </c>
      <c r="X344" s="213">
        <f>IF(X$2&lt;=analysis_period,IF(SUM($C678:X678)&gt;0,W344+1,0),0)</f>
        <v>0</v>
      </c>
      <c r="Y344" s="213">
        <f>IF(Y$2&lt;=analysis_period,IF(SUM($C678:Y678)&gt;0,X344+1,0),0)</f>
        <v>0</v>
      </c>
      <c r="Z344" s="213">
        <f>IF(Z$2&lt;=analysis_period,IF(SUM($C678:Z678)&gt;0,Y344+1,0),0)</f>
        <v>0</v>
      </c>
      <c r="AA344" s="213">
        <f>IF(AA$2&lt;=analysis_period,IF(SUM($C678:AA678)&gt;0,Z344+1,0),0)</f>
        <v>0</v>
      </c>
      <c r="AB344" s="213">
        <f>IF(AB$2&lt;=analysis_period,IF(SUM($C678:AB678)&gt;0,AA344+1,0),0)</f>
        <v>0</v>
      </c>
      <c r="AC344" s="213">
        <f>IF(AC$2&lt;=analysis_period,IF(SUM($C678:AC678)&gt;0,AB344+1,0),0)</f>
        <v>0</v>
      </c>
      <c r="AD344" s="213">
        <f>IF(AD$2&lt;=analysis_period,IF(SUM($C678:AD678)&gt;0,AC344+1,0),0)</f>
        <v>0</v>
      </c>
      <c r="AE344" s="213">
        <f>IF(AE$2&lt;=analysis_period,IF(SUM($C678:AE678)&gt;0,AD344+1,0),0)</f>
        <v>0</v>
      </c>
      <c r="AF344" s="213">
        <f>IF(AF$2&lt;=analysis_period,IF(SUM($C678:AF678)&gt;0,AE344+1,0),0)</f>
        <v>0</v>
      </c>
      <c r="AG344" s="213">
        <f>IF(AG$2&lt;=analysis_period,IF(SUM($C678:AG678)&gt;0,AF344+1,0),0)</f>
        <v>0</v>
      </c>
      <c r="AH344" s="213">
        <f>IF(AH$2&lt;=analysis_period,IF(SUM($C678:AH678)&gt;0,AG344+1,0),0)</f>
        <v>0</v>
      </c>
      <c r="AI344" s="213">
        <f>IF(AI$2&lt;=analysis_period,IF(SUM($C678:AI678)&gt;0,AH344+1,0),0)</f>
        <v>0</v>
      </c>
      <c r="AJ344" s="213">
        <f>IF(AJ$2&lt;=analysis_period,IF(SUM($C678:AJ678)&gt;0,AI344+1,0),0)</f>
        <v>0</v>
      </c>
      <c r="AK344" s="213">
        <f>IF(AK$2&lt;=analysis_period,IF(SUM($C678:AK678)&gt;0,AJ344+1,0),0)</f>
        <v>0</v>
      </c>
      <c r="AL344" s="213">
        <f>IF(AL$2&lt;=analysis_period,IF(SUM($C678:AL678)&gt;0,AK344+1,0),0)</f>
        <v>0</v>
      </c>
      <c r="AM344" s="213">
        <f>IF(AM$2&lt;=analysis_period,IF(SUM($C678:AM678)&gt;0,AL344+1,0),0)</f>
        <v>0</v>
      </c>
      <c r="AN344" s="213">
        <f>IF(AN$2&lt;=analysis_period,IF(SUM($C678:AN678)&gt;0,AM344+1,0),0)</f>
        <v>0</v>
      </c>
      <c r="AO344" s="213">
        <f>IF(AO$2&lt;=analysis_period,IF(SUM($C678:AO678)&gt;0,AN344+1,0),0)</f>
        <v>0</v>
      </c>
      <c r="AP344" s="213">
        <f>IF(AP$2&lt;=analysis_period,IF(SUM($C678:AP678)&gt;0,AO344+1,0),0)</f>
        <v>0</v>
      </c>
    </row>
    <row r="345" spans="1:42" x14ac:dyDescent="0.2">
      <c r="A345" s="16">
        <f t="shared" ref="A345:A352" si="145">A344+1</f>
        <v>3</v>
      </c>
      <c r="B345" s="4">
        <v>0</v>
      </c>
      <c r="C345" s="213">
        <f>IF(C$2&lt;=analysis_period,IF(SUM($C679:C679)&gt;0,B345+1,0),0)</f>
        <v>0</v>
      </c>
      <c r="D345" s="213">
        <f>IF(D$2&lt;=analysis_period,IF(SUM($C679:D679)&gt;0,C345+1,0),0)</f>
        <v>0</v>
      </c>
      <c r="E345" s="213">
        <f>IF(E$2&lt;=analysis_period,IF(SUM($C679:E679)&gt;0,D345+1,0),0)</f>
        <v>0</v>
      </c>
      <c r="F345" s="213">
        <f>IF(F$2&lt;=analysis_period,IF(SUM($C679:F679)&gt;0,E345+1,0),0)</f>
        <v>0</v>
      </c>
      <c r="G345" s="213">
        <f>IF(G$2&lt;=analysis_period,IF(SUM($C679:G679)&gt;0,F345+1,0),0)</f>
        <v>0</v>
      </c>
      <c r="H345" s="213">
        <f>IF(H$2&lt;=analysis_period,IF(SUM($C679:H679)&gt;0,G345+1,0),0)</f>
        <v>0</v>
      </c>
      <c r="I345" s="213">
        <f>IF(I$2&lt;=analysis_period,IF(SUM($C679:I679)&gt;0,H345+1,0),0)</f>
        <v>0</v>
      </c>
      <c r="J345" s="213">
        <f>IF(J$2&lt;=analysis_period,IF(SUM($C679:J679)&gt;0,I345+1,0),0)</f>
        <v>0</v>
      </c>
      <c r="K345" s="213">
        <f>IF(K$2&lt;=analysis_period,IF(SUM($C679:K679)&gt;0,J345+1,0),0)</f>
        <v>0</v>
      </c>
      <c r="L345" s="213">
        <f>IF(L$2&lt;=analysis_period,IF(SUM($C679:L679)&gt;0,K345+1,0),0)</f>
        <v>0</v>
      </c>
      <c r="M345" s="213">
        <f>IF(M$2&lt;=analysis_period,IF(SUM($C679:M679)&gt;0,L345+1,0),0)</f>
        <v>0</v>
      </c>
      <c r="N345" s="213">
        <f>IF(N$2&lt;=analysis_period,IF(SUM($C679:N679)&gt;0,M345+1,0),0)</f>
        <v>0</v>
      </c>
      <c r="O345" s="213">
        <f>IF(O$2&lt;=analysis_period,IF(SUM($C679:O679)&gt;0,N345+1,0),0)</f>
        <v>0</v>
      </c>
      <c r="P345" s="213">
        <f>IF(P$2&lt;=analysis_period,IF(SUM($C679:P679)&gt;0,O345+1,0),0)</f>
        <v>0</v>
      </c>
      <c r="Q345" s="213">
        <f>IF(Q$2&lt;=analysis_period,IF(SUM($C679:Q679)&gt;0,P345+1,0),0)</f>
        <v>0</v>
      </c>
      <c r="R345" s="213">
        <f>IF(R$2&lt;=analysis_period,IF(SUM($C679:R679)&gt;0,Q345+1,0),0)</f>
        <v>0</v>
      </c>
      <c r="S345" s="213">
        <f>IF(S$2&lt;=analysis_period,IF(SUM($C679:S679)&gt;0,R345+1,0),0)</f>
        <v>0</v>
      </c>
      <c r="T345" s="213">
        <f>IF(T$2&lt;=analysis_period,IF(SUM($C679:T679)&gt;0,S345+1,0),0)</f>
        <v>0</v>
      </c>
      <c r="U345" s="213">
        <f>IF(U$2&lt;=analysis_period,IF(SUM($C679:U679)&gt;0,T345+1,0),0)</f>
        <v>0</v>
      </c>
      <c r="V345" s="213">
        <f>IF(V$2&lt;=analysis_period,IF(SUM($C679:V679)&gt;0,U345+1,0),0)</f>
        <v>0</v>
      </c>
      <c r="W345" s="213">
        <f>IF(W$2&lt;=analysis_period,IF(SUM($C679:W679)&gt;0,V345+1,0),0)</f>
        <v>0</v>
      </c>
      <c r="X345" s="213">
        <f>IF(X$2&lt;=analysis_period,IF(SUM($C679:X679)&gt;0,W345+1,0),0)</f>
        <v>0</v>
      </c>
      <c r="Y345" s="213">
        <f>IF(Y$2&lt;=analysis_period,IF(SUM($C679:Y679)&gt;0,X345+1,0),0)</f>
        <v>0</v>
      </c>
      <c r="Z345" s="213">
        <f>IF(Z$2&lt;=analysis_period,IF(SUM($C679:Z679)&gt;0,Y345+1,0),0)</f>
        <v>0</v>
      </c>
      <c r="AA345" s="213">
        <f>IF(AA$2&lt;=analysis_period,IF(SUM($C679:AA679)&gt;0,Z345+1,0),0)</f>
        <v>0</v>
      </c>
      <c r="AB345" s="213">
        <f>IF(AB$2&lt;=analysis_period,IF(SUM($C679:AB679)&gt;0,AA345+1,0),0)</f>
        <v>0</v>
      </c>
      <c r="AC345" s="213">
        <f>IF(AC$2&lt;=analysis_period,IF(SUM($C679:AC679)&gt;0,AB345+1,0),0)</f>
        <v>0</v>
      </c>
      <c r="AD345" s="213">
        <f>IF(AD$2&lt;=analysis_period,IF(SUM($C679:AD679)&gt;0,AC345+1,0),0)</f>
        <v>0</v>
      </c>
      <c r="AE345" s="213">
        <f>IF(AE$2&lt;=analysis_period,IF(SUM($C679:AE679)&gt;0,AD345+1,0),0)</f>
        <v>0</v>
      </c>
      <c r="AF345" s="213">
        <f>IF(AF$2&lt;=analysis_period,IF(SUM($C679:AF679)&gt;0,AE345+1,0),0)</f>
        <v>0</v>
      </c>
      <c r="AG345" s="213">
        <f>IF(AG$2&lt;=analysis_period,IF(SUM($C679:AG679)&gt;0,AF345+1,0),0)</f>
        <v>0</v>
      </c>
      <c r="AH345" s="213">
        <f>IF(AH$2&lt;=analysis_period,IF(SUM($C679:AH679)&gt;0,AG345+1,0),0)</f>
        <v>0</v>
      </c>
      <c r="AI345" s="213">
        <f>IF(AI$2&lt;=analysis_period,IF(SUM($C679:AI679)&gt;0,AH345+1,0),0)</f>
        <v>0</v>
      </c>
      <c r="AJ345" s="213">
        <f>IF(AJ$2&lt;=analysis_period,IF(SUM($C679:AJ679)&gt;0,AI345+1,0),0)</f>
        <v>0</v>
      </c>
      <c r="AK345" s="213">
        <f>IF(AK$2&lt;=analysis_period,IF(SUM($C679:AK679)&gt;0,AJ345+1,0),0)</f>
        <v>0</v>
      </c>
      <c r="AL345" s="213">
        <f>IF(AL$2&lt;=analysis_period,IF(SUM($C679:AL679)&gt;0,AK345+1,0),0)</f>
        <v>0</v>
      </c>
      <c r="AM345" s="213">
        <f>IF(AM$2&lt;=analysis_period,IF(SUM($C679:AM679)&gt;0,AL345+1,0),0)</f>
        <v>0</v>
      </c>
      <c r="AN345" s="213">
        <f>IF(AN$2&lt;=analysis_period,IF(SUM($C679:AN679)&gt;0,AM345+1,0),0)</f>
        <v>0</v>
      </c>
      <c r="AO345" s="213">
        <f>IF(AO$2&lt;=analysis_period,IF(SUM($C679:AO679)&gt;0,AN345+1,0),0)</f>
        <v>0</v>
      </c>
      <c r="AP345" s="213">
        <f>IF(AP$2&lt;=analysis_period,IF(SUM($C679:AP679)&gt;0,AO345+1,0),0)</f>
        <v>0</v>
      </c>
    </row>
    <row r="346" spans="1:42" x14ac:dyDescent="0.2">
      <c r="A346" s="16">
        <f t="shared" si="145"/>
        <v>4</v>
      </c>
      <c r="B346" s="4">
        <v>0</v>
      </c>
      <c r="C346" s="213">
        <f>IF(C$2&lt;=analysis_period,IF(SUM($C680:C680)&gt;0,B346+1,0),0)</f>
        <v>0</v>
      </c>
      <c r="D346" s="213">
        <f>IF(D$2&lt;=analysis_period,IF(SUM($C680:D680)&gt;0,C346+1,0),0)</f>
        <v>0</v>
      </c>
      <c r="E346" s="213">
        <f>IF(E$2&lt;=analysis_period,IF(SUM($C680:E680)&gt;0,D346+1,0),0)</f>
        <v>0</v>
      </c>
      <c r="F346" s="213">
        <f>IF(F$2&lt;=analysis_period,IF(SUM($C680:F680)&gt;0,E346+1,0),0)</f>
        <v>0</v>
      </c>
      <c r="G346" s="213">
        <f>IF(G$2&lt;=analysis_period,IF(SUM($C680:G680)&gt;0,F346+1,0),0)</f>
        <v>0</v>
      </c>
      <c r="H346" s="213">
        <f>IF(H$2&lt;=analysis_period,IF(SUM($C680:H680)&gt;0,G346+1,0),0)</f>
        <v>0</v>
      </c>
      <c r="I346" s="213">
        <f>IF(I$2&lt;=analysis_period,IF(SUM($C680:I680)&gt;0,H346+1,0),0)</f>
        <v>0</v>
      </c>
      <c r="J346" s="213">
        <f>IF(J$2&lt;=analysis_period,IF(SUM($C680:J680)&gt;0,I346+1,0),0)</f>
        <v>0</v>
      </c>
      <c r="K346" s="213">
        <f>IF(K$2&lt;=analysis_period,IF(SUM($C680:K680)&gt;0,J346+1,0),0)</f>
        <v>0</v>
      </c>
      <c r="L346" s="213">
        <f>IF(L$2&lt;=analysis_period,IF(SUM($C680:L680)&gt;0,K346+1,0),0)</f>
        <v>0</v>
      </c>
      <c r="M346" s="213">
        <f>IF(M$2&lt;=analysis_period,IF(SUM($C680:M680)&gt;0,L346+1,0),0)</f>
        <v>0</v>
      </c>
      <c r="N346" s="213">
        <f>IF(N$2&lt;=analysis_period,IF(SUM($C680:N680)&gt;0,M346+1,0),0)</f>
        <v>0</v>
      </c>
      <c r="O346" s="213">
        <f>IF(O$2&lt;=analysis_period,IF(SUM($C680:O680)&gt;0,N346+1,0),0)</f>
        <v>0</v>
      </c>
      <c r="P346" s="213">
        <f>IF(P$2&lt;=analysis_period,IF(SUM($C680:P680)&gt;0,O346+1,0),0)</f>
        <v>0</v>
      </c>
      <c r="Q346" s="213">
        <f>IF(Q$2&lt;=analysis_period,IF(SUM($C680:Q680)&gt;0,P346+1,0),0)</f>
        <v>0</v>
      </c>
      <c r="R346" s="213">
        <f>IF(R$2&lt;=analysis_period,IF(SUM($C680:R680)&gt;0,Q346+1,0),0)</f>
        <v>0</v>
      </c>
      <c r="S346" s="213">
        <f>IF(S$2&lt;=analysis_period,IF(SUM($C680:S680)&gt;0,R346+1,0),0)</f>
        <v>0</v>
      </c>
      <c r="T346" s="213">
        <f>IF(T$2&lt;=analysis_period,IF(SUM($C680:T680)&gt;0,S346+1,0),0)</f>
        <v>0</v>
      </c>
      <c r="U346" s="213">
        <f>IF(U$2&lt;=analysis_period,IF(SUM($C680:U680)&gt;0,T346+1,0),0)</f>
        <v>0</v>
      </c>
      <c r="V346" s="213">
        <f>IF(V$2&lt;=analysis_period,IF(SUM($C680:V680)&gt;0,U346+1,0),0)</f>
        <v>0</v>
      </c>
      <c r="W346" s="213">
        <f>IF(W$2&lt;=analysis_period,IF(SUM($C680:W680)&gt;0,V346+1,0),0)</f>
        <v>0</v>
      </c>
      <c r="X346" s="213">
        <f>IF(X$2&lt;=analysis_period,IF(SUM($C680:X680)&gt;0,W346+1,0),0)</f>
        <v>0</v>
      </c>
      <c r="Y346" s="213">
        <f>IF(Y$2&lt;=analysis_period,IF(SUM($C680:Y680)&gt;0,X346+1,0),0)</f>
        <v>0</v>
      </c>
      <c r="Z346" s="213">
        <f>IF(Z$2&lt;=analysis_period,IF(SUM($C680:Z680)&gt;0,Y346+1,0),0)</f>
        <v>0</v>
      </c>
      <c r="AA346" s="213">
        <f>IF(AA$2&lt;=analysis_period,IF(SUM($C680:AA680)&gt;0,Z346+1,0),0)</f>
        <v>0</v>
      </c>
      <c r="AB346" s="213">
        <f>IF(AB$2&lt;=analysis_period,IF(SUM($C680:AB680)&gt;0,AA346+1,0),0)</f>
        <v>0</v>
      </c>
      <c r="AC346" s="213">
        <f>IF(AC$2&lt;=analysis_period,IF(SUM($C680:AC680)&gt;0,AB346+1,0),0)</f>
        <v>0</v>
      </c>
      <c r="AD346" s="213">
        <f>IF(AD$2&lt;=analysis_period,IF(SUM($C680:AD680)&gt;0,AC346+1,0),0)</f>
        <v>0</v>
      </c>
      <c r="AE346" s="213">
        <f>IF(AE$2&lt;=analysis_period,IF(SUM($C680:AE680)&gt;0,AD346+1,0),0)</f>
        <v>0</v>
      </c>
      <c r="AF346" s="213">
        <f>IF(AF$2&lt;=analysis_period,IF(SUM($C680:AF680)&gt;0,AE346+1,0),0)</f>
        <v>0</v>
      </c>
      <c r="AG346" s="213">
        <f>IF(AG$2&lt;=analysis_period,IF(SUM($C680:AG680)&gt;0,AF346+1,0),0)</f>
        <v>0</v>
      </c>
      <c r="AH346" s="213">
        <f>IF(AH$2&lt;=analysis_period,IF(SUM($C680:AH680)&gt;0,AG346+1,0),0)</f>
        <v>0</v>
      </c>
      <c r="AI346" s="213">
        <f>IF(AI$2&lt;=analysis_period,IF(SUM($C680:AI680)&gt;0,AH346+1,0),0)</f>
        <v>0</v>
      </c>
      <c r="AJ346" s="213">
        <f>IF(AJ$2&lt;=analysis_period,IF(SUM($C680:AJ680)&gt;0,AI346+1,0),0)</f>
        <v>0</v>
      </c>
      <c r="AK346" s="213">
        <f>IF(AK$2&lt;=analysis_period,IF(SUM($C680:AK680)&gt;0,AJ346+1,0),0)</f>
        <v>0</v>
      </c>
      <c r="AL346" s="213">
        <f>IF(AL$2&lt;=analysis_period,IF(SUM($C680:AL680)&gt;0,AK346+1,0),0)</f>
        <v>0</v>
      </c>
      <c r="AM346" s="213">
        <f>IF(AM$2&lt;=analysis_period,IF(SUM($C680:AM680)&gt;0,AL346+1,0),0)</f>
        <v>0</v>
      </c>
      <c r="AN346" s="213">
        <f>IF(AN$2&lt;=analysis_period,IF(SUM($C680:AN680)&gt;0,AM346+1,0),0)</f>
        <v>0</v>
      </c>
      <c r="AO346" s="213">
        <f>IF(AO$2&lt;=analysis_period,IF(SUM($C680:AO680)&gt;0,AN346+1,0),0)</f>
        <v>0</v>
      </c>
      <c r="AP346" s="213">
        <f>IF(AP$2&lt;=analysis_period,IF(SUM($C680:AP680)&gt;0,AO346+1,0),0)</f>
        <v>0</v>
      </c>
    </row>
    <row r="347" spans="1:42" x14ac:dyDescent="0.2">
      <c r="A347" s="16">
        <f t="shared" si="145"/>
        <v>5</v>
      </c>
      <c r="B347" s="4">
        <v>0</v>
      </c>
      <c r="C347" s="213">
        <f>IF(C$2&lt;=analysis_period,IF(SUM($C681:C681)&gt;0,B347+1,0),0)</f>
        <v>0</v>
      </c>
      <c r="D347" s="213">
        <f>IF(D$2&lt;=analysis_period,IF(SUM($C681:D681)&gt;0,C347+1,0),0)</f>
        <v>0</v>
      </c>
      <c r="E347" s="213">
        <f>IF(E$2&lt;=analysis_period,IF(SUM($C681:E681)&gt;0,D347+1,0),0)</f>
        <v>0</v>
      </c>
      <c r="F347" s="213">
        <f>IF(F$2&lt;=analysis_period,IF(SUM($C681:F681)&gt;0,E347+1,0),0)</f>
        <v>0</v>
      </c>
      <c r="G347" s="213">
        <f>IF(G$2&lt;=analysis_period,IF(SUM($C681:G681)&gt;0,F347+1,0),0)</f>
        <v>0</v>
      </c>
      <c r="H347" s="213">
        <f>IF(H$2&lt;=analysis_period,IF(SUM($C681:H681)&gt;0,G347+1,0),0)</f>
        <v>0</v>
      </c>
      <c r="I347" s="213">
        <f>IF(I$2&lt;=analysis_period,IF(SUM($C681:I681)&gt;0,H347+1,0),0)</f>
        <v>0</v>
      </c>
      <c r="J347" s="213">
        <f>IF(J$2&lt;=analysis_period,IF(SUM($C681:J681)&gt;0,I347+1,0),0)</f>
        <v>0</v>
      </c>
      <c r="K347" s="213">
        <f>IF(K$2&lt;=analysis_period,IF(SUM($C681:K681)&gt;0,J347+1,0),0)</f>
        <v>0</v>
      </c>
      <c r="L347" s="213">
        <f>IF(L$2&lt;=analysis_period,IF(SUM($C681:L681)&gt;0,K347+1,0),0)</f>
        <v>0</v>
      </c>
      <c r="M347" s="213">
        <f>IF(M$2&lt;=analysis_period,IF(SUM($C681:M681)&gt;0,L347+1,0),0)</f>
        <v>0</v>
      </c>
      <c r="N347" s="213">
        <f>IF(N$2&lt;=analysis_period,IF(SUM($C681:N681)&gt;0,M347+1,0),0)</f>
        <v>0</v>
      </c>
      <c r="O347" s="213">
        <f>IF(O$2&lt;=analysis_period,IF(SUM($C681:O681)&gt;0,N347+1,0),0)</f>
        <v>0</v>
      </c>
      <c r="P347" s="213">
        <f>IF(P$2&lt;=analysis_period,IF(SUM($C681:P681)&gt;0,O347+1,0),0)</f>
        <v>0</v>
      </c>
      <c r="Q347" s="213">
        <f>IF(Q$2&lt;=analysis_period,IF(SUM($C681:Q681)&gt;0,P347+1,0),0)</f>
        <v>0</v>
      </c>
      <c r="R347" s="213">
        <f>IF(R$2&lt;=analysis_period,IF(SUM($C681:R681)&gt;0,Q347+1,0),0)</f>
        <v>0</v>
      </c>
      <c r="S347" s="213">
        <f>IF(S$2&lt;=analysis_period,IF(SUM($C681:S681)&gt;0,R347+1,0),0)</f>
        <v>0</v>
      </c>
      <c r="T347" s="213">
        <f>IF(T$2&lt;=analysis_period,IF(SUM($C681:T681)&gt;0,S347+1,0),0)</f>
        <v>0</v>
      </c>
      <c r="U347" s="213">
        <f>IF(U$2&lt;=analysis_period,IF(SUM($C681:U681)&gt;0,T347+1,0),0)</f>
        <v>0</v>
      </c>
      <c r="V347" s="213">
        <f>IF(V$2&lt;=analysis_period,IF(SUM($C681:V681)&gt;0,U347+1,0),0)</f>
        <v>0</v>
      </c>
      <c r="W347" s="213">
        <f>IF(W$2&lt;=analysis_period,IF(SUM($C681:W681)&gt;0,V347+1,0),0)</f>
        <v>0</v>
      </c>
      <c r="X347" s="213">
        <f>IF(X$2&lt;=analysis_period,IF(SUM($C681:X681)&gt;0,W347+1,0),0)</f>
        <v>0</v>
      </c>
      <c r="Y347" s="213">
        <f>IF(Y$2&lt;=analysis_period,IF(SUM($C681:Y681)&gt;0,X347+1,0),0)</f>
        <v>0</v>
      </c>
      <c r="Z347" s="213">
        <f>IF(Z$2&lt;=analysis_period,IF(SUM($C681:Z681)&gt;0,Y347+1,0),0)</f>
        <v>0</v>
      </c>
      <c r="AA347" s="213">
        <f>IF(AA$2&lt;=analysis_period,IF(SUM($C681:AA681)&gt;0,Z347+1,0),0)</f>
        <v>0</v>
      </c>
      <c r="AB347" s="213">
        <f>IF(AB$2&lt;=analysis_period,IF(SUM($C681:AB681)&gt;0,AA347+1,0),0)</f>
        <v>0</v>
      </c>
      <c r="AC347" s="213">
        <f>IF(AC$2&lt;=analysis_period,IF(SUM($C681:AC681)&gt;0,AB347+1,0),0)</f>
        <v>0</v>
      </c>
      <c r="AD347" s="213">
        <f>IF(AD$2&lt;=analysis_period,IF(SUM($C681:AD681)&gt;0,AC347+1,0),0)</f>
        <v>0</v>
      </c>
      <c r="AE347" s="213">
        <f>IF(AE$2&lt;=analysis_period,IF(SUM($C681:AE681)&gt;0,AD347+1,0),0)</f>
        <v>0</v>
      </c>
      <c r="AF347" s="213">
        <f>IF(AF$2&lt;=analysis_period,IF(SUM($C681:AF681)&gt;0,AE347+1,0),0)</f>
        <v>0</v>
      </c>
      <c r="AG347" s="213">
        <f>IF(AG$2&lt;=analysis_period,IF(SUM($C681:AG681)&gt;0,AF347+1,0),0)</f>
        <v>0</v>
      </c>
      <c r="AH347" s="213">
        <f>IF(AH$2&lt;=analysis_period,IF(SUM($C681:AH681)&gt;0,AG347+1,0),0)</f>
        <v>0</v>
      </c>
      <c r="AI347" s="213">
        <f>IF(AI$2&lt;=analysis_period,IF(SUM($C681:AI681)&gt;0,AH347+1,0),0)</f>
        <v>0</v>
      </c>
      <c r="AJ347" s="213">
        <f>IF(AJ$2&lt;=analysis_period,IF(SUM($C681:AJ681)&gt;0,AI347+1,0),0)</f>
        <v>0</v>
      </c>
      <c r="AK347" s="213">
        <f>IF(AK$2&lt;=analysis_period,IF(SUM($C681:AK681)&gt;0,AJ347+1,0),0)</f>
        <v>0</v>
      </c>
      <c r="AL347" s="213">
        <f>IF(AL$2&lt;=analysis_period,IF(SUM($C681:AL681)&gt;0,AK347+1,0),0)</f>
        <v>0</v>
      </c>
      <c r="AM347" s="213">
        <f>IF(AM$2&lt;=analysis_period,IF(SUM($C681:AM681)&gt;0,AL347+1,0),0)</f>
        <v>0</v>
      </c>
      <c r="AN347" s="213">
        <f>IF(AN$2&lt;=analysis_period,IF(SUM($C681:AN681)&gt;0,AM347+1,0),0)</f>
        <v>0</v>
      </c>
      <c r="AO347" s="213">
        <f>IF(AO$2&lt;=analysis_period,IF(SUM($C681:AO681)&gt;0,AN347+1,0),0)</f>
        <v>0</v>
      </c>
      <c r="AP347" s="213">
        <f>IF(AP$2&lt;=analysis_period,IF(SUM($C681:AP681)&gt;0,AO347+1,0),0)</f>
        <v>0</v>
      </c>
    </row>
    <row r="348" spans="1:42" x14ac:dyDescent="0.2">
      <c r="A348" s="16">
        <f t="shared" si="145"/>
        <v>6</v>
      </c>
      <c r="B348" s="4">
        <v>0</v>
      </c>
      <c r="C348" s="213">
        <f>IF(C$2&lt;=analysis_period,IF(SUM($C682:C682)&gt;0,B348+1,0),0)</f>
        <v>0</v>
      </c>
      <c r="D348" s="213">
        <f>IF(D$2&lt;=analysis_period,IF(SUM($C682:D682)&gt;0,C348+1,0),0)</f>
        <v>0</v>
      </c>
      <c r="E348" s="213">
        <f>IF(E$2&lt;=analysis_period,IF(SUM($C682:E682)&gt;0,D348+1,0),0)</f>
        <v>0</v>
      </c>
      <c r="F348" s="213">
        <f>IF(F$2&lt;=analysis_period,IF(SUM($C682:F682)&gt;0,E348+1,0),0)</f>
        <v>0</v>
      </c>
      <c r="G348" s="213">
        <f>IF(G$2&lt;=analysis_period,IF(SUM($C682:G682)&gt;0,F348+1,0),0)</f>
        <v>0</v>
      </c>
      <c r="H348" s="213">
        <f>IF(H$2&lt;=analysis_period,IF(SUM($C682:H682)&gt;0,G348+1,0),0)</f>
        <v>0</v>
      </c>
      <c r="I348" s="213">
        <f>IF(I$2&lt;=analysis_period,IF(SUM($C682:I682)&gt;0,H348+1,0),0)</f>
        <v>0</v>
      </c>
      <c r="J348" s="213">
        <f>IF(J$2&lt;=analysis_period,IF(SUM($C682:J682)&gt;0,I348+1,0),0)</f>
        <v>0</v>
      </c>
      <c r="K348" s="213">
        <f>IF(K$2&lt;=analysis_period,IF(SUM($C682:K682)&gt;0,J348+1,0),0)</f>
        <v>0</v>
      </c>
      <c r="L348" s="213">
        <f>IF(L$2&lt;=analysis_period,IF(SUM($C682:L682)&gt;0,K348+1,0),0)</f>
        <v>0</v>
      </c>
      <c r="M348" s="213">
        <f>IF(M$2&lt;=analysis_period,IF(SUM($C682:M682)&gt;0,L348+1,0),0)</f>
        <v>0</v>
      </c>
      <c r="N348" s="213">
        <f>IF(N$2&lt;=analysis_period,IF(SUM($C682:N682)&gt;0,M348+1,0),0)</f>
        <v>0</v>
      </c>
      <c r="O348" s="213">
        <f>IF(O$2&lt;=analysis_period,IF(SUM($C682:O682)&gt;0,N348+1,0),0)</f>
        <v>0</v>
      </c>
      <c r="P348" s="213">
        <f>IF(P$2&lt;=analysis_period,IF(SUM($C682:P682)&gt;0,O348+1,0),0)</f>
        <v>0</v>
      </c>
      <c r="Q348" s="213">
        <f>IF(Q$2&lt;=analysis_period,IF(SUM($C682:Q682)&gt;0,P348+1,0),0)</f>
        <v>0</v>
      </c>
      <c r="R348" s="213">
        <f>IF(R$2&lt;=analysis_period,IF(SUM($C682:R682)&gt;0,Q348+1,0),0)</f>
        <v>0</v>
      </c>
      <c r="S348" s="213">
        <f>IF(S$2&lt;=analysis_period,IF(SUM($C682:S682)&gt;0,R348+1,0),0)</f>
        <v>0</v>
      </c>
      <c r="T348" s="213">
        <f>IF(T$2&lt;=analysis_period,IF(SUM($C682:T682)&gt;0,S348+1,0),0)</f>
        <v>0</v>
      </c>
      <c r="U348" s="213">
        <f>IF(U$2&lt;=analysis_period,IF(SUM($C682:U682)&gt;0,T348+1,0),0)</f>
        <v>0</v>
      </c>
      <c r="V348" s="213">
        <f>IF(V$2&lt;=analysis_period,IF(SUM($C682:V682)&gt;0,U348+1,0),0)</f>
        <v>0</v>
      </c>
      <c r="W348" s="213">
        <f>IF(W$2&lt;=analysis_period,IF(SUM($C682:W682)&gt;0,V348+1,0),0)</f>
        <v>0</v>
      </c>
      <c r="X348" s="213">
        <f>IF(X$2&lt;=analysis_period,IF(SUM($C682:X682)&gt;0,W348+1,0),0)</f>
        <v>0</v>
      </c>
      <c r="Y348" s="213">
        <f>IF(Y$2&lt;=analysis_period,IF(SUM($C682:Y682)&gt;0,X348+1,0),0)</f>
        <v>0</v>
      </c>
      <c r="Z348" s="213">
        <f>IF(Z$2&lt;=analysis_period,IF(SUM($C682:Z682)&gt;0,Y348+1,0),0)</f>
        <v>0</v>
      </c>
      <c r="AA348" s="213">
        <f>IF(AA$2&lt;=analysis_period,IF(SUM($C682:AA682)&gt;0,Z348+1,0),0)</f>
        <v>0</v>
      </c>
      <c r="AB348" s="213">
        <f>IF(AB$2&lt;=analysis_period,IF(SUM($C682:AB682)&gt;0,AA348+1,0),0)</f>
        <v>0</v>
      </c>
      <c r="AC348" s="213">
        <f>IF(AC$2&lt;=analysis_period,IF(SUM($C682:AC682)&gt;0,AB348+1,0),0)</f>
        <v>0</v>
      </c>
      <c r="AD348" s="213">
        <f>IF(AD$2&lt;=analysis_period,IF(SUM($C682:AD682)&gt;0,AC348+1,0),0)</f>
        <v>0</v>
      </c>
      <c r="AE348" s="213">
        <f>IF(AE$2&lt;=analysis_period,IF(SUM($C682:AE682)&gt;0,AD348+1,0),0)</f>
        <v>0</v>
      </c>
      <c r="AF348" s="213">
        <f>IF(AF$2&lt;=analysis_period,IF(SUM($C682:AF682)&gt;0,AE348+1,0),0)</f>
        <v>0</v>
      </c>
      <c r="AG348" s="213">
        <f>IF(AG$2&lt;=analysis_period,IF(SUM($C682:AG682)&gt;0,AF348+1,0),0)</f>
        <v>0</v>
      </c>
      <c r="AH348" s="213">
        <f>IF(AH$2&lt;=analysis_period,IF(SUM($C682:AH682)&gt;0,AG348+1,0),0)</f>
        <v>0</v>
      </c>
      <c r="AI348" s="213">
        <f>IF(AI$2&lt;=analysis_period,IF(SUM($C682:AI682)&gt;0,AH348+1,0),0)</f>
        <v>0</v>
      </c>
      <c r="AJ348" s="213">
        <f>IF(AJ$2&lt;=analysis_period,IF(SUM($C682:AJ682)&gt;0,AI348+1,0),0)</f>
        <v>0</v>
      </c>
      <c r="AK348" s="213">
        <f>IF(AK$2&lt;=analysis_period,IF(SUM($C682:AK682)&gt;0,AJ348+1,0),0)</f>
        <v>0</v>
      </c>
      <c r="AL348" s="213">
        <f>IF(AL$2&lt;=analysis_period,IF(SUM($C682:AL682)&gt;0,AK348+1,0),0)</f>
        <v>0</v>
      </c>
      <c r="AM348" s="213">
        <f>IF(AM$2&lt;=analysis_period,IF(SUM($C682:AM682)&gt;0,AL348+1,0),0)</f>
        <v>0</v>
      </c>
      <c r="AN348" s="213">
        <f>IF(AN$2&lt;=analysis_period,IF(SUM($C682:AN682)&gt;0,AM348+1,0),0)</f>
        <v>0</v>
      </c>
      <c r="AO348" s="213">
        <f>IF(AO$2&lt;=analysis_period,IF(SUM($C682:AO682)&gt;0,AN348+1,0),0)</f>
        <v>0</v>
      </c>
      <c r="AP348" s="213">
        <f>IF(AP$2&lt;=analysis_period,IF(SUM($C682:AP682)&gt;0,AO348+1,0),0)</f>
        <v>0</v>
      </c>
    </row>
    <row r="349" spans="1:42" x14ac:dyDescent="0.2">
      <c r="A349" s="16">
        <f t="shared" si="145"/>
        <v>7</v>
      </c>
      <c r="B349" s="4">
        <v>0</v>
      </c>
      <c r="C349" s="213">
        <f>IF(C$2&lt;=analysis_period,IF(SUM($C683:C683)&gt;0,B349+1,0),0)</f>
        <v>0</v>
      </c>
      <c r="D349" s="213">
        <f>IF(D$2&lt;=analysis_period,IF(SUM($C683:D683)&gt;0,C349+1,0),0)</f>
        <v>0</v>
      </c>
      <c r="E349" s="213">
        <f>IF(E$2&lt;=analysis_period,IF(SUM($C683:E683)&gt;0,D349+1,0),0)</f>
        <v>0</v>
      </c>
      <c r="F349" s="213">
        <f>IF(F$2&lt;=analysis_period,IF(SUM($C683:F683)&gt;0,E349+1,0),0)</f>
        <v>0</v>
      </c>
      <c r="G349" s="213">
        <f>IF(G$2&lt;=analysis_period,IF(SUM($C683:G683)&gt;0,F349+1,0),0)</f>
        <v>0</v>
      </c>
      <c r="H349" s="213">
        <f>IF(H$2&lt;=analysis_period,IF(SUM($C683:H683)&gt;0,G349+1,0),0)</f>
        <v>0</v>
      </c>
      <c r="I349" s="213">
        <f>IF(I$2&lt;=analysis_period,IF(SUM($C683:I683)&gt;0,H349+1,0),0)</f>
        <v>0</v>
      </c>
      <c r="J349" s="213">
        <f>IF(J$2&lt;=analysis_period,IF(SUM($C683:J683)&gt;0,I349+1,0),0)</f>
        <v>0</v>
      </c>
      <c r="K349" s="213">
        <f>IF(K$2&lt;=analysis_period,IF(SUM($C683:K683)&gt;0,J349+1,0),0)</f>
        <v>0</v>
      </c>
      <c r="L349" s="213">
        <f>IF(L$2&lt;=analysis_period,IF(SUM($C683:L683)&gt;0,K349+1,0),0)</f>
        <v>0</v>
      </c>
      <c r="M349" s="213">
        <f>IF(M$2&lt;=analysis_period,IF(SUM($C683:M683)&gt;0,L349+1,0),0)</f>
        <v>0</v>
      </c>
      <c r="N349" s="213">
        <f>IF(N$2&lt;=analysis_period,IF(SUM($C683:N683)&gt;0,M349+1,0),0)</f>
        <v>0</v>
      </c>
      <c r="O349" s="213">
        <f>IF(O$2&lt;=analysis_period,IF(SUM($C683:O683)&gt;0,N349+1,0),0)</f>
        <v>0</v>
      </c>
      <c r="P349" s="213">
        <f>IF(P$2&lt;=analysis_period,IF(SUM($C683:P683)&gt;0,O349+1,0),0)</f>
        <v>0</v>
      </c>
      <c r="Q349" s="213">
        <f>IF(Q$2&lt;=analysis_period,IF(SUM($C683:Q683)&gt;0,P349+1,0),0)</f>
        <v>0</v>
      </c>
      <c r="R349" s="213">
        <f>IF(R$2&lt;=analysis_period,IF(SUM($C683:R683)&gt;0,Q349+1,0),0)</f>
        <v>0</v>
      </c>
      <c r="S349" s="213">
        <f>IF(S$2&lt;=analysis_period,IF(SUM($C683:S683)&gt;0,R349+1,0),0)</f>
        <v>0</v>
      </c>
      <c r="T349" s="213">
        <f>IF(T$2&lt;=analysis_period,IF(SUM($C683:T683)&gt;0,S349+1,0),0)</f>
        <v>0</v>
      </c>
      <c r="U349" s="213">
        <f>IF(U$2&lt;=analysis_period,IF(SUM($C683:U683)&gt;0,T349+1,0),0)</f>
        <v>0</v>
      </c>
      <c r="V349" s="213">
        <f>IF(V$2&lt;=analysis_period,IF(SUM($C683:V683)&gt;0,U349+1,0),0)</f>
        <v>0</v>
      </c>
      <c r="W349" s="213">
        <f>IF(W$2&lt;=analysis_period,IF(SUM($C683:W683)&gt;0,V349+1,0),0)</f>
        <v>0</v>
      </c>
      <c r="X349" s="213">
        <f>IF(X$2&lt;=analysis_period,IF(SUM($C683:X683)&gt;0,W349+1,0),0)</f>
        <v>0</v>
      </c>
      <c r="Y349" s="213">
        <f>IF(Y$2&lt;=analysis_period,IF(SUM($C683:Y683)&gt;0,X349+1,0),0)</f>
        <v>0</v>
      </c>
      <c r="Z349" s="213">
        <f>IF(Z$2&lt;=analysis_period,IF(SUM($C683:Z683)&gt;0,Y349+1,0),0)</f>
        <v>0</v>
      </c>
      <c r="AA349" s="213">
        <f>IF(AA$2&lt;=analysis_period,IF(SUM($C683:AA683)&gt;0,Z349+1,0),0)</f>
        <v>0</v>
      </c>
      <c r="AB349" s="213">
        <f>IF(AB$2&lt;=analysis_period,IF(SUM($C683:AB683)&gt;0,AA349+1,0),0)</f>
        <v>0</v>
      </c>
      <c r="AC349" s="213">
        <f>IF(AC$2&lt;=analysis_period,IF(SUM($C683:AC683)&gt;0,AB349+1,0),0)</f>
        <v>0</v>
      </c>
      <c r="AD349" s="213">
        <f>IF(AD$2&lt;=analysis_period,IF(SUM($C683:AD683)&gt;0,AC349+1,0),0)</f>
        <v>0</v>
      </c>
      <c r="AE349" s="213">
        <f>IF(AE$2&lt;=analysis_period,IF(SUM($C683:AE683)&gt;0,AD349+1,0),0)</f>
        <v>0</v>
      </c>
      <c r="AF349" s="213">
        <f>IF(AF$2&lt;=analysis_period,IF(SUM($C683:AF683)&gt;0,AE349+1,0),0)</f>
        <v>0</v>
      </c>
      <c r="AG349" s="213">
        <f>IF(AG$2&lt;=analysis_period,IF(SUM($C683:AG683)&gt;0,AF349+1,0),0)</f>
        <v>0</v>
      </c>
      <c r="AH349" s="213">
        <f>IF(AH$2&lt;=analysis_period,IF(SUM($C683:AH683)&gt;0,AG349+1,0),0)</f>
        <v>0</v>
      </c>
      <c r="AI349" s="213">
        <f>IF(AI$2&lt;=analysis_period,IF(SUM($C683:AI683)&gt;0,AH349+1,0),0)</f>
        <v>0</v>
      </c>
      <c r="AJ349" s="213">
        <f>IF(AJ$2&lt;=analysis_period,IF(SUM($C683:AJ683)&gt;0,AI349+1,0),0)</f>
        <v>0</v>
      </c>
      <c r="AK349" s="213">
        <f>IF(AK$2&lt;=analysis_period,IF(SUM($C683:AK683)&gt;0,AJ349+1,0),0)</f>
        <v>0</v>
      </c>
      <c r="AL349" s="213">
        <f>IF(AL$2&lt;=analysis_period,IF(SUM($C683:AL683)&gt;0,AK349+1,0),0)</f>
        <v>0</v>
      </c>
      <c r="AM349" s="213">
        <f>IF(AM$2&lt;=analysis_period,IF(SUM($C683:AM683)&gt;0,AL349+1,0),0)</f>
        <v>0</v>
      </c>
      <c r="AN349" s="213">
        <f>IF(AN$2&lt;=analysis_period,IF(SUM($C683:AN683)&gt;0,AM349+1,0),0)</f>
        <v>0</v>
      </c>
      <c r="AO349" s="213">
        <f>IF(AO$2&lt;=analysis_period,IF(SUM($C683:AO683)&gt;0,AN349+1,0),0)</f>
        <v>0</v>
      </c>
      <c r="AP349" s="213">
        <f>IF(AP$2&lt;=analysis_period,IF(SUM($C683:AP683)&gt;0,AO349+1,0),0)</f>
        <v>0</v>
      </c>
    </row>
    <row r="350" spans="1:42" x14ac:dyDescent="0.2">
      <c r="A350" s="16">
        <f t="shared" si="145"/>
        <v>8</v>
      </c>
      <c r="B350" s="4">
        <v>0</v>
      </c>
      <c r="C350" s="213">
        <f>IF(C$2&lt;=analysis_period,IF(SUM($C684:C684)&gt;0,B350+1,0),0)</f>
        <v>0</v>
      </c>
      <c r="D350" s="213">
        <f>IF(D$2&lt;=analysis_period,IF(SUM($C684:D684)&gt;0,C350+1,0),0)</f>
        <v>0</v>
      </c>
      <c r="E350" s="213">
        <f>IF(E$2&lt;=analysis_period,IF(SUM($C684:E684)&gt;0,D350+1,0),0)</f>
        <v>0</v>
      </c>
      <c r="F350" s="213">
        <f>IF(F$2&lt;=analysis_period,IF(SUM($C684:F684)&gt;0,E350+1,0),0)</f>
        <v>0</v>
      </c>
      <c r="G350" s="213">
        <f>IF(G$2&lt;=analysis_period,IF(SUM($C684:G684)&gt;0,F350+1,0),0)</f>
        <v>0</v>
      </c>
      <c r="H350" s="213">
        <f>IF(H$2&lt;=analysis_period,IF(SUM($C684:H684)&gt;0,G350+1,0),0)</f>
        <v>0</v>
      </c>
      <c r="I350" s="213">
        <f>IF(I$2&lt;=analysis_period,IF(SUM($C684:I684)&gt;0,H350+1,0),0)</f>
        <v>0</v>
      </c>
      <c r="J350" s="213">
        <f>IF(J$2&lt;=analysis_period,IF(SUM($C684:J684)&gt;0,I350+1,0),0)</f>
        <v>0</v>
      </c>
      <c r="K350" s="213">
        <f>IF(K$2&lt;=analysis_period,IF(SUM($C684:K684)&gt;0,J350+1,0),0)</f>
        <v>0</v>
      </c>
      <c r="L350" s="213">
        <f>IF(L$2&lt;=analysis_period,IF(SUM($C684:L684)&gt;0,K350+1,0),0)</f>
        <v>0</v>
      </c>
      <c r="M350" s="213">
        <f>IF(M$2&lt;=analysis_period,IF(SUM($C684:M684)&gt;0,L350+1,0),0)</f>
        <v>0</v>
      </c>
      <c r="N350" s="213">
        <f>IF(N$2&lt;=analysis_period,IF(SUM($C684:N684)&gt;0,M350+1,0),0)</f>
        <v>0</v>
      </c>
      <c r="O350" s="213">
        <f>IF(O$2&lt;=analysis_period,IF(SUM($C684:O684)&gt;0,N350+1,0),0)</f>
        <v>0</v>
      </c>
      <c r="P350" s="213">
        <f>IF(P$2&lt;=analysis_period,IF(SUM($C684:P684)&gt;0,O350+1,0),0)</f>
        <v>0</v>
      </c>
      <c r="Q350" s="213">
        <f>IF(Q$2&lt;=analysis_period,IF(SUM($C684:Q684)&gt;0,P350+1,0),0)</f>
        <v>0</v>
      </c>
      <c r="R350" s="213">
        <f>IF(R$2&lt;=analysis_period,IF(SUM($C684:R684)&gt;0,Q350+1,0),0)</f>
        <v>0</v>
      </c>
      <c r="S350" s="213">
        <f>IF(S$2&lt;=analysis_period,IF(SUM($C684:S684)&gt;0,R350+1,0),0)</f>
        <v>0</v>
      </c>
      <c r="T350" s="213">
        <f>IF(T$2&lt;=analysis_period,IF(SUM($C684:T684)&gt;0,S350+1,0),0)</f>
        <v>0</v>
      </c>
      <c r="U350" s="213">
        <f>IF(U$2&lt;=analysis_period,IF(SUM($C684:U684)&gt;0,T350+1,0),0)</f>
        <v>0</v>
      </c>
      <c r="V350" s="213">
        <f>IF(V$2&lt;=analysis_period,IF(SUM($C684:V684)&gt;0,U350+1,0),0)</f>
        <v>0</v>
      </c>
      <c r="W350" s="213">
        <f>IF(W$2&lt;=analysis_period,IF(SUM($C684:W684)&gt;0,V350+1,0),0)</f>
        <v>0</v>
      </c>
      <c r="X350" s="213">
        <f>IF(X$2&lt;=analysis_period,IF(SUM($C684:X684)&gt;0,W350+1,0),0)</f>
        <v>0</v>
      </c>
      <c r="Y350" s="213">
        <f>IF(Y$2&lt;=analysis_period,IF(SUM($C684:Y684)&gt;0,X350+1,0),0)</f>
        <v>0</v>
      </c>
      <c r="Z350" s="213">
        <f>IF(Z$2&lt;=analysis_period,IF(SUM($C684:Z684)&gt;0,Y350+1,0),0)</f>
        <v>0</v>
      </c>
      <c r="AA350" s="213">
        <f>IF(AA$2&lt;=analysis_period,IF(SUM($C684:AA684)&gt;0,Z350+1,0),0)</f>
        <v>0</v>
      </c>
      <c r="AB350" s="213">
        <f>IF(AB$2&lt;=analysis_period,IF(SUM($C684:AB684)&gt;0,AA350+1,0),0)</f>
        <v>0</v>
      </c>
      <c r="AC350" s="213">
        <f>IF(AC$2&lt;=analysis_period,IF(SUM($C684:AC684)&gt;0,AB350+1,0),0)</f>
        <v>0</v>
      </c>
      <c r="AD350" s="213">
        <f>IF(AD$2&lt;=analysis_period,IF(SUM($C684:AD684)&gt;0,AC350+1,0),0)</f>
        <v>0</v>
      </c>
      <c r="AE350" s="213">
        <f>IF(AE$2&lt;=analysis_period,IF(SUM($C684:AE684)&gt;0,AD350+1,0),0)</f>
        <v>0</v>
      </c>
      <c r="AF350" s="213">
        <f>IF(AF$2&lt;=analysis_period,IF(SUM($C684:AF684)&gt;0,AE350+1,0),0)</f>
        <v>0</v>
      </c>
      <c r="AG350" s="213">
        <f>IF(AG$2&lt;=analysis_period,IF(SUM($C684:AG684)&gt;0,AF350+1,0),0)</f>
        <v>0</v>
      </c>
      <c r="AH350" s="213">
        <f>IF(AH$2&lt;=analysis_period,IF(SUM($C684:AH684)&gt;0,AG350+1,0),0)</f>
        <v>0</v>
      </c>
      <c r="AI350" s="213">
        <f>IF(AI$2&lt;=analysis_period,IF(SUM($C684:AI684)&gt;0,AH350+1,0),0)</f>
        <v>0</v>
      </c>
      <c r="AJ350" s="213">
        <f>IF(AJ$2&lt;=analysis_period,IF(SUM($C684:AJ684)&gt;0,AI350+1,0),0)</f>
        <v>0</v>
      </c>
      <c r="AK350" s="213">
        <f>IF(AK$2&lt;=analysis_period,IF(SUM($C684:AK684)&gt;0,AJ350+1,0),0)</f>
        <v>0</v>
      </c>
      <c r="AL350" s="213">
        <f>IF(AL$2&lt;=analysis_period,IF(SUM($C684:AL684)&gt;0,AK350+1,0),0)</f>
        <v>0</v>
      </c>
      <c r="AM350" s="213">
        <f>IF(AM$2&lt;=analysis_period,IF(SUM($C684:AM684)&gt;0,AL350+1,0),0)</f>
        <v>0</v>
      </c>
      <c r="AN350" s="213">
        <f>IF(AN$2&lt;=analysis_period,IF(SUM($C684:AN684)&gt;0,AM350+1,0),0)</f>
        <v>0</v>
      </c>
      <c r="AO350" s="213">
        <f>IF(AO$2&lt;=analysis_period,IF(SUM($C684:AO684)&gt;0,AN350+1,0),0)</f>
        <v>0</v>
      </c>
      <c r="AP350" s="213">
        <f>IF(AP$2&lt;=analysis_period,IF(SUM($C684:AP684)&gt;0,AO350+1,0),0)</f>
        <v>0</v>
      </c>
    </row>
    <row r="351" spans="1:42" x14ac:dyDescent="0.2">
      <c r="A351" s="16">
        <f>A350+1</f>
        <v>9</v>
      </c>
      <c r="B351" s="4">
        <v>0</v>
      </c>
      <c r="C351" s="213">
        <f>IF(C$2&lt;=analysis_period,IF(SUM($C685:C685)&gt;0,B351+1,0),0)</f>
        <v>0</v>
      </c>
      <c r="D351" s="213">
        <f>IF(D$2&lt;=analysis_period,IF(SUM($C685:D685)&gt;0,C351+1,0),0)</f>
        <v>0</v>
      </c>
      <c r="E351" s="213">
        <f>IF(E$2&lt;=analysis_period,IF(SUM($C685:E685)&gt;0,D351+1,0),0)</f>
        <v>0</v>
      </c>
      <c r="F351" s="213">
        <f>IF(F$2&lt;=analysis_period,IF(SUM($C685:F685)&gt;0,E351+1,0),0)</f>
        <v>0</v>
      </c>
      <c r="G351" s="213">
        <f>IF(G$2&lt;=analysis_period,IF(SUM($C685:G685)&gt;0,F351+1,0),0)</f>
        <v>0</v>
      </c>
      <c r="H351" s="213">
        <f>IF(H$2&lt;=analysis_period,IF(SUM($C685:H685)&gt;0,G351+1,0),0)</f>
        <v>0</v>
      </c>
      <c r="I351" s="213">
        <f>IF(I$2&lt;=analysis_period,IF(SUM($C685:I685)&gt;0,H351+1,0),0)</f>
        <v>0</v>
      </c>
      <c r="J351" s="213">
        <f>IF(J$2&lt;=analysis_period,IF(SUM($C685:J685)&gt;0,I351+1,0),0)</f>
        <v>0</v>
      </c>
      <c r="K351" s="213">
        <f>IF(K$2&lt;=analysis_period,IF(SUM($C685:K685)&gt;0,J351+1,0),0)</f>
        <v>0</v>
      </c>
      <c r="L351" s="213">
        <f>IF(L$2&lt;=analysis_period,IF(SUM($C685:L685)&gt;0,K351+1,0),0)</f>
        <v>0</v>
      </c>
      <c r="M351" s="213">
        <f>IF(M$2&lt;=analysis_period,IF(SUM($C685:M685)&gt;0,L351+1,0),0)</f>
        <v>0</v>
      </c>
      <c r="N351" s="213">
        <f>IF(N$2&lt;=analysis_period,IF(SUM($C685:N685)&gt;0,M351+1,0),0)</f>
        <v>0</v>
      </c>
      <c r="O351" s="213">
        <f>IF(O$2&lt;=analysis_period,IF(SUM($C685:O685)&gt;0,N351+1,0),0)</f>
        <v>0</v>
      </c>
      <c r="P351" s="213">
        <f>IF(P$2&lt;=analysis_period,IF(SUM($C685:P685)&gt;0,O351+1,0),0)</f>
        <v>0</v>
      </c>
      <c r="Q351" s="213">
        <f>IF(Q$2&lt;=analysis_period,IF(SUM($C685:Q685)&gt;0,P351+1,0),0)</f>
        <v>0</v>
      </c>
      <c r="R351" s="213">
        <f>IF(R$2&lt;=analysis_period,IF(SUM($C685:R685)&gt;0,Q351+1,0),0)</f>
        <v>0</v>
      </c>
      <c r="S351" s="213">
        <f>IF(S$2&lt;=analysis_period,IF(SUM($C685:S685)&gt;0,R351+1,0),0)</f>
        <v>0</v>
      </c>
      <c r="T351" s="213">
        <f>IF(T$2&lt;=analysis_period,IF(SUM($C685:T685)&gt;0,S351+1,0),0)</f>
        <v>0</v>
      </c>
      <c r="U351" s="213">
        <f>IF(U$2&lt;=analysis_period,IF(SUM($C685:U685)&gt;0,T351+1,0),0)</f>
        <v>0</v>
      </c>
      <c r="V351" s="213">
        <f>IF(V$2&lt;=analysis_period,IF(SUM($C685:V685)&gt;0,U351+1,0),0)</f>
        <v>0</v>
      </c>
      <c r="W351" s="213">
        <f>IF(W$2&lt;=analysis_period,IF(SUM($C685:W685)&gt;0,V351+1,0),0)</f>
        <v>0</v>
      </c>
      <c r="X351" s="213">
        <f>IF(X$2&lt;=analysis_period,IF(SUM($C685:X685)&gt;0,W351+1,0),0)</f>
        <v>0</v>
      </c>
      <c r="Y351" s="213">
        <f>IF(Y$2&lt;=analysis_period,IF(SUM($C685:Y685)&gt;0,X351+1,0),0)</f>
        <v>0</v>
      </c>
      <c r="Z351" s="213">
        <f>IF(Z$2&lt;=analysis_period,IF(SUM($C685:Z685)&gt;0,Y351+1,0),0)</f>
        <v>0</v>
      </c>
      <c r="AA351" s="213">
        <f>IF(AA$2&lt;=analysis_period,IF(SUM($C685:AA685)&gt;0,Z351+1,0),0)</f>
        <v>0</v>
      </c>
      <c r="AB351" s="213">
        <f>IF(AB$2&lt;=analysis_period,IF(SUM($C685:AB685)&gt;0,AA351+1,0),0)</f>
        <v>0</v>
      </c>
      <c r="AC351" s="213">
        <f>IF(AC$2&lt;=analysis_period,IF(SUM($C685:AC685)&gt;0,AB351+1,0),0)</f>
        <v>0</v>
      </c>
      <c r="AD351" s="213">
        <f>IF(AD$2&lt;=analysis_period,IF(SUM($C685:AD685)&gt;0,AC351+1,0),0)</f>
        <v>0</v>
      </c>
      <c r="AE351" s="213">
        <f>IF(AE$2&lt;=analysis_period,IF(SUM($C685:AE685)&gt;0,AD351+1,0),0)</f>
        <v>0</v>
      </c>
      <c r="AF351" s="213">
        <f>IF(AF$2&lt;=analysis_period,IF(SUM($C685:AF685)&gt;0,AE351+1,0),0)</f>
        <v>0</v>
      </c>
      <c r="AG351" s="213">
        <f>IF(AG$2&lt;=analysis_period,IF(SUM($C685:AG685)&gt;0,AF351+1,0),0)</f>
        <v>0</v>
      </c>
      <c r="AH351" s="213">
        <f>IF(AH$2&lt;=analysis_period,IF(SUM($C685:AH685)&gt;0,AG351+1,0),0)</f>
        <v>0</v>
      </c>
      <c r="AI351" s="213">
        <f>IF(AI$2&lt;=analysis_period,IF(SUM($C685:AI685)&gt;0,AH351+1,0),0)</f>
        <v>0</v>
      </c>
      <c r="AJ351" s="213">
        <f>IF(AJ$2&lt;=analysis_period,IF(SUM($C685:AJ685)&gt;0,AI351+1,0),0)</f>
        <v>0</v>
      </c>
      <c r="AK351" s="213">
        <f>IF(AK$2&lt;=analysis_period,IF(SUM($C685:AK685)&gt;0,AJ351+1,0),0)</f>
        <v>0</v>
      </c>
      <c r="AL351" s="213">
        <f>IF(AL$2&lt;=analysis_period,IF(SUM($C685:AL685)&gt;0,AK351+1,0),0)</f>
        <v>0</v>
      </c>
      <c r="AM351" s="213">
        <f>IF(AM$2&lt;=analysis_period,IF(SUM($C685:AM685)&gt;0,AL351+1,0),0)</f>
        <v>0</v>
      </c>
      <c r="AN351" s="213">
        <f>IF(AN$2&lt;=analysis_period,IF(SUM($C685:AN685)&gt;0,AM351+1,0),0)</f>
        <v>0</v>
      </c>
      <c r="AO351" s="213">
        <f>IF(AO$2&lt;=analysis_period,IF(SUM($C685:AO685)&gt;0,AN351+1,0),0)</f>
        <v>0</v>
      </c>
      <c r="AP351" s="213">
        <f>IF(AP$2&lt;=analysis_period,IF(SUM($C685:AP685)&gt;0,AO351+1,0),0)</f>
        <v>0</v>
      </c>
    </row>
    <row r="352" spans="1:42" x14ac:dyDescent="0.2">
      <c r="A352" s="16">
        <f t="shared" si="145"/>
        <v>10</v>
      </c>
      <c r="B352" s="4">
        <v>0</v>
      </c>
      <c r="C352" s="213">
        <f>IF(C$2&lt;=analysis_period,IF(SUM($C686:C686)&gt;0,B352+1,0),0)</f>
        <v>0</v>
      </c>
      <c r="D352" s="213">
        <f>IF(D$2&lt;=analysis_period,IF(SUM($C686:D686)&gt;0,C352+1,0),0)</f>
        <v>0</v>
      </c>
      <c r="E352" s="213">
        <f>IF(E$2&lt;=analysis_period,IF(SUM($C686:E686)&gt;0,D352+1,0),0)</f>
        <v>0</v>
      </c>
      <c r="F352" s="213">
        <f>IF(F$2&lt;=analysis_period,IF(SUM($C686:F686)&gt;0,E352+1,0),0)</f>
        <v>0</v>
      </c>
      <c r="G352" s="213">
        <f>IF(G$2&lt;=analysis_period,IF(SUM($C686:G686)&gt;0,F352+1,0),0)</f>
        <v>0</v>
      </c>
      <c r="H352" s="213">
        <f>IF(H$2&lt;=analysis_period,IF(SUM($C686:H686)&gt;0,G352+1,0),0)</f>
        <v>0</v>
      </c>
      <c r="I352" s="213">
        <f>IF(I$2&lt;=analysis_period,IF(SUM($C686:I686)&gt;0,H352+1,0),0)</f>
        <v>0</v>
      </c>
      <c r="J352" s="213">
        <f>IF(J$2&lt;=analysis_period,IF(SUM($C686:J686)&gt;0,I352+1,0),0)</f>
        <v>0</v>
      </c>
      <c r="K352" s="213">
        <f>IF(K$2&lt;=analysis_period,IF(SUM($C686:K686)&gt;0,J352+1,0),0)</f>
        <v>0</v>
      </c>
      <c r="L352" s="213">
        <f>IF(L$2&lt;=analysis_period,IF(SUM($C686:L686)&gt;0,K352+1,0),0)</f>
        <v>0</v>
      </c>
      <c r="M352" s="213">
        <f>IF(M$2&lt;=analysis_period,IF(SUM($C686:M686)&gt;0,L352+1,0),0)</f>
        <v>0</v>
      </c>
      <c r="N352" s="213">
        <f>IF(N$2&lt;=analysis_period,IF(SUM($C686:N686)&gt;0,M352+1,0),0)</f>
        <v>0</v>
      </c>
      <c r="O352" s="213">
        <f>IF(O$2&lt;=analysis_period,IF(SUM($C686:O686)&gt;0,N352+1,0),0)</f>
        <v>0</v>
      </c>
      <c r="P352" s="213">
        <f>IF(P$2&lt;=analysis_period,IF(SUM($C686:P686)&gt;0,O352+1,0),0)</f>
        <v>0</v>
      </c>
      <c r="Q352" s="213">
        <f>IF(Q$2&lt;=analysis_period,IF(SUM($C686:Q686)&gt;0,P352+1,0),0)</f>
        <v>0</v>
      </c>
      <c r="R352" s="213">
        <f>IF(R$2&lt;=analysis_period,IF(SUM($C686:R686)&gt;0,Q352+1,0),0)</f>
        <v>0</v>
      </c>
      <c r="S352" s="213">
        <f>IF(S$2&lt;=analysis_period,IF(SUM($C686:S686)&gt;0,R352+1,0),0)</f>
        <v>0</v>
      </c>
      <c r="T352" s="213">
        <f>IF(T$2&lt;=analysis_period,IF(SUM($C686:T686)&gt;0,S352+1,0),0)</f>
        <v>0</v>
      </c>
      <c r="U352" s="213">
        <f>IF(U$2&lt;=analysis_period,IF(SUM($C686:U686)&gt;0,T352+1,0),0)</f>
        <v>0</v>
      </c>
      <c r="V352" s="213">
        <f>IF(V$2&lt;=analysis_period,IF(SUM($C686:V686)&gt;0,U352+1,0),0)</f>
        <v>0</v>
      </c>
      <c r="W352" s="213">
        <f>IF(W$2&lt;=analysis_period,IF(SUM($C686:W686)&gt;0,V352+1,0),0)</f>
        <v>0</v>
      </c>
      <c r="X352" s="213">
        <f>IF(X$2&lt;=analysis_period,IF(SUM($C686:X686)&gt;0,W352+1,0),0)</f>
        <v>0</v>
      </c>
      <c r="Y352" s="213">
        <f>IF(Y$2&lt;=analysis_period,IF(SUM($C686:Y686)&gt;0,X352+1,0),0)</f>
        <v>0</v>
      </c>
      <c r="Z352" s="213">
        <f>IF(Z$2&lt;=analysis_period,IF(SUM($C686:Z686)&gt;0,Y352+1,0),0)</f>
        <v>0</v>
      </c>
      <c r="AA352" s="213">
        <f>IF(AA$2&lt;=analysis_period,IF(SUM($C686:AA686)&gt;0,Z352+1,0),0)</f>
        <v>0</v>
      </c>
      <c r="AB352" s="213">
        <f>IF(AB$2&lt;=analysis_period,IF(SUM($C686:AB686)&gt;0,AA352+1,0),0)</f>
        <v>0</v>
      </c>
      <c r="AC352" s="213">
        <f>IF(AC$2&lt;=analysis_period,IF(SUM($C686:AC686)&gt;0,AB352+1,0),0)</f>
        <v>0</v>
      </c>
      <c r="AD352" s="213">
        <f>IF(AD$2&lt;=analysis_period,IF(SUM($C686:AD686)&gt;0,AC352+1,0),0)</f>
        <v>0</v>
      </c>
      <c r="AE352" s="213">
        <f>IF(AE$2&lt;=analysis_period,IF(SUM($C686:AE686)&gt;0,AD352+1,0),0)</f>
        <v>0</v>
      </c>
      <c r="AF352" s="213">
        <f>IF(AF$2&lt;=analysis_period,IF(SUM($C686:AF686)&gt;0,AE352+1,0),0)</f>
        <v>0</v>
      </c>
      <c r="AG352" s="213">
        <f>IF(AG$2&lt;=analysis_period,IF(SUM($C686:AG686)&gt;0,AF352+1,0),0)</f>
        <v>0</v>
      </c>
      <c r="AH352" s="213">
        <f>IF(AH$2&lt;=analysis_period,IF(SUM($C686:AH686)&gt;0,AG352+1,0),0)</f>
        <v>0</v>
      </c>
      <c r="AI352" s="213">
        <f>IF(AI$2&lt;=analysis_period,IF(SUM($C686:AI686)&gt;0,AH352+1,0),0)</f>
        <v>0</v>
      </c>
      <c r="AJ352" s="213">
        <f>IF(AJ$2&lt;=analysis_period,IF(SUM($C686:AJ686)&gt;0,AI352+1,0),0)</f>
        <v>0</v>
      </c>
      <c r="AK352" s="213">
        <f>IF(AK$2&lt;=analysis_period,IF(SUM($C686:AK686)&gt;0,AJ352+1,0),0)</f>
        <v>0</v>
      </c>
      <c r="AL352" s="213">
        <f>IF(AL$2&lt;=analysis_period,IF(SUM($C686:AL686)&gt;0,AK352+1,0),0)</f>
        <v>0</v>
      </c>
      <c r="AM352" s="213">
        <f>IF(AM$2&lt;=analysis_period,IF(SUM($C686:AM686)&gt;0,AL352+1,0),0)</f>
        <v>0</v>
      </c>
      <c r="AN352" s="213">
        <f>IF(AN$2&lt;=analysis_period,IF(SUM($C686:AN686)&gt;0,AM352+1,0),0)</f>
        <v>0</v>
      </c>
      <c r="AO352" s="213">
        <f>IF(AO$2&lt;=analysis_period,IF(SUM($C686:AO686)&gt;0,AN352+1,0),0)</f>
        <v>0</v>
      </c>
      <c r="AP352" s="213">
        <f>IF(AP$2&lt;=analysis_period,IF(SUM($C686:AP686)&gt;0,AO352+1,0),0)</f>
        <v>0</v>
      </c>
    </row>
    <row r="353" spans="1:42" x14ac:dyDescent="0.2">
      <c r="A353" s="32"/>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c r="AJ353" s="28"/>
      <c r="AK353" s="28"/>
      <c r="AL353" s="28"/>
      <c r="AM353" s="28"/>
      <c r="AN353" s="28"/>
      <c r="AO353" s="28"/>
      <c r="AP353" s="28"/>
    </row>
    <row r="354" spans="1:42" x14ac:dyDescent="0.2">
      <c r="A354" s="32" t="s">
        <v>79</v>
      </c>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c r="AE354" s="28"/>
      <c r="AF354" s="28"/>
      <c r="AG354" s="28"/>
      <c r="AH354" s="28"/>
      <c r="AI354" s="28"/>
      <c r="AJ354" s="28"/>
      <c r="AK354" s="28"/>
      <c r="AL354" s="28"/>
      <c r="AM354" s="28"/>
      <c r="AN354" s="28"/>
      <c r="AO354" s="28"/>
      <c r="AP354" s="28"/>
    </row>
    <row r="355" spans="1:42" x14ac:dyDescent="0.2">
      <c r="A355" s="16">
        <v>1</v>
      </c>
      <c r="B355" s="233">
        <f t="shared" ref="B355:B364" si="146">SUM(C355:AP355)</f>
        <v>0</v>
      </c>
      <c r="C355" s="235">
        <f t="shared" ref="C355:AP355" si="147">LOOKUP(C343,$B$287:$AP$287,$B$288:$AP$288)/100*$B677</f>
        <v>0</v>
      </c>
      <c r="D355" s="235">
        <f t="shared" si="147"/>
        <v>0</v>
      </c>
      <c r="E355" s="235">
        <f t="shared" si="147"/>
        <v>0</v>
      </c>
      <c r="F355" s="235">
        <f t="shared" si="147"/>
        <v>0</v>
      </c>
      <c r="G355" s="235">
        <f t="shared" si="147"/>
        <v>0</v>
      </c>
      <c r="H355" s="235">
        <f t="shared" si="147"/>
        <v>0</v>
      </c>
      <c r="I355" s="235">
        <f t="shared" si="147"/>
        <v>0</v>
      </c>
      <c r="J355" s="235">
        <f t="shared" si="147"/>
        <v>0</v>
      </c>
      <c r="K355" s="235">
        <f t="shared" si="147"/>
        <v>0</v>
      </c>
      <c r="L355" s="235">
        <f t="shared" si="147"/>
        <v>0</v>
      </c>
      <c r="M355" s="235">
        <f t="shared" si="147"/>
        <v>0</v>
      </c>
      <c r="N355" s="235">
        <f t="shared" si="147"/>
        <v>0</v>
      </c>
      <c r="O355" s="235">
        <f t="shared" si="147"/>
        <v>0</v>
      </c>
      <c r="P355" s="235">
        <f t="shared" si="147"/>
        <v>0</v>
      </c>
      <c r="Q355" s="235">
        <f t="shared" si="147"/>
        <v>0</v>
      </c>
      <c r="R355" s="235">
        <f t="shared" si="147"/>
        <v>0</v>
      </c>
      <c r="S355" s="235">
        <f t="shared" si="147"/>
        <v>0</v>
      </c>
      <c r="T355" s="235">
        <f t="shared" si="147"/>
        <v>0</v>
      </c>
      <c r="U355" s="235">
        <f t="shared" si="147"/>
        <v>0</v>
      </c>
      <c r="V355" s="235">
        <f t="shared" si="147"/>
        <v>0</v>
      </c>
      <c r="W355" s="235">
        <f t="shared" si="147"/>
        <v>0</v>
      </c>
      <c r="X355" s="235">
        <f t="shared" si="147"/>
        <v>0</v>
      </c>
      <c r="Y355" s="235">
        <f t="shared" si="147"/>
        <v>0</v>
      </c>
      <c r="Z355" s="235">
        <f t="shared" si="147"/>
        <v>0</v>
      </c>
      <c r="AA355" s="235">
        <f t="shared" si="147"/>
        <v>0</v>
      </c>
      <c r="AB355" s="235">
        <f t="shared" si="147"/>
        <v>0</v>
      </c>
      <c r="AC355" s="235">
        <f t="shared" si="147"/>
        <v>0</v>
      </c>
      <c r="AD355" s="235">
        <f t="shared" si="147"/>
        <v>0</v>
      </c>
      <c r="AE355" s="235">
        <f t="shared" si="147"/>
        <v>0</v>
      </c>
      <c r="AF355" s="235">
        <f t="shared" si="147"/>
        <v>0</v>
      </c>
      <c r="AG355" s="235">
        <f t="shared" si="147"/>
        <v>0</v>
      </c>
      <c r="AH355" s="235">
        <f t="shared" si="147"/>
        <v>0</v>
      </c>
      <c r="AI355" s="235">
        <f t="shared" si="147"/>
        <v>0</v>
      </c>
      <c r="AJ355" s="235">
        <f t="shared" si="147"/>
        <v>0</v>
      </c>
      <c r="AK355" s="235">
        <f t="shared" si="147"/>
        <v>0</v>
      </c>
      <c r="AL355" s="235">
        <f t="shared" si="147"/>
        <v>0</v>
      </c>
      <c r="AM355" s="235">
        <f t="shared" si="147"/>
        <v>0</v>
      </c>
      <c r="AN355" s="235">
        <f t="shared" si="147"/>
        <v>0</v>
      </c>
      <c r="AO355" s="235">
        <f t="shared" si="147"/>
        <v>0</v>
      </c>
      <c r="AP355" s="235">
        <f t="shared" si="147"/>
        <v>0</v>
      </c>
    </row>
    <row r="356" spans="1:42" x14ac:dyDescent="0.2">
      <c r="A356" s="16">
        <f>A355+1</f>
        <v>2</v>
      </c>
      <c r="B356" s="233">
        <f t="shared" si="146"/>
        <v>0</v>
      </c>
      <c r="C356" s="235">
        <f t="shared" ref="C356:AP356" si="148">LOOKUP(C344,$B$287:$AP$287,$B$288:$AP$288)/100*$B678</f>
        <v>0</v>
      </c>
      <c r="D356" s="235">
        <f t="shared" si="148"/>
        <v>0</v>
      </c>
      <c r="E356" s="235">
        <f t="shared" si="148"/>
        <v>0</v>
      </c>
      <c r="F356" s="235">
        <f t="shared" si="148"/>
        <v>0</v>
      </c>
      <c r="G356" s="235">
        <f t="shared" si="148"/>
        <v>0</v>
      </c>
      <c r="H356" s="235">
        <f t="shared" si="148"/>
        <v>0</v>
      </c>
      <c r="I356" s="235">
        <f t="shared" si="148"/>
        <v>0</v>
      </c>
      <c r="J356" s="235">
        <f t="shared" si="148"/>
        <v>0</v>
      </c>
      <c r="K356" s="235">
        <f t="shared" si="148"/>
        <v>0</v>
      </c>
      <c r="L356" s="235">
        <f t="shared" si="148"/>
        <v>0</v>
      </c>
      <c r="M356" s="235">
        <f t="shared" si="148"/>
        <v>0</v>
      </c>
      <c r="N356" s="235">
        <f t="shared" si="148"/>
        <v>0</v>
      </c>
      <c r="O356" s="235">
        <f t="shared" si="148"/>
        <v>0</v>
      </c>
      <c r="P356" s="235">
        <f t="shared" si="148"/>
        <v>0</v>
      </c>
      <c r="Q356" s="235">
        <f t="shared" si="148"/>
        <v>0</v>
      </c>
      <c r="R356" s="235">
        <f t="shared" si="148"/>
        <v>0</v>
      </c>
      <c r="S356" s="235">
        <f t="shared" si="148"/>
        <v>0</v>
      </c>
      <c r="T356" s="235">
        <f t="shared" si="148"/>
        <v>0</v>
      </c>
      <c r="U356" s="235">
        <f t="shared" si="148"/>
        <v>0</v>
      </c>
      <c r="V356" s="235">
        <f t="shared" si="148"/>
        <v>0</v>
      </c>
      <c r="W356" s="235">
        <f t="shared" si="148"/>
        <v>0</v>
      </c>
      <c r="X356" s="235">
        <f t="shared" si="148"/>
        <v>0</v>
      </c>
      <c r="Y356" s="235">
        <f t="shared" si="148"/>
        <v>0</v>
      </c>
      <c r="Z356" s="235">
        <f t="shared" si="148"/>
        <v>0</v>
      </c>
      <c r="AA356" s="235">
        <f t="shared" si="148"/>
        <v>0</v>
      </c>
      <c r="AB356" s="235">
        <f t="shared" si="148"/>
        <v>0</v>
      </c>
      <c r="AC356" s="235">
        <f t="shared" si="148"/>
        <v>0</v>
      </c>
      <c r="AD356" s="235">
        <f t="shared" si="148"/>
        <v>0</v>
      </c>
      <c r="AE356" s="235">
        <f t="shared" si="148"/>
        <v>0</v>
      </c>
      <c r="AF356" s="235">
        <f t="shared" si="148"/>
        <v>0</v>
      </c>
      <c r="AG356" s="235">
        <f t="shared" si="148"/>
        <v>0</v>
      </c>
      <c r="AH356" s="235">
        <f t="shared" si="148"/>
        <v>0</v>
      </c>
      <c r="AI356" s="235">
        <f t="shared" si="148"/>
        <v>0</v>
      </c>
      <c r="AJ356" s="235">
        <f t="shared" si="148"/>
        <v>0</v>
      </c>
      <c r="AK356" s="235">
        <f t="shared" si="148"/>
        <v>0</v>
      </c>
      <c r="AL356" s="235">
        <f t="shared" si="148"/>
        <v>0</v>
      </c>
      <c r="AM356" s="235">
        <f t="shared" si="148"/>
        <v>0</v>
      </c>
      <c r="AN356" s="235">
        <f t="shared" si="148"/>
        <v>0</v>
      </c>
      <c r="AO356" s="235">
        <f t="shared" si="148"/>
        <v>0</v>
      </c>
      <c r="AP356" s="235">
        <f t="shared" si="148"/>
        <v>0</v>
      </c>
    </row>
    <row r="357" spans="1:42" x14ac:dyDescent="0.2">
      <c r="A357" s="16">
        <f t="shared" ref="A357:A364" si="149">A356+1</f>
        <v>3</v>
      </c>
      <c r="B357" s="233">
        <f t="shared" si="146"/>
        <v>0</v>
      </c>
      <c r="C357" s="235">
        <f t="shared" ref="C357:AP357" si="150">LOOKUP(C345,$B$287:$AP$287,$B$288:$AP$288)/100*$B679</f>
        <v>0</v>
      </c>
      <c r="D357" s="235">
        <f t="shared" si="150"/>
        <v>0</v>
      </c>
      <c r="E357" s="235">
        <f t="shared" si="150"/>
        <v>0</v>
      </c>
      <c r="F357" s="235">
        <f t="shared" si="150"/>
        <v>0</v>
      </c>
      <c r="G357" s="235">
        <f t="shared" si="150"/>
        <v>0</v>
      </c>
      <c r="H357" s="235">
        <f t="shared" si="150"/>
        <v>0</v>
      </c>
      <c r="I357" s="235">
        <f t="shared" si="150"/>
        <v>0</v>
      </c>
      <c r="J357" s="235">
        <f t="shared" si="150"/>
        <v>0</v>
      </c>
      <c r="K357" s="235">
        <f t="shared" si="150"/>
        <v>0</v>
      </c>
      <c r="L357" s="235">
        <f t="shared" si="150"/>
        <v>0</v>
      </c>
      <c r="M357" s="235">
        <f t="shared" si="150"/>
        <v>0</v>
      </c>
      <c r="N357" s="235">
        <f t="shared" si="150"/>
        <v>0</v>
      </c>
      <c r="O357" s="235">
        <f t="shared" si="150"/>
        <v>0</v>
      </c>
      <c r="P357" s="235">
        <f t="shared" si="150"/>
        <v>0</v>
      </c>
      <c r="Q357" s="235">
        <f t="shared" si="150"/>
        <v>0</v>
      </c>
      <c r="R357" s="235">
        <f t="shared" si="150"/>
        <v>0</v>
      </c>
      <c r="S357" s="235">
        <f t="shared" si="150"/>
        <v>0</v>
      </c>
      <c r="T357" s="235">
        <f t="shared" si="150"/>
        <v>0</v>
      </c>
      <c r="U357" s="235">
        <f t="shared" si="150"/>
        <v>0</v>
      </c>
      <c r="V357" s="235">
        <f t="shared" si="150"/>
        <v>0</v>
      </c>
      <c r="W357" s="235">
        <f t="shared" si="150"/>
        <v>0</v>
      </c>
      <c r="X357" s="235">
        <f t="shared" si="150"/>
        <v>0</v>
      </c>
      <c r="Y357" s="235">
        <f t="shared" si="150"/>
        <v>0</v>
      </c>
      <c r="Z357" s="235">
        <f t="shared" si="150"/>
        <v>0</v>
      </c>
      <c r="AA357" s="235">
        <f t="shared" si="150"/>
        <v>0</v>
      </c>
      <c r="AB357" s="235">
        <f t="shared" si="150"/>
        <v>0</v>
      </c>
      <c r="AC357" s="235">
        <f t="shared" si="150"/>
        <v>0</v>
      </c>
      <c r="AD357" s="235">
        <f t="shared" si="150"/>
        <v>0</v>
      </c>
      <c r="AE357" s="235">
        <f t="shared" si="150"/>
        <v>0</v>
      </c>
      <c r="AF357" s="235">
        <f t="shared" si="150"/>
        <v>0</v>
      </c>
      <c r="AG357" s="235">
        <f t="shared" si="150"/>
        <v>0</v>
      </c>
      <c r="AH357" s="235">
        <f t="shared" si="150"/>
        <v>0</v>
      </c>
      <c r="AI357" s="235">
        <f t="shared" si="150"/>
        <v>0</v>
      </c>
      <c r="AJ357" s="235">
        <f t="shared" si="150"/>
        <v>0</v>
      </c>
      <c r="AK357" s="235">
        <f t="shared" si="150"/>
        <v>0</v>
      </c>
      <c r="AL357" s="235">
        <f t="shared" si="150"/>
        <v>0</v>
      </c>
      <c r="AM357" s="235">
        <f t="shared" si="150"/>
        <v>0</v>
      </c>
      <c r="AN357" s="235">
        <f t="shared" si="150"/>
        <v>0</v>
      </c>
      <c r="AO357" s="235">
        <f t="shared" si="150"/>
        <v>0</v>
      </c>
      <c r="AP357" s="235">
        <f t="shared" si="150"/>
        <v>0</v>
      </c>
    </row>
    <row r="358" spans="1:42" x14ac:dyDescent="0.2">
      <c r="A358" s="16">
        <f t="shared" si="149"/>
        <v>4</v>
      </c>
      <c r="B358" s="233">
        <f t="shared" si="146"/>
        <v>0</v>
      </c>
      <c r="C358" s="235">
        <f t="shared" ref="C358:AP358" si="151">LOOKUP(C346,$B$287:$AP$287,$B$288:$AP$288)/100*$B680</f>
        <v>0</v>
      </c>
      <c r="D358" s="235">
        <f t="shared" si="151"/>
        <v>0</v>
      </c>
      <c r="E358" s="235">
        <f t="shared" si="151"/>
        <v>0</v>
      </c>
      <c r="F358" s="235">
        <f t="shared" si="151"/>
        <v>0</v>
      </c>
      <c r="G358" s="235">
        <f t="shared" si="151"/>
        <v>0</v>
      </c>
      <c r="H358" s="235">
        <f t="shared" si="151"/>
        <v>0</v>
      </c>
      <c r="I358" s="235">
        <f t="shared" si="151"/>
        <v>0</v>
      </c>
      <c r="J358" s="235">
        <f t="shared" si="151"/>
        <v>0</v>
      </c>
      <c r="K358" s="235">
        <f t="shared" si="151"/>
        <v>0</v>
      </c>
      <c r="L358" s="235">
        <f t="shared" si="151"/>
        <v>0</v>
      </c>
      <c r="M358" s="235">
        <f t="shared" si="151"/>
        <v>0</v>
      </c>
      <c r="N358" s="235">
        <f t="shared" si="151"/>
        <v>0</v>
      </c>
      <c r="O358" s="235">
        <f t="shared" si="151"/>
        <v>0</v>
      </c>
      <c r="P358" s="235">
        <f t="shared" si="151"/>
        <v>0</v>
      </c>
      <c r="Q358" s="235">
        <f t="shared" si="151"/>
        <v>0</v>
      </c>
      <c r="R358" s="235">
        <f t="shared" si="151"/>
        <v>0</v>
      </c>
      <c r="S358" s="235">
        <f t="shared" si="151"/>
        <v>0</v>
      </c>
      <c r="T358" s="235">
        <f t="shared" si="151"/>
        <v>0</v>
      </c>
      <c r="U358" s="235">
        <f t="shared" si="151"/>
        <v>0</v>
      </c>
      <c r="V358" s="235">
        <f t="shared" si="151"/>
        <v>0</v>
      </c>
      <c r="W358" s="235">
        <f t="shared" si="151"/>
        <v>0</v>
      </c>
      <c r="X358" s="235">
        <f t="shared" si="151"/>
        <v>0</v>
      </c>
      <c r="Y358" s="235">
        <f t="shared" si="151"/>
        <v>0</v>
      </c>
      <c r="Z358" s="235">
        <f t="shared" si="151"/>
        <v>0</v>
      </c>
      <c r="AA358" s="235">
        <f t="shared" si="151"/>
        <v>0</v>
      </c>
      <c r="AB358" s="235">
        <f t="shared" si="151"/>
        <v>0</v>
      </c>
      <c r="AC358" s="235">
        <f t="shared" si="151"/>
        <v>0</v>
      </c>
      <c r="AD358" s="235">
        <f t="shared" si="151"/>
        <v>0</v>
      </c>
      <c r="AE358" s="235">
        <f t="shared" si="151"/>
        <v>0</v>
      </c>
      <c r="AF358" s="235">
        <f t="shared" si="151"/>
        <v>0</v>
      </c>
      <c r="AG358" s="235">
        <f t="shared" si="151"/>
        <v>0</v>
      </c>
      <c r="AH358" s="235">
        <f t="shared" si="151"/>
        <v>0</v>
      </c>
      <c r="AI358" s="235">
        <f t="shared" si="151"/>
        <v>0</v>
      </c>
      <c r="AJ358" s="235">
        <f t="shared" si="151"/>
        <v>0</v>
      </c>
      <c r="AK358" s="235">
        <f t="shared" si="151"/>
        <v>0</v>
      </c>
      <c r="AL358" s="235">
        <f t="shared" si="151"/>
        <v>0</v>
      </c>
      <c r="AM358" s="235">
        <f t="shared" si="151"/>
        <v>0</v>
      </c>
      <c r="AN358" s="235">
        <f t="shared" si="151"/>
        <v>0</v>
      </c>
      <c r="AO358" s="235">
        <f t="shared" si="151"/>
        <v>0</v>
      </c>
      <c r="AP358" s="235">
        <f t="shared" si="151"/>
        <v>0</v>
      </c>
    </row>
    <row r="359" spans="1:42" x14ac:dyDescent="0.2">
      <c r="A359" s="16">
        <f t="shared" si="149"/>
        <v>5</v>
      </c>
      <c r="B359" s="233">
        <f t="shared" si="146"/>
        <v>0</v>
      </c>
      <c r="C359" s="235">
        <f t="shared" ref="C359:AP359" si="152">LOOKUP(C347,$B$287:$AP$287,$B$288:$AP$288)/100*$B681</f>
        <v>0</v>
      </c>
      <c r="D359" s="235">
        <f t="shared" si="152"/>
        <v>0</v>
      </c>
      <c r="E359" s="235">
        <f t="shared" si="152"/>
        <v>0</v>
      </c>
      <c r="F359" s="235">
        <f t="shared" si="152"/>
        <v>0</v>
      </c>
      <c r="G359" s="235">
        <f t="shared" si="152"/>
        <v>0</v>
      </c>
      <c r="H359" s="235">
        <f t="shared" si="152"/>
        <v>0</v>
      </c>
      <c r="I359" s="235">
        <f t="shared" si="152"/>
        <v>0</v>
      </c>
      <c r="J359" s="235">
        <f t="shared" si="152"/>
        <v>0</v>
      </c>
      <c r="K359" s="235">
        <f t="shared" si="152"/>
        <v>0</v>
      </c>
      <c r="L359" s="235">
        <f t="shared" si="152"/>
        <v>0</v>
      </c>
      <c r="M359" s="235">
        <f t="shared" si="152"/>
        <v>0</v>
      </c>
      <c r="N359" s="235">
        <f t="shared" si="152"/>
        <v>0</v>
      </c>
      <c r="O359" s="235">
        <f t="shared" si="152"/>
        <v>0</v>
      </c>
      <c r="P359" s="235">
        <f t="shared" si="152"/>
        <v>0</v>
      </c>
      <c r="Q359" s="235">
        <f t="shared" si="152"/>
        <v>0</v>
      </c>
      <c r="R359" s="235">
        <f t="shared" si="152"/>
        <v>0</v>
      </c>
      <c r="S359" s="235">
        <f t="shared" si="152"/>
        <v>0</v>
      </c>
      <c r="T359" s="235">
        <f t="shared" si="152"/>
        <v>0</v>
      </c>
      <c r="U359" s="235">
        <f t="shared" si="152"/>
        <v>0</v>
      </c>
      <c r="V359" s="235">
        <f t="shared" si="152"/>
        <v>0</v>
      </c>
      <c r="W359" s="235">
        <f t="shared" si="152"/>
        <v>0</v>
      </c>
      <c r="X359" s="235">
        <f t="shared" si="152"/>
        <v>0</v>
      </c>
      <c r="Y359" s="235">
        <f t="shared" si="152"/>
        <v>0</v>
      </c>
      <c r="Z359" s="235">
        <f t="shared" si="152"/>
        <v>0</v>
      </c>
      <c r="AA359" s="235">
        <f t="shared" si="152"/>
        <v>0</v>
      </c>
      <c r="AB359" s="235">
        <f t="shared" si="152"/>
        <v>0</v>
      </c>
      <c r="AC359" s="235">
        <f t="shared" si="152"/>
        <v>0</v>
      </c>
      <c r="AD359" s="235">
        <f t="shared" si="152"/>
        <v>0</v>
      </c>
      <c r="AE359" s="235">
        <f t="shared" si="152"/>
        <v>0</v>
      </c>
      <c r="AF359" s="235">
        <f t="shared" si="152"/>
        <v>0</v>
      </c>
      <c r="AG359" s="235">
        <f t="shared" si="152"/>
        <v>0</v>
      </c>
      <c r="AH359" s="235">
        <f t="shared" si="152"/>
        <v>0</v>
      </c>
      <c r="AI359" s="235">
        <f t="shared" si="152"/>
        <v>0</v>
      </c>
      <c r="AJ359" s="235">
        <f t="shared" si="152"/>
        <v>0</v>
      </c>
      <c r="AK359" s="235">
        <f t="shared" si="152"/>
        <v>0</v>
      </c>
      <c r="AL359" s="235">
        <f t="shared" si="152"/>
        <v>0</v>
      </c>
      <c r="AM359" s="235">
        <f t="shared" si="152"/>
        <v>0</v>
      </c>
      <c r="AN359" s="235">
        <f t="shared" si="152"/>
        <v>0</v>
      </c>
      <c r="AO359" s="235">
        <f t="shared" si="152"/>
        <v>0</v>
      </c>
      <c r="AP359" s="235">
        <f t="shared" si="152"/>
        <v>0</v>
      </c>
    </row>
    <row r="360" spans="1:42" x14ac:dyDescent="0.2">
      <c r="A360" s="16">
        <f t="shared" si="149"/>
        <v>6</v>
      </c>
      <c r="B360" s="233">
        <f t="shared" si="146"/>
        <v>0</v>
      </c>
      <c r="C360" s="235">
        <f t="shared" ref="C360:AP360" si="153">LOOKUP(C348,$B$287:$AP$287,$B$288:$AP$288)/100*$B682</f>
        <v>0</v>
      </c>
      <c r="D360" s="235">
        <f t="shared" si="153"/>
        <v>0</v>
      </c>
      <c r="E360" s="235">
        <f t="shared" si="153"/>
        <v>0</v>
      </c>
      <c r="F360" s="235">
        <f t="shared" si="153"/>
        <v>0</v>
      </c>
      <c r="G360" s="235">
        <f t="shared" si="153"/>
        <v>0</v>
      </c>
      <c r="H360" s="235">
        <f t="shared" si="153"/>
        <v>0</v>
      </c>
      <c r="I360" s="235">
        <f t="shared" si="153"/>
        <v>0</v>
      </c>
      <c r="J360" s="235">
        <f t="shared" si="153"/>
        <v>0</v>
      </c>
      <c r="K360" s="235">
        <f t="shared" si="153"/>
        <v>0</v>
      </c>
      <c r="L360" s="235">
        <f t="shared" si="153"/>
        <v>0</v>
      </c>
      <c r="M360" s="235">
        <f t="shared" si="153"/>
        <v>0</v>
      </c>
      <c r="N360" s="235">
        <f t="shared" si="153"/>
        <v>0</v>
      </c>
      <c r="O360" s="235">
        <f t="shared" si="153"/>
        <v>0</v>
      </c>
      <c r="P360" s="235">
        <f t="shared" si="153"/>
        <v>0</v>
      </c>
      <c r="Q360" s="235">
        <f t="shared" si="153"/>
        <v>0</v>
      </c>
      <c r="R360" s="235">
        <f t="shared" si="153"/>
        <v>0</v>
      </c>
      <c r="S360" s="235">
        <f t="shared" si="153"/>
        <v>0</v>
      </c>
      <c r="T360" s="235">
        <f t="shared" si="153"/>
        <v>0</v>
      </c>
      <c r="U360" s="235">
        <f t="shared" si="153"/>
        <v>0</v>
      </c>
      <c r="V360" s="235">
        <f t="shared" si="153"/>
        <v>0</v>
      </c>
      <c r="W360" s="235">
        <f t="shared" si="153"/>
        <v>0</v>
      </c>
      <c r="X360" s="235">
        <f t="shared" si="153"/>
        <v>0</v>
      </c>
      <c r="Y360" s="235">
        <f t="shared" si="153"/>
        <v>0</v>
      </c>
      <c r="Z360" s="235">
        <f t="shared" si="153"/>
        <v>0</v>
      </c>
      <c r="AA360" s="235">
        <f t="shared" si="153"/>
        <v>0</v>
      </c>
      <c r="AB360" s="235">
        <f t="shared" si="153"/>
        <v>0</v>
      </c>
      <c r="AC360" s="235">
        <f t="shared" si="153"/>
        <v>0</v>
      </c>
      <c r="AD360" s="235">
        <f t="shared" si="153"/>
        <v>0</v>
      </c>
      <c r="AE360" s="235">
        <f t="shared" si="153"/>
        <v>0</v>
      </c>
      <c r="AF360" s="235">
        <f t="shared" si="153"/>
        <v>0</v>
      </c>
      <c r="AG360" s="235">
        <f t="shared" si="153"/>
        <v>0</v>
      </c>
      <c r="AH360" s="235">
        <f t="shared" si="153"/>
        <v>0</v>
      </c>
      <c r="AI360" s="235">
        <f t="shared" si="153"/>
        <v>0</v>
      </c>
      <c r="AJ360" s="235">
        <f t="shared" si="153"/>
        <v>0</v>
      </c>
      <c r="AK360" s="235">
        <f t="shared" si="153"/>
        <v>0</v>
      </c>
      <c r="AL360" s="235">
        <f t="shared" si="153"/>
        <v>0</v>
      </c>
      <c r="AM360" s="235">
        <f t="shared" si="153"/>
        <v>0</v>
      </c>
      <c r="AN360" s="235">
        <f t="shared" si="153"/>
        <v>0</v>
      </c>
      <c r="AO360" s="235">
        <f t="shared" si="153"/>
        <v>0</v>
      </c>
      <c r="AP360" s="235">
        <f t="shared" si="153"/>
        <v>0</v>
      </c>
    </row>
    <row r="361" spans="1:42" x14ac:dyDescent="0.2">
      <c r="A361" s="16">
        <f t="shared" si="149"/>
        <v>7</v>
      </c>
      <c r="B361" s="233">
        <f t="shared" si="146"/>
        <v>0</v>
      </c>
      <c r="C361" s="235">
        <f t="shared" ref="C361:AP361" si="154">LOOKUP(C349,$B$287:$AP$287,$B$288:$AP$288)/100*$B683</f>
        <v>0</v>
      </c>
      <c r="D361" s="235">
        <f t="shared" si="154"/>
        <v>0</v>
      </c>
      <c r="E361" s="235">
        <f t="shared" si="154"/>
        <v>0</v>
      </c>
      <c r="F361" s="235">
        <f t="shared" si="154"/>
        <v>0</v>
      </c>
      <c r="G361" s="235">
        <f t="shared" si="154"/>
        <v>0</v>
      </c>
      <c r="H361" s="235">
        <f t="shared" si="154"/>
        <v>0</v>
      </c>
      <c r="I361" s="235">
        <f t="shared" si="154"/>
        <v>0</v>
      </c>
      <c r="J361" s="235">
        <f t="shared" si="154"/>
        <v>0</v>
      </c>
      <c r="K361" s="235">
        <f t="shared" si="154"/>
        <v>0</v>
      </c>
      <c r="L361" s="235">
        <f t="shared" si="154"/>
        <v>0</v>
      </c>
      <c r="M361" s="235">
        <f t="shared" si="154"/>
        <v>0</v>
      </c>
      <c r="N361" s="235">
        <f t="shared" si="154"/>
        <v>0</v>
      </c>
      <c r="O361" s="235">
        <f t="shared" si="154"/>
        <v>0</v>
      </c>
      <c r="P361" s="235">
        <f t="shared" si="154"/>
        <v>0</v>
      </c>
      <c r="Q361" s="235">
        <f t="shared" si="154"/>
        <v>0</v>
      </c>
      <c r="R361" s="235">
        <f t="shared" si="154"/>
        <v>0</v>
      </c>
      <c r="S361" s="235">
        <f t="shared" si="154"/>
        <v>0</v>
      </c>
      <c r="T361" s="235">
        <f t="shared" si="154"/>
        <v>0</v>
      </c>
      <c r="U361" s="235">
        <f t="shared" si="154"/>
        <v>0</v>
      </c>
      <c r="V361" s="235">
        <f t="shared" si="154"/>
        <v>0</v>
      </c>
      <c r="W361" s="235">
        <f t="shared" si="154"/>
        <v>0</v>
      </c>
      <c r="X361" s="235">
        <f t="shared" si="154"/>
        <v>0</v>
      </c>
      <c r="Y361" s="235">
        <f t="shared" si="154"/>
        <v>0</v>
      </c>
      <c r="Z361" s="235">
        <f t="shared" si="154"/>
        <v>0</v>
      </c>
      <c r="AA361" s="235">
        <f t="shared" si="154"/>
        <v>0</v>
      </c>
      <c r="AB361" s="235">
        <f t="shared" si="154"/>
        <v>0</v>
      </c>
      <c r="AC361" s="235">
        <f t="shared" si="154"/>
        <v>0</v>
      </c>
      <c r="AD361" s="235">
        <f t="shared" si="154"/>
        <v>0</v>
      </c>
      <c r="AE361" s="235">
        <f t="shared" si="154"/>
        <v>0</v>
      </c>
      <c r="AF361" s="235">
        <f t="shared" si="154"/>
        <v>0</v>
      </c>
      <c r="AG361" s="235">
        <f t="shared" si="154"/>
        <v>0</v>
      </c>
      <c r="AH361" s="235">
        <f t="shared" si="154"/>
        <v>0</v>
      </c>
      <c r="AI361" s="235">
        <f t="shared" si="154"/>
        <v>0</v>
      </c>
      <c r="AJ361" s="235">
        <f t="shared" si="154"/>
        <v>0</v>
      </c>
      <c r="AK361" s="235">
        <f t="shared" si="154"/>
        <v>0</v>
      </c>
      <c r="AL361" s="235">
        <f t="shared" si="154"/>
        <v>0</v>
      </c>
      <c r="AM361" s="235">
        <f t="shared" si="154"/>
        <v>0</v>
      </c>
      <c r="AN361" s="235">
        <f t="shared" si="154"/>
        <v>0</v>
      </c>
      <c r="AO361" s="235">
        <f t="shared" si="154"/>
        <v>0</v>
      </c>
      <c r="AP361" s="235">
        <f t="shared" si="154"/>
        <v>0</v>
      </c>
    </row>
    <row r="362" spans="1:42" x14ac:dyDescent="0.2">
      <c r="A362" s="16">
        <f t="shared" si="149"/>
        <v>8</v>
      </c>
      <c r="B362" s="233">
        <f t="shared" si="146"/>
        <v>0</v>
      </c>
      <c r="C362" s="235">
        <f t="shared" ref="C362:AP362" si="155">LOOKUP(C350,$B$287:$AP$287,$B$288:$AP$288)/100*$B684</f>
        <v>0</v>
      </c>
      <c r="D362" s="235">
        <f t="shared" si="155"/>
        <v>0</v>
      </c>
      <c r="E362" s="235">
        <f t="shared" si="155"/>
        <v>0</v>
      </c>
      <c r="F362" s="235">
        <f t="shared" si="155"/>
        <v>0</v>
      </c>
      <c r="G362" s="235">
        <f t="shared" si="155"/>
        <v>0</v>
      </c>
      <c r="H362" s="235">
        <f t="shared" si="155"/>
        <v>0</v>
      </c>
      <c r="I362" s="235">
        <f t="shared" si="155"/>
        <v>0</v>
      </c>
      <c r="J362" s="235">
        <f t="shared" si="155"/>
        <v>0</v>
      </c>
      <c r="K362" s="235">
        <f t="shared" si="155"/>
        <v>0</v>
      </c>
      <c r="L362" s="235">
        <f t="shared" si="155"/>
        <v>0</v>
      </c>
      <c r="M362" s="235">
        <f t="shared" si="155"/>
        <v>0</v>
      </c>
      <c r="N362" s="235">
        <f t="shared" si="155"/>
        <v>0</v>
      </c>
      <c r="O362" s="235">
        <f t="shared" si="155"/>
        <v>0</v>
      </c>
      <c r="P362" s="235">
        <f t="shared" si="155"/>
        <v>0</v>
      </c>
      <c r="Q362" s="235">
        <f t="shared" si="155"/>
        <v>0</v>
      </c>
      <c r="R362" s="235">
        <f t="shared" si="155"/>
        <v>0</v>
      </c>
      <c r="S362" s="235">
        <f t="shared" si="155"/>
        <v>0</v>
      </c>
      <c r="T362" s="235">
        <f t="shared" si="155"/>
        <v>0</v>
      </c>
      <c r="U362" s="235">
        <f t="shared" si="155"/>
        <v>0</v>
      </c>
      <c r="V362" s="235">
        <f t="shared" si="155"/>
        <v>0</v>
      </c>
      <c r="W362" s="235">
        <f t="shared" si="155"/>
        <v>0</v>
      </c>
      <c r="X362" s="235">
        <f t="shared" si="155"/>
        <v>0</v>
      </c>
      <c r="Y362" s="235">
        <f t="shared" si="155"/>
        <v>0</v>
      </c>
      <c r="Z362" s="235">
        <f t="shared" si="155"/>
        <v>0</v>
      </c>
      <c r="AA362" s="235">
        <f t="shared" si="155"/>
        <v>0</v>
      </c>
      <c r="AB362" s="235">
        <f t="shared" si="155"/>
        <v>0</v>
      </c>
      <c r="AC362" s="235">
        <f t="shared" si="155"/>
        <v>0</v>
      </c>
      <c r="AD362" s="235">
        <f t="shared" si="155"/>
        <v>0</v>
      </c>
      <c r="AE362" s="235">
        <f t="shared" si="155"/>
        <v>0</v>
      </c>
      <c r="AF362" s="235">
        <f t="shared" si="155"/>
        <v>0</v>
      </c>
      <c r="AG362" s="235">
        <f t="shared" si="155"/>
        <v>0</v>
      </c>
      <c r="AH362" s="235">
        <f t="shared" si="155"/>
        <v>0</v>
      </c>
      <c r="AI362" s="235">
        <f t="shared" si="155"/>
        <v>0</v>
      </c>
      <c r="AJ362" s="235">
        <f t="shared" si="155"/>
        <v>0</v>
      </c>
      <c r="AK362" s="235">
        <f t="shared" si="155"/>
        <v>0</v>
      </c>
      <c r="AL362" s="235">
        <f t="shared" si="155"/>
        <v>0</v>
      </c>
      <c r="AM362" s="235">
        <f t="shared" si="155"/>
        <v>0</v>
      </c>
      <c r="AN362" s="235">
        <f t="shared" si="155"/>
        <v>0</v>
      </c>
      <c r="AO362" s="235">
        <f t="shared" si="155"/>
        <v>0</v>
      </c>
      <c r="AP362" s="235">
        <f t="shared" si="155"/>
        <v>0</v>
      </c>
    </row>
    <row r="363" spans="1:42" x14ac:dyDescent="0.2">
      <c r="A363" s="16">
        <f>A362+1</f>
        <v>9</v>
      </c>
      <c r="B363" s="233">
        <f t="shared" si="146"/>
        <v>0</v>
      </c>
      <c r="C363" s="235">
        <f t="shared" ref="C363:AP363" si="156">LOOKUP(C351,$B$287:$AP$287,$B$288:$AP$288)/100*$B685</f>
        <v>0</v>
      </c>
      <c r="D363" s="235">
        <f t="shared" si="156"/>
        <v>0</v>
      </c>
      <c r="E363" s="235">
        <f t="shared" si="156"/>
        <v>0</v>
      </c>
      <c r="F363" s="235">
        <f t="shared" si="156"/>
        <v>0</v>
      </c>
      <c r="G363" s="235">
        <f t="shared" si="156"/>
        <v>0</v>
      </c>
      <c r="H363" s="235">
        <f t="shared" si="156"/>
        <v>0</v>
      </c>
      <c r="I363" s="235">
        <f t="shared" si="156"/>
        <v>0</v>
      </c>
      <c r="J363" s="235">
        <f t="shared" si="156"/>
        <v>0</v>
      </c>
      <c r="K363" s="235">
        <f t="shared" si="156"/>
        <v>0</v>
      </c>
      <c r="L363" s="235">
        <f t="shared" si="156"/>
        <v>0</v>
      </c>
      <c r="M363" s="235">
        <f t="shared" si="156"/>
        <v>0</v>
      </c>
      <c r="N363" s="235">
        <f t="shared" si="156"/>
        <v>0</v>
      </c>
      <c r="O363" s="235">
        <f t="shared" si="156"/>
        <v>0</v>
      </c>
      <c r="P363" s="235">
        <f t="shared" si="156"/>
        <v>0</v>
      </c>
      <c r="Q363" s="235">
        <f t="shared" si="156"/>
        <v>0</v>
      </c>
      <c r="R363" s="235">
        <f t="shared" si="156"/>
        <v>0</v>
      </c>
      <c r="S363" s="235">
        <f t="shared" si="156"/>
        <v>0</v>
      </c>
      <c r="T363" s="235">
        <f t="shared" si="156"/>
        <v>0</v>
      </c>
      <c r="U363" s="235">
        <f t="shared" si="156"/>
        <v>0</v>
      </c>
      <c r="V363" s="235">
        <f t="shared" si="156"/>
        <v>0</v>
      </c>
      <c r="W363" s="235">
        <f t="shared" si="156"/>
        <v>0</v>
      </c>
      <c r="X363" s="235">
        <f t="shared" si="156"/>
        <v>0</v>
      </c>
      <c r="Y363" s="235">
        <f t="shared" si="156"/>
        <v>0</v>
      </c>
      <c r="Z363" s="235">
        <f t="shared" si="156"/>
        <v>0</v>
      </c>
      <c r="AA363" s="235">
        <f t="shared" si="156"/>
        <v>0</v>
      </c>
      <c r="AB363" s="235">
        <f t="shared" si="156"/>
        <v>0</v>
      </c>
      <c r="AC363" s="235">
        <f t="shared" si="156"/>
        <v>0</v>
      </c>
      <c r="AD363" s="235">
        <f t="shared" si="156"/>
        <v>0</v>
      </c>
      <c r="AE363" s="235">
        <f t="shared" si="156"/>
        <v>0</v>
      </c>
      <c r="AF363" s="235">
        <f t="shared" si="156"/>
        <v>0</v>
      </c>
      <c r="AG363" s="235">
        <f t="shared" si="156"/>
        <v>0</v>
      </c>
      <c r="AH363" s="235">
        <f t="shared" si="156"/>
        <v>0</v>
      </c>
      <c r="AI363" s="235">
        <f t="shared" si="156"/>
        <v>0</v>
      </c>
      <c r="AJ363" s="235">
        <f t="shared" si="156"/>
        <v>0</v>
      </c>
      <c r="AK363" s="235">
        <f t="shared" si="156"/>
        <v>0</v>
      </c>
      <c r="AL363" s="235">
        <f t="shared" si="156"/>
        <v>0</v>
      </c>
      <c r="AM363" s="235">
        <f t="shared" si="156"/>
        <v>0</v>
      </c>
      <c r="AN363" s="235">
        <f t="shared" si="156"/>
        <v>0</v>
      </c>
      <c r="AO363" s="235">
        <f t="shared" si="156"/>
        <v>0</v>
      </c>
      <c r="AP363" s="235">
        <f t="shared" si="156"/>
        <v>0</v>
      </c>
    </row>
    <row r="364" spans="1:42" x14ac:dyDescent="0.2">
      <c r="A364" s="16">
        <f t="shared" si="149"/>
        <v>10</v>
      </c>
      <c r="B364" s="233">
        <f t="shared" si="146"/>
        <v>0</v>
      </c>
      <c r="C364" s="235">
        <f t="shared" ref="C364:AP364" si="157">LOOKUP(C352,$B$287:$AP$287,$B$288:$AP$288)/100*$B686</f>
        <v>0</v>
      </c>
      <c r="D364" s="235">
        <f t="shared" si="157"/>
        <v>0</v>
      </c>
      <c r="E364" s="235">
        <f t="shared" si="157"/>
        <v>0</v>
      </c>
      <c r="F364" s="235">
        <f t="shared" si="157"/>
        <v>0</v>
      </c>
      <c r="G364" s="235">
        <f t="shared" si="157"/>
        <v>0</v>
      </c>
      <c r="H364" s="235">
        <f t="shared" si="157"/>
        <v>0</v>
      </c>
      <c r="I364" s="235">
        <f t="shared" si="157"/>
        <v>0</v>
      </c>
      <c r="J364" s="235">
        <f t="shared" si="157"/>
        <v>0</v>
      </c>
      <c r="K364" s="235">
        <f t="shared" si="157"/>
        <v>0</v>
      </c>
      <c r="L364" s="235">
        <f t="shared" si="157"/>
        <v>0</v>
      </c>
      <c r="M364" s="235">
        <f t="shared" si="157"/>
        <v>0</v>
      </c>
      <c r="N364" s="235">
        <f t="shared" si="157"/>
        <v>0</v>
      </c>
      <c r="O364" s="235">
        <f t="shared" si="157"/>
        <v>0</v>
      </c>
      <c r="P364" s="235">
        <f t="shared" si="157"/>
        <v>0</v>
      </c>
      <c r="Q364" s="235">
        <f t="shared" si="157"/>
        <v>0</v>
      </c>
      <c r="R364" s="235">
        <f t="shared" si="157"/>
        <v>0</v>
      </c>
      <c r="S364" s="235">
        <f t="shared" si="157"/>
        <v>0</v>
      </c>
      <c r="T364" s="235">
        <f t="shared" si="157"/>
        <v>0</v>
      </c>
      <c r="U364" s="235">
        <f t="shared" si="157"/>
        <v>0</v>
      </c>
      <c r="V364" s="235">
        <f t="shared" si="157"/>
        <v>0</v>
      </c>
      <c r="W364" s="235">
        <f t="shared" si="157"/>
        <v>0</v>
      </c>
      <c r="X364" s="235">
        <f t="shared" si="157"/>
        <v>0</v>
      </c>
      <c r="Y364" s="235">
        <f t="shared" si="157"/>
        <v>0</v>
      </c>
      <c r="Z364" s="235">
        <f t="shared" si="157"/>
        <v>0</v>
      </c>
      <c r="AA364" s="235">
        <f t="shared" si="157"/>
        <v>0</v>
      </c>
      <c r="AB364" s="235">
        <f t="shared" si="157"/>
        <v>0</v>
      </c>
      <c r="AC364" s="235">
        <f t="shared" si="157"/>
        <v>0</v>
      </c>
      <c r="AD364" s="235">
        <f t="shared" si="157"/>
        <v>0</v>
      </c>
      <c r="AE364" s="235">
        <f t="shared" si="157"/>
        <v>0</v>
      </c>
      <c r="AF364" s="235">
        <f t="shared" si="157"/>
        <v>0</v>
      </c>
      <c r="AG364" s="235">
        <f t="shared" si="157"/>
        <v>0</v>
      </c>
      <c r="AH364" s="235">
        <f t="shared" si="157"/>
        <v>0</v>
      </c>
      <c r="AI364" s="235">
        <f t="shared" si="157"/>
        <v>0</v>
      </c>
      <c r="AJ364" s="235">
        <f t="shared" si="157"/>
        <v>0</v>
      </c>
      <c r="AK364" s="235">
        <f t="shared" si="157"/>
        <v>0</v>
      </c>
      <c r="AL364" s="235">
        <f t="shared" si="157"/>
        <v>0</v>
      </c>
      <c r="AM364" s="235">
        <f t="shared" si="157"/>
        <v>0</v>
      </c>
      <c r="AN364" s="235">
        <f t="shared" si="157"/>
        <v>0</v>
      </c>
      <c r="AO364" s="235">
        <f t="shared" si="157"/>
        <v>0</v>
      </c>
      <c r="AP364" s="235">
        <f t="shared" si="157"/>
        <v>0</v>
      </c>
    </row>
    <row r="365" spans="1:42" s="16" customFormat="1" ht="12" customHeight="1" x14ac:dyDescent="0.2">
      <c r="A365" s="39" t="s">
        <v>12</v>
      </c>
      <c r="B365" s="19"/>
      <c r="C365" s="214">
        <f>SUM(C355:C364)</f>
        <v>0</v>
      </c>
      <c r="D365" s="214">
        <f t="shared" ref="D365:AP365" si="158">SUM(D355:D364)</f>
        <v>0</v>
      </c>
      <c r="E365" s="214">
        <f t="shared" si="158"/>
        <v>0</v>
      </c>
      <c r="F365" s="214">
        <f t="shared" si="158"/>
        <v>0</v>
      </c>
      <c r="G365" s="214">
        <f t="shared" si="158"/>
        <v>0</v>
      </c>
      <c r="H365" s="214">
        <f t="shared" si="158"/>
        <v>0</v>
      </c>
      <c r="I365" s="214">
        <f t="shared" si="158"/>
        <v>0</v>
      </c>
      <c r="J365" s="214">
        <f t="shared" si="158"/>
        <v>0</v>
      </c>
      <c r="K365" s="214">
        <f t="shared" si="158"/>
        <v>0</v>
      </c>
      <c r="L365" s="214">
        <f t="shared" si="158"/>
        <v>0</v>
      </c>
      <c r="M365" s="214">
        <f t="shared" si="158"/>
        <v>0</v>
      </c>
      <c r="N365" s="214">
        <f t="shared" si="158"/>
        <v>0</v>
      </c>
      <c r="O365" s="214">
        <f t="shared" si="158"/>
        <v>0</v>
      </c>
      <c r="P365" s="214">
        <f t="shared" si="158"/>
        <v>0</v>
      </c>
      <c r="Q365" s="214">
        <f t="shared" si="158"/>
        <v>0</v>
      </c>
      <c r="R365" s="214">
        <f t="shared" si="158"/>
        <v>0</v>
      </c>
      <c r="S365" s="214">
        <f t="shared" si="158"/>
        <v>0</v>
      </c>
      <c r="T365" s="214">
        <f t="shared" si="158"/>
        <v>0</v>
      </c>
      <c r="U365" s="214">
        <f t="shared" si="158"/>
        <v>0</v>
      </c>
      <c r="V365" s="214">
        <f t="shared" si="158"/>
        <v>0</v>
      </c>
      <c r="W365" s="214">
        <f t="shared" si="158"/>
        <v>0</v>
      </c>
      <c r="X365" s="214">
        <f t="shared" si="158"/>
        <v>0</v>
      </c>
      <c r="Y365" s="214">
        <f t="shared" si="158"/>
        <v>0</v>
      </c>
      <c r="Z365" s="214">
        <f t="shared" si="158"/>
        <v>0</v>
      </c>
      <c r="AA365" s="214">
        <f t="shared" si="158"/>
        <v>0</v>
      </c>
      <c r="AB365" s="214">
        <f t="shared" si="158"/>
        <v>0</v>
      </c>
      <c r="AC365" s="214">
        <f t="shared" si="158"/>
        <v>0</v>
      </c>
      <c r="AD365" s="214">
        <f t="shared" si="158"/>
        <v>0</v>
      </c>
      <c r="AE365" s="214">
        <f t="shared" si="158"/>
        <v>0</v>
      </c>
      <c r="AF365" s="214">
        <f t="shared" si="158"/>
        <v>0</v>
      </c>
      <c r="AG365" s="214">
        <f t="shared" si="158"/>
        <v>0</v>
      </c>
      <c r="AH365" s="214">
        <f t="shared" si="158"/>
        <v>0</v>
      </c>
      <c r="AI365" s="214">
        <f t="shared" si="158"/>
        <v>0</v>
      </c>
      <c r="AJ365" s="214">
        <f t="shared" si="158"/>
        <v>0</v>
      </c>
      <c r="AK365" s="214">
        <f t="shared" si="158"/>
        <v>0</v>
      </c>
      <c r="AL365" s="214">
        <f t="shared" si="158"/>
        <v>0</v>
      </c>
      <c r="AM365" s="214">
        <f t="shared" si="158"/>
        <v>0</v>
      </c>
      <c r="AN365" s="214">
        <f t="shared" si="158"/>
        <v>0</v>
      </c>
      <c r="AO365" s="214">
        <f t="shared" si="158"/>
        <v>0</v>
      </c>
      <c r="AP365" s="214">
        <f t="shared" si="158"/>
        <v>0</v>
      </c>
    </row>
    <row r="366" spans="1:42" x14ac:dyDescent="0.2">
      <c r="A366" s="32"/>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c r="AF366" s="28"/>
      <c r="AG366" s="28"/>
      <c r="AH366" s="28"/>
      <c r="AI366" s="28"/>
      <c r="AJ366" s="28"/>
      <c r="AK366" s="28"/>
      <c r="AL366" s="28"/>
      <c r="AM366" s="28"/>
      <c r="AN366" s="28"/>
      <c r="AO366" s="28"/>
      <c r="AP366" s="28"/>
    </row>
    <row r="367" spans="1:42" x14ac:dyDescent="0.2">
      <c r="A367" s="29" t="s">
        <v>97</v>
      </c>
    </row>
    <row r="368" spans="1:42" x14ac:dyDescent="0.2">
      <c r="A368" s="16" t="s">
        <v>20</v>
      </c>
      <c r="G368" s="405" t="s">
        <v>64</v>
      </c>
      <c r="H368" s="406"/>
      <c r="I368" s="406"/>
      <c r="J368" s="407"/>
      <c r="K368" s="408" t="s">
        <v>65</v>
      </c>
      <c r="L368" s="409"/>
    </row>
    <row r="369" spans="1:17" ht="51" x14ac:dyDescent="0.2">
      <c r="A369" s="16"/>
      <c r="B369" s="18" t="s">
        <v>54</v>
      </c>
      <c r="C369" s="18" t="s">
        <v>50</v>
      </c>
      <c r="D369" s="18" t="s">
        <v>52</v>
      </c>
      <c r="E369" s="34" t="s">
        <v>53</v>
      </c>
      <c r="F369" s="18" t="s">
        <v>55</v>
      </c>
      <c r="G369" s="18" t="s">
        <v>59</v>
      </c>
      <c r="H369" s="18" t="s">
        <v>61</v>
      </c>
      <c r="I369" s="67" t="s">
        <v>60</v>
      </c>
      <c r="J369" s="18" t="s">
        <v>62</v>
      </c>
      <c r="K369" s="40" t="s">
        <v>3</v>
      </c>
      <c r="L369" s="183" t="s">
        <v>62</v>
      </c>
      <c r="M369" s="35" t="s">
        <v>66</v>
      </c>
      <c r="N369" s="35" t="s">
        <v>67</v>
      </c>
      <c r="O369" s="18" t="s">
        <v>56</v>
      </c>
      <c r="P369" s="182" t="s">
        <v>87</v>
      </c>
      <c r="Q369" s="18" t="s">
        <v>88</v>
      </c>
    </row>
    <row r="370" spans="1:17" s="16" customFormat="1" x14ac:dyDescent="0.2">
      <c r="A370" s="41" t="str">
        <f t="shared" ref="A370:A375" si="159">A234</f>
        <v>5-yr MACRS</v>
      </c>
      <c r="B370" s="282">
        <f>IF(Inputs!$C$150=0,0,depr_alloc_macrs_5_percent*100/Inputs!$C$150)</f>
        <v>0</v>
      </c>
      <c r="C370" s="162">
        <f>-$B$98*depr_alloc_macrs_5_percent/100</f>
        <v>0</v>
      </c>
      <c r="D370" s="162">
        <f t="shared" ref="D370:E376" si="160">$B370/100*D$377</f>
        <v>0</v>
      </c>
      <c r="E370" s="162">
        <f t="shared" si="160"/>
        <v>0</v>
      </c>
      <c r="F370" s="164">
        <f>C370-D370-E370</f>
        <v>0</v>
      </c>
      <c r="G370" s="165">
        <f>IF(depr_itc_fed_macrs_5="Yes",F370,0)</f>
        <v>0</v>
      </c>
      <c r="H370" s="175">
        <f t="shared" ref="H370:H376" si="161">IF($G$377=0,0,G370/$G$377)*100</f>
        <v>0</v>
      </c>
      <c r="I370" s="168">
        <f t="shared" ref="I370:I376" si="162">$I$377*H370/100</f>
        <v>0</v>
      </c>
      <c r="J370" s="169">
        <f>I370*0.5</f>
        <v>0</v>
      </c>
      <c r="K370" s="164">
        <f t="shared" ref="K370:K376" si="163">H370/100*$K$377</f>
        <v>0</v>
      </c>
      <c r="L370" s="164">
        <f>K370*0.5</f>
        <v>0</v>
      </c>
      <c r="M370" s="162">
        <f t="shared" ref="M370:M376" si="164">IF(itc_sta_amount_deprbas_fed="Yes",L234,0)+IF(itc_sta_percent_deprbas_fed="Yes",J234,0)</f>
        <v>0</v>
      </c>
      <c r="N370" s="162">
        <f t="shared" ref="N370:N376" si="165">IF(itc_fed_amount_deprbas_fed="Yes",L370,0)+IF(itc_fed_percent_deprbas_fed="Yes",J370,0)</f>
        <v>0</v>
      </c>
      <c r="O370" s="170">
        <f t="shared" ref="O370:O374" si="166">F370-M370-N370</f>
        <v>0</v>
      </c>
      <c r="P370" s="162">
        <f>IF(depr_bonus_fed_macrs_5="Yes",O370*depr_bonus_fed/100,0)</f>
        <v>0</v>
      </c>
      <c r="Q370" s="164">
        <f>O370-P370</f>
        <v>0</v>
      </c>
    </row>
    <row r="371" spans="1:17" s="16" customFormat="1" x14ac:dyDescent="0.2">
      <c r="A371" s="41" t="str">
        <f t="shared" si="159"/>
        <v>15-yr MACRS</v>
      </c>
      <c r="B371" s="282">
        <f>IF(Inputs!$C$150=0,0,depr_alloc_macrs_15_percent*100/Inputs!$C$150)</f>
        <v>0</v>
      </c>
      <c r="C371" s="162">
        <f>-$B$98*depr_alloc_macrs_15_percent/100</f>
        <v>0</v>
      </c>
      <c r="D371" s="162">
        <f t="shared" si="160"/>
        <v>0</v>
      </c>
      <c r="E371" s="162">
        <f t="shared" si="160"/>
        <v>0</v>
      </c>
      <c r="F371" s="164">
        <f t="shared" ref="F371:F374" si="167">C371-D371-E371</f>
        <v>0</v>
      </c>
      <c r="G371" s="166">
        <f>IF(depr_itc_fed_macrs_15="Yes",F371,0)</f>
        <v>0</v>
      </c>
      <c r="H371" s="176">
        <f t="shared" si="161"/>
        <v>0</v>
      </c>
      <c r="I371" s="162">
        <f t="shared" si="162"/>
        <v>0</v>
      </c>
      <c r="J371" s="171">
        <f t="shared" ref="J371:J376" si="168">I371*0.5</f>
        <v>0</v>
      </c>
      <c r="K371" s="164">
        <f t="shared" si="163"/>
        <v>0</v>
      </c>
      <c r="L371" s="164">
        <f t="shared" ref="L371:L376" si="169">K371*0.5</f>
        <v>0</v>
      </c>
      <c r="M371" s="162">
        <f t="shared" si="164"/>
        <v>0</v>
      </c>
      <c r="N371" s="162">
        <f t="shared" si="165"/>
        <v>0</v>
      </c>
      <c r="O371" s="164">
        <f t="shared" si="166"/>
        <v>0</v>
      </c>
      <c r="P371" s="162">
        <f>IF(depr_bonus_fed_macrs_15="Yes",O371*depr_bonus_fed/100,0)</f>
        <v>0</v>
      </c>
      <c r="Q371" s="164">
        <f t="shared" ref="Q371:Q374" si="170">O371-P371</f>
        <v>0</v>
      </c>
    </row>
    <row r="372" spans="1:17" s="16" customFormat="1" x14ac:dyDescent="0.2">
      <c r="A372" s="41" t="str">
        <f t="shared" si="159"/>
        <v>5-yr SL</v>
      </c>
      <c r="B372" s="282">
        <f>IF(Inputs!$C$150=0,0,depr_alloc_sl_5_percent*100/Inputs!$C$150)</f>
        <v>0</v>
      </c>
      <c r="C372" s="162">
        <f>-$B$98*depr_alloc_sl_5_percent/100</f>
        <v>0</v>
      </c>
      <c r="D372" s="162">
        <f t="shared" si="160"/>
        <v>0</v>
      </c>
      <c r="E372" s="162">
        <f t="shared" si="160"/>
        <v>0</v>
      </c>
      <c r="F372" s="164">
        <f t="shared" si="167"/>
        <v>0</v>
      </c>
      <c r="G372" s="166">
        <f>IF(depr_itc_fed_sl_5="Yes",F372,0)</f>
        <v>0</v>
      </c>
      <c r="H372" s="176">
        <f t="shared" si="161"/>
        <v>0</v>
      </c>
      <c r="I372" s="162">
        <f t="shared" si="162"/>
        <v>0</v>
      </c>
      <c r="J372" s="171">
        <f t="shared" si="168"/>
        <v>0</v>
      </c>
      <c r="K372" s="164">
        <f t="shared" si="163"/>
        <v>0</v>
      </c>
      <c r="L372" s="164">
        <f t="shared" si="169"/>
        <v>0</v>
      </c>
      <c r="M372" s="162">
        <f t="shared" si="164"/>
        <v>0</v>
      </c>
      <c r="N372" s="162">
        <f t="shared" si="165"/>
        <v>0</v>
      </c>
      <c r="O372" s="164">
        <f t="shared" si="166"/>
        <v>0</v>
      </c>
      <c r="P372" s="162">
        <f>IF(depr_bonus_fed_sl_5="Yes",O372*depr_bonus_fed/100,0)</f>
        <v>0</v>
      </c>
      <c r="Q372" s="164">
        <f t="shared" si="170"/>
        <v>0</v>
      </c>
    </row>
    <row r="373" spans="1:17" s="16" customFormat="1" x14ac:dyDescent="0.2">
      <c r="A373" s="41" t="str">
        <f t="shared" si="159"/>
        <v>15-yr SL</v>
      </c>
      <c r="B373" s="282">
        <f>IF(Inputs!$C$150=0,0,depr_alloc_sl_15_percent*100/Inputs!$C$150)</f>
        <v>0</v>
      </c>
      <c r="C373" s="162">
        <f>-$B$98*depr_alloc_sl_15_percent/100</f>
        <v>0</v>
      </c>
      <c r="D373" s="162">
        <f t="shared" si="160"/>
        <v>0</v>
      </c>
      <c r="E373" s="162">
        <f t="shared" si="160"/>
        <v>0</v>
      </c>
      <c r="F373" s="164">
        <f t="shared" si="167"/>
        <v>0</v>
      </c>
      <c r="G373" s="166">
        <f>IF(depr_itc_fed_sl_15="Yes",F373,0)</f>
        <v>0</v>
      </c>
      <c r="H373" s="176">
        <f t="shared" si="161"/>
        <v>0</v>
      </c>
      <c r="I373" s="162">
        <f t="shared" si="162"/>
        <v>0</v>
      </c>
      <c r="J373" s="171">
        <f t="shared" si="168"/>
        <v>0</v>
      </c>
      <c r="K373" s="164">
        <f t="shared" si="163"/>
        <v>0</v>
      </c>
      <c r="L373" s="164">
        <f t="shared" si="169"/>
        <v>0</v>
      </c>
      <c r="M373" s="162">
        <f t="shared" si="164"/>
        <v>0</v>
      </c>
      <c r="N373" s="162">
        <f t="shared" si="165"/>
        <v>0</v>
      </c>
      <c r="O373" s="164">
        <f t="shared" si="166"/>
        <v>0</v>
      </c>
      <c r="P373" s="162">
        <f>IF(depr_bonus_fed_sl_15="Yes",O373*depr_bonus_fed/100,0)</f>
        <v>0</v>
      </c>
      <c r="Q373" s="164">
        <f t="shared" si="170"/>
        <v>0</v>
      </c>
    </row>
    <row r="374" spans="1:17" s="16" customFormat="1" x14ac:dyDescent="0.2">
      <c r="A374" s="41" t="str">
        <f t="shared" si="159"/>
        <v>20-yr SL</v>
      </c>
      <c r="B374" s="282">
        <f>IF(Inputs!$C$150=0,0,depr_alloc_sl_20_percent*100/Inputs!$C$150)</f>
        <v>0</v>
      </c>
      <c r="C374" s="162">
        <f>-$B$98*depr_alloc_sl_20_percent/100</f>
        <v>0</v>
      </c>
      <c r="D374" s="162">
        <f t="shared" si="160"/>
        <v>0</v>
      </c>
      <c r="E374" s="162">
        <f t="shared" si="160"/>
        <v>0</v>
      </c>
      <c r="F374" s="164">
        <f t="shared" si="167"/>
        <v>0</v>
      </c>
      <c r="G374" s="166">
        <f>IF(depr_itc_fed_sl_20="Yes",F374,0)</f>
        <v>0</v>
      </c>
      <c r="H374" s="176">
        <f t="shared" si="161"/>
        <v>0</v>
      </c>
      <c r="I374" s="162">
        <f t="shared" si="162"/>
        <v>0</v>
      </c>
      <c r="J374" s="171">
        <f t="shared" si="168"/>
        <v>0</v>
      </c>
      <c r="K374" s="164">
        <f t="shared" si="163"/>
        <v>0</v>
      </c>
      <c r="L374" s="164">
        <f t="shared" si="169"/>
        <v>0</v>
      </c>
      <c r="M374" s="162">
        <f t="shared" si="164"/>
        <v>0</v>
      </c>
      <c r="N374" s="162">
        <f t="shared" si="165"/>
        <v>0</v>
      </c>
      <c r="O374" s="164">
        <f t="shared" si="166"/>
        <v>0</v>
      </c>
      <c r="P374" s="162">
        <f>IF(depr_bonus_fed_sl_20="Yes",O374*depr_bonus_fed/100,0)</f>
        <v>0</v>
      </c>
      <c r="Q374" s="164">
        <f t="shared" si="170"/>
        <v>0</v>
      </c>
    </row>
    <row r="375" spans="1:17" s="16" customFormat="1" x14ac:dyDescent="0.2">
      <c r="A375" s="41" t="str">
        <f t="shared" si="159"/>
        <v>39-yr SL</v>
      </c>
      <c r="B375" s="282">
        <f>IF(Inputs!$C$150=0,0,depr_alloc_sl_39_percent*100/Inputs!$C$150)</f>
        <v>0</v>
      </c>
      <c r="C375" s="162">
        <f>-$B$98*depr_alloc_sl_39_percent/100</f>
        <v>0</v>
      </c>
      <c r="D375" s="162">
        <f t="shared" si="160"/>
        <v>0</v>
      </c>
      <c r="E375" s="162">
        <f t="shared" si="160"/>
        <v>0</v>
      </c>
      <c r="F375" s="164">
        <f>C375-D375-E375</f>
        <v>0</v>
      </c>
      <c r="G375" s="166">
        <f>IF(depr_itc_fed_sl_39="Yes",F375,0)</f>
        <v>0</v>
      </c>
      <c r="H375" s="176">
        <f t="shared" si="161"/>
        <v>0</v>
      </c>
      <c r="I375" s="162">
        <f t="shared" si="162"/>
        <v>0</v>
      </c>
      <c r="J375" s="171">
        <f t="shared" si="168"/>
        <v>0</v>
      </c>
      <c r="K375" s="164">
        <f t="shared" si="163"/>
        <v>0</v>
      </c>
      <c r="L375" s="164">
        <f t="shared" si="169"/>
        <v>0</v>
      </c>
      <c r="M375" s="166">
        <f t="shared" si="164"/>
        <v>0</v>
      </c>
      <c r="N375" s="162">
        <f t="shared" si="165"/>
        <v>0</v>
      </c>
      <c r="O375" s="164">
        <f>F375-M375-N375</f>
        <v>0</v>
      </c>
      <c r="P375" s="162">
        <f>IF(depr_bonus_fed_sl_39="Yes",O375*depr_bonus_fed/100,0)</f>
        <v>0</v>
      </c>
      <c r="Q375" s="164">
        <f>O375-P375</f>
        <v>0</v>
      </c>
    </row>
    <row r="376" spans="1:17" s="16" customFormat="1" x14ac:dyDescent="0.2">
      <c r="A376" s="41" t="s">
        <v>332</v>
      </c>
      <c r="B376" s="283">
        <f>IF(Inputs!$C$150=0,0,depr_alloc_custom_percent*100/Inputs!$C$150)</f>
        <v>0</v>
      </c>
      <c r="C376" s="163">
        <f>-$B$98*depr_alloc_custom_percent/100</f>
        <v>0</v>
      </c>
      <c r="D376" s="162">
        <f t="shared" si="160"/>
        <v>0</v>
      </c>
      <c r="E376" s="162">
        <f t="shared" si="160"/>
        <v>0</v>
      </c>
      <c r="F376" s="167">
        <f>C376-D376-E376</f>
        <v>0</v>
      </c>
      <c r="G376" s="166">
        <f>IF(depr_itc_fed_custom="Yes",F376,0)</f>
        <v>0</v>
      </c>
      <c r="H376" s="176">
        <f t="shared" si="161"/>
        <v>0</v>
      </c>
      <c r="I376" s="162">
        <f t="shared" si="162"/>
        <v>0</v>
      </c>
      <c r="J376" s="171">
        <f t="shared" si="168"/>
        <v>0</v>
      </c>
      <c r="K376" s="164">
        <f t="shared" si="163"/>
        <v>0</v>
      </c>
      <c r="L376" s="164">
        <f t="shared" si="169"/>
        <v>0</v>
      </c>
      <c r="M376" s="177">
        <f t="shared" si="164"/>
        <v>0</v>
      </c>
      <c r="N376" s="380">
        <f t="shared" si="165"/>
        <v>0</v>
      </c>
      <c r="O376" s="167">
        <f>F376-M376-N376</f>
        <v>0</v>
      </c>
      <c r="P376" s="163">
        <f>IF(depr_bonus_fed_custom="Yes",O376*depr_bonus_fed/100,0)</f>
        <v>0</v>
      </c>
      <c r="Q376" s="167">
        <f>O376-P376</f>
        <v>0</v>
      </c>
    </row>
    <row r="377" spans="1:17" s="16" customFormat="1" x14ac:dyDescent="0.2">
      <c r="B377" s="283">
        <f>SUM(B370:B376)</f>
        <v>0</v>
      </c>
      <c r="C377" s="163">
        <f>SUM(C370:C376)</f>
        <v>0</v>
      </c>
      <c r="D377" s="180">
        <f>B386+B392</f>
        <v>0</v>
      </c>
      <c r="E377" s="181">
        <f>B398</f>
        <v>0</v>
      </c>
      <c r="F377" s="177">
        <f>SUM(F370:F376)</f>
        <v>0</v>
      </c>
      <c r="G377" s="178">
        <f>SUM(G370:G376)</f>
        <v>0</v>
      </c>
      <c r="H377" s="179">
        <f>SUM(H370:H376)</f>
        <v>0</v>
      </c>
      <c r="I377" s="180">
        <f>MIN(itc_fed_percent_maxvalue,itc_fed_percent/100*G377)</f>
        <v>0</v>
      </c>
      <c r="J377" s="180">
        <f>SUM(J370:J376)</f>
        <v>0</v>
      </c>
      <c r="K377" s="178">
        <f>itc_fed_amount</f>
        <v>0</v>
      </c>
      <c r="L377" s="181">
        <f t="shared" ref="L377:Q377" si="171">SUM(L370:L376)</f>
        <v>0</v>
      </c>
      <c r="M377" s="163">
        <f t="shared" si="171"/>
        <v>0</v>
      </c>
      <c r="N377" s="163">
        <f t="shared" si="171"/>
        <v>0</v>
      </c>
      <c r="O377" s="167">
        <f t="shared" si="171"/>
        <v>0</v>
      </c>
      <c r="P377" s="167">
        <f t="shared" si="171"/>
        <v>0</v>
      </c>
      <c r="Q377" s="167">
        <f t="shared" si="171"/>
        <v>0</v>
      </c>
    </row>
    <row r="378" spans="1:17" s="122" customFormat="1" x14ac:dyDescent="0.2">
      <c r="A378" s="16"/>
      <c r="B378" s="4"/>
    </row>
    <row r="379" spans="1:17" s="122" customFormat="1" x14ac:dyDescent="0.2">
      <c r="A379" s="16" t="s">
        <v>63</v>
      </c>
      <c r="B379" s="4"/>
    </row>
    <row r="380" spans="1:17" s="122" customFormat="1" x14ac:dyDescent="0.2">
      <c r="A380" s="312" t="str">
        <f>A244</f>
        <v>Investment Based Incentive (IBI)</v>
      </c>
      <c r="B380" s="4"/>
    </row>
    <row r="381" spans="1:17" s="122" customFormat="1" x14ac:dyDescent="0.2">
      <c r="A381" s="41" t="str">
        <f>A245</f>
        <v>As fixed amount</v>
      </c>
      <c r="B381" s="4"/>
    </row>
    <row r="382" spans="1:17" s="122" customFormat="1" x14ac:dyDescent="0.2">
      <c r="A382" s="313" t="s">
        <v>4</v>
      </c>
      <c r="B382" s="217">
        <f>IF(ibi_fed_amount_deprbas_fed="Yes",ibi_fed_amount,0)</f>
        <v>0</v>
      </c>
    </row>
    <row r="383" spans="1:17" s="122" customFormat="1" x14ac:dyDescent="0.2">
      <c r="A383" s="313" t="s">
        <v>5</v>
      </c>
      <c r="B383" s="217">
        <f>IF(ibi_sta_amount_deprbas_fed="Yes",ibi_sta_amount,0)</f>
        <v>0</v>
      </c>
    </row>
    <row r="384" spans="1:17" s="122" customFormat="1" x14ac:dyDescent="0.2">
      <c r="A384" s="313" t="s">
        <v>184</v>
      </c>
      <c r="B384" s="217">
        <f>IF(ibi_uti_amount_deprbas_fed="Yes",ibi_uti_amount,0)</f>
        <v>0</v>
      </c>
    </row>
    <row r="385" spans="1:2" s="122" customFormat="1" x14ac:dyDescent="0.2">
      <c r="A385" s="313" t="s">
        <v>185</v>
      </c>
      <c r="B385" s="218">
        <f>IF(ibi_oth_amount_deprbas_fed="Yes",ibi_oth_amount,0)</f>
        <v>0</v>
      </c>
    </row>
    <row r="386" spans="1:2" s="122" customFormat="1" x14ac:dyDescent="0.2">
      <c r="A386" s="313" t="str">
        <f>A250</f>
        <v>Total</v>
      </c>
      <c r="B386" s="217">
        <f>SUM(B382:B385)</f>
        <v>0</v>
      </c>
    </row>
    <row r="387" spans="1:2" s="122" customFormat="1" x14ac:dyDescent="0.2">
      <c r="A387" s="41" t="str">
        <f>A251</f>
        <v>As percentage</v>
      </c>
      <c r="B387" s="4"/>
    </row>
    <row r="388" spans="1:2" s="122" customFormat="1" x14ac:dyDescent="0.2">
      <c r="A388" s="313" t="s">
        <v>4</v>
      </c>
      <c r="B388" s="217">
        <f>IF(ibi_fed_percent_deprbas_fed="Yes",C526,0)</f>
        <v>0</v>
      </c>
    </row>
    <row r="389" spans="1:2" s="122" customFormat="1" x14ac:dyDescent="0.2">
      <c r="A389" s="313" t="s">
        <v>5</v>
      </c>
      <c r="B389" s="217">
        <f>IF(ibi_sta_percent_deprbas_fed="Yes",C527,0)</f>
        <v>0</v>
      </c>
    </row>
    <row r="390" spans="1:2" s="122" customFormat="1" x14ac:dyDescent="0.2">
      <c r="A390" s="313" t="s">
        <v>184</v>
      </c>
      <c r="B390" s="217">
        <f>IF(ibi_uti_percent_deprbas_fed="Yes",C528,0)</f>
        <v>0</v>
      </c>
    </row>
    <row r="391" spans="1:2" s="122" customFormat="1" x14ac:dyDescent="0.2">
      <c r="A391" s="313" t="s">
        <v>185</v>
      </c>
      <c r="B391" s="218">
        <f>IF(ibi_oth_percent_deprbas_fed="Yes",C529,0)</f>
        <v>0</v>
      </c>
    </row>
    <row r="392" spans="1:2" s="122" customFormat="1" x14ac:dyDescent="0.2">
      <c r="A392" s="313" t="str">
        <f>A256</f>
        <v>Total</v>
      </c>
      <c r="B392" s="217">
        <f>SUM(B388:B391)</f>
        <v>0</v>
      </c>
    </row>
    <row r="393" spans="1:2" s="122" customFormat="1" x14ac:dyDescent="0.2">
      <c r="A393" s="312" t="str">
        <f>A257</f>
        <v>Capacity Based Incentive (CBI)</v>
      </c>
      <c r="B393" s="4"/>
    </row>
    <row r="394" spans="1:2" s="122" customFormat="1" x14ac:dyDescent="0.2">
      <c r="A394" s="41" t="s">
        <v>4</v>
      </c>
      <c r="B394" s="217">
        <f>IF(cbi_fed_deprbas_fed="Yes",C533,0)</f>
        <v>0</v>
      </c>
    </row>
    <row r="395" spans="1:2" s="122" customFormat="1" x14ac:dyDescent="0.2">
      <c r="A395" s="41" t="s">
        <v>5</v>
      </c>
      <c r="B395" s="217">
        <f>IF(cbi_sta_deprbas_fed="Yes",C534,0)</f>
        <v>0</v>
      </c>
    </row>
    <row r="396" spans="1:2" s="122" customFormat="1" x14ac:dyDescent="0.2">
      <c r="A396" s="41" t="s">
        <v>184</v>
      </c>
      <c r="B396" s="217">
        <f>IF(cbi_uti_deprbas_fed="Yes",C535,0)</f>
        <v>0</v>
      </c>
    </row>
    <row r="397" spans="1:2" s="122" customFormat="1" x14ac:dyDescent="0.2">
      <c r="A397" s="41" t="s">
        <v>185</v>
      </c>
      <c r="B397" s="218">
        <f>IF(cbi_oth_deprbas_fed="Yes",C536,0)</f>
        <v>0</v>
      </c>
    </row>
    <row r="398" spans="1:2" s="122" customFormat="1" x14ac:dyDescent="0.2">
      <c r="A398" s="41" t="str">
        <f>A262</f>
        <v>Total</v>
      </c>
      <c r="B398" s="218">
        <f>SUM(B394:B397)</f>
        <v>0</v>
      </c>
    </row>
    <row r="399" spans="1:2" s="122" customFormat="1" x14ac:dyDescent="0.2">
      <c r="A399" s="312" t="str">
        <f>A263</f>
        <v>Total Basis Reduction</v>
      </c>
      <c r="B399" s="217">
        <f>B386+B392+B398</f>
        <v>0</v>
      </c>
    </row>
    <row r="400" spans="1:2" s="122" customFormat="1" x14ac:dyDescent="0.2">
      <c r="A400" s="16"/>
      <c r="B400" s="4"/>
    </row>
    <row r="401" spans="1:42" s="122" customFormat="1" x14ac:dyDescent="0.2">
      <c r="A401" s="16" t="s">
        <v>83</v>
      </c>
      <c r="B401" s="4"/>
    </row>
    <row r="402" spans="1:42" s="122" customFormat="1" x14ac:dyDescent="0.2">
      <c r="A402" s="41" t="s">
        <v>57</v>
      </c>
      <c r="B402" s="4"/>
    </row>
    <row r="403" spans="1:42" x14ac:dyDescent="0.2">
      <c r="A403" s="33" t="str">
        <f t="shared" ref="A403:A408" si="172">A370</f>
        <v>5-yr MACRS</v>
      </c>
      <c r="B403" s="223">
        <f t="array" ref="B403">SUM(IF(ISNUMBER(C403:AP403),C403:AP403))</f>
        <v>0</v>
      </c>
      <c r="C403" s="224" t="e">
        <f>LOOKUP(C$2,'Depreciation Schedules'!$A$3:$A$42,'Depreciation Schedules'!$B$3:$B$42)</f>
        <v>#N/A</v>
      </c>
      <c r="D403" s="224" t="e">
        <f>LOOKUP(D$2,'Depreciation Schedules'!$A$3:$A$42,'Depreciation Schedules'!$B$3:$B$42)</f>
        <v>#N/A</v>
      </c>
      <c r="E403" s="224" t="e">
        <f>LOOKUP(E$2,'Depreciation Schedules'!$A$3:$A$42,'Depreciation Schedules'!$B$3:$B$42)</f>
        <v>#N/A</v>
      </c>
      <c r="F403" s="224" t="e">
        <f>LOOKUP(F$2,'Depreciation Schedules'!$A$3:$A$42,'Depreciation Schedules'!$B$3:$B$42)</f>
        <v>#N/A</v>
      </c>
      <c r="G403" s="224" t="e">
        <f>LOOKUP(G$2,'Depreciation Schedules'!$A$3:$A$42,'Depreciation Schedules'!$B$3:$B$42)</f>
        <v>#N/A</v>
      </c>
      <c r="H403" s="224" t="e">
        <f>LOOKUP(H$2,'Depreciation Schedules'!$A$3:$A$42,'Depreciation Schedules'!$B$3:$B$42)</f>
        <v>#N/A</v>
      </c>
      <c r="I403" s="224" t="e">
        <f>LOOKUP(I$2,'Depreciation Schedules'!$A$3:$A$42,'Depreciation Schedules'!$B$3:$B$42)</f>
        <v>#N/A</v>
      </c>
      <c r="J403" s="224" t="e">
        <f>LOOKUP(J$2,'Depreciation Schedules'!$A$3:$A$42,'Depreciation Schedules'!$B$3:$B$42)</f>
        <v>#N/A</v>
      </c>
      <c r="K403" s="224" t="e">
        <f>LOOKUP(K$2,'Depreciation Schedules'!$A$3:$A$42,'Depreciation Schedules'!$B$3:$B$42)</f>
        <v>#N/A</v>
      </c>
      <c r="L403" s="224" t="e">
        <f>LOOKUP(L$2,'Depreciation Schedules'!$A$3:$A$42,'Depreciation Schedules'!$B$3:$B$42)</f>
        <v>#N/A</v>
      </c>
      <c r="M403" s="224" t="e">
        <f>LOOKUP(M$2,'Depreciation Schedules'!$A$3:$A$42,'Depreciation Schedules'!$B$3:$B$42)</f>
        <v>#N/A</v>
      </c>
      <c r="N403" s="224" t="e">
        <f>LOOKUP(N$2,'Depreciation Schedules'!$A$3:$A$42,'Depreciation Schedules'!$B$3:$B$42)</f>
        <v>#N/A</v>
      </c>
      <c r="O403" s="224" t="e">
        <f>LOOKUP(O$2,'Depreciation Schedules'!$A$3:$A$42,'Depreciation Schedules'!$B$3:$B$42)</f>
        <v>#N/A</v>
      </c>
      <c r="P403" s="224" t="e">
        <f>LOOKUP(P$2,'Depreciation Schedules'!$A$3:$A$42,'Depreciation Schedules'!$B$3:$B$42)</f>
        <v>#N/A</v>
      </c>
      <c r="Q403" s="224" t="e">
        <f>LOOKUP(Q$2,'Depreciation Schedules'!$A$3:$A$42,'Depreciation Schedules'!$B$3:$B$42)</f>
        <v>#N/A</v>
      </c>
      <c r="R403" s="224" t="e">
        <f>LOOKUP(R$2,'Depreciation Schedules'!$A$3:$A$42,'Depreciation Schedules'!$B$3:$B$42)</f>
        <v>#N/A</v>
      </c>
      <c r="S403" s="224" t="e">
        <f>LOOKUP(S$2,'Depreciation Schedules'!$A$3:$A$42,'Depreciation Schedules'!$B$3:$B$42)</f>
        <v>#N/A</v>
      </c>
      <c r="T403" s="224" t="e">
        <f>LOOKUP(T$2,'Depreciation Schedules'!$A$3:$A$42,'Depreciation Schedules'!$B$3:$B$42)</f>
        <v>#N/A</v>
      </c>
      <c r="U403" s="224" t="e">
        <f>LOOKUP(U$2,'Depreciation Schedules'!$A$3:$A$42,'Depreciation Schedules'!$B$3:$B$42)</f>
        <v>#N/A</v>
      </c>
      <c r="V403" s="224" t="e">
        <f>LOOKUP(V$2,'Depreciation Schedules'!$A$3:$A$42,'Depreciation Schedules'!$B$3:$B$42)</f>
        <v>#N/A</v>
      </c>
      <c r="W403" s="224" t="e">
        <f>LOOKUP(W$2,'Depreciation Schedules'!$A$3:$A$42,'Depreciation Schedules'!$B$3:$B$42)</f>
        <v>#N/A</v>
      </c>
      <c r="X403" s="224" t="e">
        <f>LOOKUP(X$2,'Depreciation Schedules'!$A$3:$A$42,'Depreciation Schedules'!$B$3:$B$42)</f>
        <v>#N/A</v>
      </c>
      <c r="Y403" s="224" t="e">
        <f>LOOKUP(Y$2,'Depreciation Schedules'!$A$3:$A$42,'Depreciation Schedules'!$B$3:$B$42)</f>
        <v>#N/A</v>
      </c>
      <c r="Z403" s="224" t="e">
        <f>LOOKUP(Z$2,'Depreciation Schedules'!$A$3:$A$42,'Depreciation Schedules'!$B$3:$B$42)</f>
        <v>#N/A</v>
      </c>
      <c r="AA403" s="224" t="e">
        <f>LOOKUP(AA$2,'Depreciation Schedules'!$A$3:$A$42,'Depreciation Schedules'!$B$3:$B$42)</f>
        <v>#N/A</v>
      </c>
      <c r="AB403" s="224" t="e">
        <f>LOOKUP(AB$2,'Depreciation Schedules'!$A$3:$A$42,'Depreciation Schedules'!$B$3:$B$42)</f>
        <v>#N/A</v>
      </c>
      <c r="AC403" s="224" t="e">
        <f>LOOKUP(AC$2,'Depreciation Schedules'!$A$3:$A$42,'Depreciation Schedules'!$B$3:$B$42)</f>
        <v>#N/A</v>
      </c>
      <c r="AD403" s="224" t="e">
        <f>LOOKUP(AD$2,'Depreciation Schedules'!$A$3:$A$42,'Depreciation Schedules'!$B$3:$B$42)</f>
        <v>#N/A</v>
      </c>
      <c r="AE403" s="224" t="e">
        <f>LOOKUP(AE$2,'Depreciation Schedules'!$A$3:$A$42,'Depreciation Schedules'!$B$3:$B$42)</f>
        <v>#N/A</v>
      </c>
      <c r="AF403" s="224" t="e">
        <f>LOOKUP(AF$2,'Depreciation Schedules'!$A$3:$A$42,'Depreciation Schedules'!$B$3:$B$42)</f>
        <v>#N/A</v>
      </c>
      <c r="AG403" s="224" t="e">
        <f>LOOKUP(AG$2,'Depreciation Schedules'!$A$3:$A$42,'Depreciation Schedules'!$B$3:$B$42)</f>
        <v>#N/A</v>
      </c>
      <c r="AH403" s="224" t="e">
        <f>LOOKUP(AH$2,'Depreciation Schedules'!$A$3:$A$42,'Depreciation Schedules'!$B$3:$B$42)</f>
        <v>#N/A</v>
      </c>
      <c r="AI403" s="224" t="e">
        <f>LOOKUP(AI$2,'Depreciation Schedules'!$A$3:$A$42,'Depreciation Schedules'!$B$3:$B$42)</f>
        <v>#N/A</v>
      </c>
      <c r="AJ403" s="224" t="e">
        <f>LOOKUP(AJ$2,'Depreciation Schedules'!$A$3:$A$42,'Depreciation Schedules'!$B$3:$B$42)</f>
        <v>#N/A</v>
      </c>
      <c r="AK403" s="224" t="e">
        <f>LOOKUP(AK$2,'Depreciation Schedules'!$A$3:$A$42,'Depreciation Schedules'!$B$3:$B$42)</f>
        <v>#N/A</v>
      </c>
      <c r="AL403" s="224" t="e">
        <f>LOOKUP(AL$2,'Depreciation Schedules'!$A$3:$A$42,'Depreciation Schedules'!$B$3:$B$42)</f>
        <v>#N/A</v>
      </c>
      <c r="AM403" s="224" t="e">
        <f>LOOKUP(AM$2,'Depreciation Schedules'!$A$3:$A$42,'Depreciation Schedules'!$B$3:$B$42)</f>
        <v>#N/A</v>
      </c>
      <c r="AN403" s="224" t="e">
        <f>LOOKUP(AN$2,'Depreciation Schedules'!$A$3:$A$42,'Depreciation Schedules'!$B$3:$B$42)</f>
        <v>#N/A</v>
      </c>
      <c r="AO403" s="224" t="e">
        <f>LOOKUP(AO$2,'Depreciation Schedules'!$A$3:$A$42,'Depreciation Schedules'!$B$3:$B$42)</f>
        <v>#N/A</v>
      </c>
      <c r="AP403" s="224" t="e">
        <f>LOOKUP(AP$2,'Depreciation Schedules'!$A$3:$A$42,'Depreciation Schedules'!$B$3:$B$42)</f>
        <v>#N/A</v>
      </c>
    </row>
    <row r="404" spans="1:42" x14ac:dyDescent="0.2">
      <c r="A404" s="33" t="str">
        <f t="shared" si="172"/>
        <v>15-yr MACRS</v>
      </c>
      <c r="B404" s="223">
        <f t="array" ref="B404">SUM(IF(ISNUMBER(C404:AP404),C404:AP404))</f>
        <v>0</v>
      </c>
      <c r="C404" s="224" t="e">
        <f>LOOKUP(C$2,'Depreciation Schedules'!$A$3:$A$42,'Depreciation Schedules'!$C$3:$C$42)</f>
        <v>#N/A</v>
      </c>
      <c r="D404" s="224" t="e">
        <f>LOOKUP(D$2,'Depreciation Schedules'!$A$3:$A$42,'Depreciation Schedules'!$C$3:$C$42)</f>
        <v>#N/A</v>
      </c>
      <c r="E404" s="224" t="e">
        <f>LOOKUP(E$2,'Depreciation Schedules'!$A$3:$A$42,'Depreciation Schedules'!$C$3:$C$42)</f>
        <v>#N/A</v>
      </c>
      <c r="F404" s="224" t="e">
        <f>LOOKUP(F$2,'Depreciation Schedules'!$A$3:$A$42,'Depreciation Schedules'!$C$3:$C$42)</f>
        <v>#N/A</v>
      </c>
      <c r="G404" s="224" t="e">
        <f>LOOKUP(G$2,'Depreciation Schedules'!$A$3:$A$42,'Depreciation Schedules'!$C$3:$C$42)</f>
        <v>#N/A</v>
      </c>
      <c r="H404" s="224" t="e">
        <f>LOOKUP(H$2,'Depreciation Schedules'!$A$3:$A$42,'Depreciation Schedules'!$C$3:$C$42)</f>
        <v>#N/A</v>
      </c>
      <c r="I404" s="224" t="e">
        <f>LOOKUP(I$2,'Depreciation Schedules'!$A$3:$A$42,'Depreciation Schedules'!$C$3:$C$42)</f>
        <v>#N/A</v>
      </c>
      <c r="J404" s="224" t="e">
        <f>LOOKUP(J$2,'Depreciation Schedules'!$A$3:$A$42,'Depreciation Schedules'!$C$3:$C$42)</f>
        <v>#N/A</v>
      </c>
      <c r="K404" s="224" t="e">
        <f>LOOKUP(K$2,'Depreciation Schedules'!$A$3:$A$42,'Depreciation Schedules'!$C$3:$C$42)</f>
        <v>#N/A</v>
      </c>
      <c r="L404" s="224" t="e">
        <f>LOOKUP(L$2,'Depreciation Schedules'!$A$3:$A$42,'Depreciation Schedules'!$C$3:$C$42)</f>
        <v>#N/A</v>
      </c>
      <c r="M404" s="224" t="e">
        <f>LOOKUP(M$2,'Depreciation Schedules'!$A$3:$A$42,'Depreciation Schedules'!$C$3:$C$42)</f>
        <v>#N/A</v>
      </c>
      <c r="N404" s="224" t="e">
        <f>LOOKUP(N$2,'Depreciation Schedules'!$A$3:$A$42,'Depreciation Schedules'!$C$3:$C$42)</f>
        <v>#N/A</v>
      </c>
      <c r="O404" s="224" t="e">
        <f>LOOKUP(O$2,'Depreciation Schedules'!$A$3:$A$42,'Depreciation Schedules'!$C$3:$C$42)</f>
        <v>#N/A</v>
      </c>
      <c r="P404" s="224" t="e">
        <f>LOOKUP(P$2,'Depreciation Schedules'!$A$3:$A$42,'Depreciation Schedules'!$C$3:$C$42)</f>
        <v>#N/A</v>
      </c>
      <c r="Q404" s="224" t="e">
        <f>LOOKUP(Q$2,'Depreciation Schedules'!$A$3:$A$42,'Depreciation Schedules'!$C$3:$C$42)</f>
        <v>#N/A</v>
      </c>
      <c r="R404" s="224" t="e">
        <f>LOOKUP(R$2,'Depreciation Schedules'!$A$3:$A$42,'Depreciation Schedules'!$C$3:$C$42)</f>
        <v>#N/A</v>
      </c>
      <c r="S404" s="224" t="e">
        <f>LOOKUP(S$2,'Depreciation Schedules'!$A$3:$A$42,'Depreciation Schedules'!$C$3:$C$42)</f>
        <v>#N/A</v>
      </c>
      <c r="T404" s="224" t="e">
        <f>LOOKUP(T$2,'Depreciation Schedules'!$A$3:$A$42,'Depreciation Schedules'!$C$3:$C$42)</f>
        <v>#N/A</v>
      </c>
      <c r="U404" s="224" t="e">
        <f>LOOKUP(U$2,'Depreciation Schedules'!$A$3:$A$42,'Depreciation Schedules'!$C$3:$C$42)</f>
        <v>#N/A</v>
      </c>
      <c r="V404" s="224" t="e">
        <f>LOOKUP(V$2,'Depreciation Schedules'!$A$3:$A$42,'Depreciation Schedules'!$C$3:$C$42)</f>
        <v>#N/A</v>
      </c>
      <c r="W404" s="224" t="e">
        <f>LOOKUP(W$2,'Depreciation Schedules'!$A$3:$A$42,'Depreciation Schedules'!$C$3:$C$42)</f>
        <v>#N/A</v>
      </c>
      <c r="X404" s="224" t="e">
        <f>LOOKUP(X$2,'Depreciation Schedules'!$A$3:$A$42,'Depreciation Schedules'!$C$3:$C$42)</f>
        <v>#N/A</v>
      </c>
      <c r="Y404" s="224" t="e">
        <f>LOOKUP(Y$2,'Depreciation Schedules'!$A$3:$A$42,'Depreciation Schedules'!$C$3:$C$42)</f>
        <v>#N/A</v>
      </c>
      <c r="Z404" s="224" t="e">
        <f>LOOKUP(Z$2,'Depreciation Schedules'!$A$3:$A$42,'Depreciation Schedules'!$C$3:$C$42)</f>
        <v>#N/A</v>
      </c>
      <c r="AA404" s="224" t="e">
        <f>LOOKUP(AA$2,'Depreciation Schedules'!$A$3:$A$42,'Depreciation Schedules'!$C$3:$C$42)</f>
        <v>#N/A</v>
      </c>
      <c r="AB404" s="224" t="e">
        <f>LOOKUP(AB$2,'Depreciation Schedules'!$A$3:$A$42,'Depreciation Schedules'!$C$3:$C$42)</f>
        <v>#N/A</v>
      </c>
      <c r="AC404" s="224" t="e">
        <f>LOOKUP(AC$2,'Depreciation Schedules'!$A$3:$A$42,'Depreciation Schedules'!$C$3:$C$42)</f>
        <v>#N/A</v>
      </c>
      <c r="AD404" s="224" t="e">
        <f>LOOKUP(AD$2,'Depreciation Schedules'!$A$3:$A$42,'Depreciation Schedules'!$C$3:$C$42)</f>
        <v>#N/A</v>
      </c>
      <c r="AE404" s="224" t="e">
        <f>LOOKUP(AE$2,'Depreciation Schedules'!$A$3:$A$42,'Depreciation Schedules'!$C$3:$C$42)</f>
        <v>#N/A</v>
      </c>
      <c r="AF404" s="224" t="e">
        <f>LOOKUP(AF$2,'Depreciation Schedules'!$A$3:$A$42,'Depreciation Schedules'!$C$3:$C$42)</f>
        <v>#N/A</v>
      </c>
      <c r="AG404" s="224" t="e">
        <f>LOOKUP(AG$2,'Depreciation Schedules'!$A$3:$A$42,'Depreciation Schedules'!$C$3:$C$42)</f>
        <v>#N/A</v>
      </c>
      <c r="AH404" s="224" t="e">
        <f>LOOKUP(AH$2,'Depreciation Schedules'!$A$3:$A$42,'Depreciation Schedules'!$C$3:$C$42)</f>
        <v>#N/A</v>
      </c>
      <c r="AI404" s="224" t="e">
        <f>LOOKUP(AI$2,'Depreciation Schedules'!$A$3:$A$42,'Depreciation Schedules'!$C$3:$C$42)</f>
        <v>#N/A</v>
      </c>
      <c r="AJ404" s="224" t="e">
        <f>LOOKUP(AJ$2,'Depreciation Schedules'!$A$3:$A$42,'Depreciation Schedules'!$C$3:$C$42)</f>
        <v>#N/A</v>
      </c>
      <c r="AK404" s="224" t="e">
        <f>LOOKUP(AK$2,'Depreciation Schedules'!$A$3:$A$42,'Depreciation Schedules'!$C$3:$C$42)</f>
        <v>#N/A</v>
      </c>
      <c r="AL404" s="224" t="e">
        <f>LOOKUP(AL$2,'Depreciation Schedules'!$A$3:$A$42,'Depreciation Schedules'!$C$3:$C$42)</f>
        <v>#N/A</v>
      </c>
      <c r="AM404" s="224" t="e">
        <f>LOOKUP(AM$2,'Depreciation Schedules'!$A$3:$A$42,'Depreciation Schedules'!$C$3:$C$42)</f>
        <v>#N/A</v>
      </c>
      <c r="AN404" s="224" t="e">
        <f>LOOKUP(AN$2,'Depreciation Schedules'!$A$3:$A$42,'Depreciation Schedules'!$C$3:$C$42)</f>
        <v>#N/A</v>
      </c>
      <c r="AO404" s="224" t="e">
        <f>LOOKUP(AO$2,'Depreciation Schedules'!$A$3:$A$42,'Depreciation Schedules'!$C$3:$C$42)</f>
        <v>#N/A</v>
      </c>
      <c r="AP404" s="224" t="e">
        <f>LOOKUP(AP$2,'Depreciation Schedules'!$A$3:$A$42,'Depreciation Schedules'!$C$3:$C$42)</f>
        <v>#N/A</v>
      </c>
    </row>
    <row r="405" spans="1:42" x14ac:dyDescent="0.2">
      <c r="A405" s="33" t="str">
        <f t="shared" si="172"/>
        <v>5-yr SL</v>
      </c>
      <c r="B405" s="223">
        <f t="array" ref="B405">SUM(IF(ISNUMBER(C405:AP405),C405:AP405))</f>
        <v>0</v>
      </c>
      <c r="C405" s="224" t="e">
        <f>LOOKUP(C$2,'Depreciation Schedules'!$A$3:$A$42,'Depreciation Schedules'!$D$3:$D$42)</f>
        <v>#N/A</v>
      </c>
      <c r="D405" s="224" t="e">
        <f>LOOKUP(D$2,'Depreciation Schedules'!$A$3:$A$42,'Depreciation Schedules'!$D$3:$D$42)</f>
        <v>#N/A</v>
      </c>
      <c r="E405" s="224" t="e">
        <f>LOOKUP(E$2,'Depreciation Schedules'!$A$3:$A$42,'Depreciation Schedules'!$D$3:$D$42)</f>
        <v>#N/A</v>
      </c>
      <c r="F405" s="224" t="e">
        <f>LOOKUP(F$2,'Depreciation Schedules'!$A$3:$A$42,'Depreciation Schedules'!$D$3:$D$42)</f>
        <v>#N/A</v>
      </c>
      <c r="G405" s="224" t="e">
        <f>LOOKUP(G$2,'Depreciation Schedules'!$A$3:$A$42,'Depreciation Schedules'!$D$3:$D$42)</f>
        <v>#N/A</v>
      </c>
      <c r="H405" s="224" t="e">
        <f>LOOKUP(H$2,'Depreciation Schedules'!$A$3:$A$42,'Depreciation Schedules'!$D$3:$D$42)</f>
        <v>#N/A</v>
      </c>
      <c r="I405" s="224" t="e">
        <f>LOOKUP(I$2,'Depreciation Schedules'!$A$3:$A$42,'Depreciation Schedules'!$D$3:$D$42)</f>
        <v>#N/A</v>
      </c>
      <c r="J405" s="224" t="e">
        <f>LOOKUP(J$2,'Depreciation Schedules'!$A$3:$A$42,'Depreciation Schedules'!$D$3:$D$42)</f>
        <v>#N/A</v>
      </c>
      <c r="K405" s="224" t="e">
        <f>LOOKUP(K$2,'Depreciation Schedules'!$A$3:$A$42,'Depreciation Schedules'!$D$3:$D$42)</f>
        <v>#N/A</v>
      </c>
      <c r="L405" s="224" t="e">
        <f>LOOKUP(L$2,'Depreciation Schedules'!$A$3:$A$42,'Depreciation Schedules'!$D$3:$D$42)</f>
        <v>#N/A</v>
      </c>
      <c r="M405" s="224" t="e">
        <f>LOOKUP(M$2,'Depreciation Schedules'!$A$3:$A$42,'Depreciation Schedules'!$D$3:$D$42)</f>
        <v>#N/A</v>
      </c>
      <c r="N405" s="224" t="e">
        <f>LOOKUP(N$2,'Depreciation Schedules'!$A$3:$A$42,'Depreciation Schedules'!$D$3:$D$42)</f>
        <v>#N/A</v>
      </c>
      <c r="O405" s="224" t="e">
        <f>LOOKUP(O$2,'Depreciation Schedules'!$A$3:$A$42,'Depreciation Schedules'!$D$3:$D$42)</f>
        <v>#N/A</v>
      </c>
      <c r="P405" s="224" t="e">
        <f>LOOKUP(P$2,'Depreciation Schedules'!$A$3:$A$42,'Depreciation Schedules'!$D$3:$D$42)</f>
        <v>#N/A</v>
      </c>
      <c r="Q405" s="224" t="e">
        <f>LOOKUP(Q$2,'Depreciation Schedules'!$A$3:$A$42,'Depreciation Schedules'!$D$3:$D$42)</f>
        <v>#N/A</v>
      </c>
      <c r="R405" s="224" t="e">
        <f>LOOKUP(R$2,'Depreciation Schedules'!$A$3:$A$42,'Depreciation Schedules'!$D$3:$D$42)</f>
        <v>#N/A</v>
      </c>
      <c r="S405" s="224" t="e">
        <f>LOOKUP(S$2,'Depreciation Schedules'!$A$3:$A$42,'Depreciation Schedules'!$D$3:$D$42)</f>
        <v>#N/A</v>
      </c>
      <c r="T405" s="224" t="e">
        <f>LOOKUP(T$2,'Depreciation Schedules'!$A$3:$A$42,'Depreciation Schedules'!$D$3:$D$42)</f>
        <v>#N/A</v>
      </c>
      <c r="U405" s="224" t="e">
        <f>LOOKUP(U$2,'Depreciation Schedules'!$A$3:$A$42,'Depreciation Schedules'!$D$3:$D$42)</f>
        <v>#N/A</v>
      </c>
      <c r="V405" s="224" t="e">
        <f>LOOKUP(V$2,'Depreciation Schedules'!$A$3:$A$42,'Depreciation Schedules'!$D$3:$D$42)</f>
        <v>#N/A</v>
      </c>
      <c r="W405" s="224" t="e">
        <f>LOOKUP(W$2,'Depreciation Schedules'!$A$3:$A$42,'Depreciation Schedules'!$D$3:$D$42)</f>
        <v>#N/A</v>
      </c>
      <c r="X405" s="224" t="e">
        <f>LOOKUP(X$2,'Depreciation Schedules'!$A$3:$A$42,'Depreciation Schedules'!$D$3:$D$42)</f>
        <v>#N/A</v>
      </c>
      <c r="Y405" s="224" t="e">
        <f>LOOKUP(Y$2,'Depreciation Schedules'!$A$3:$A$42,'Depreciation Schedules'!$D$3:$D$42)</f>
        <v>#N/A</v>
      </c>
      <c r="Z405" s="224" t="e">
        <f>LOOKUP(Z$2,'Depreciation Schedules'!$A$3:$A$42,'Depreciation Schedules'!$D$3:$D$42)</f>
        <v>#N/A</v>
      </c>
      <c r="AA405" s="224" t="e">
        <f>LOOKUP(AA$2,'Depreciation Schedules'!$A$3:$A$42,'Depreciation Schedules'!$D$3:$D$42)</f>
        <v>#N/A</v>
      </c>
      <c r="AB405" s="224" t="e">
        <f>LOOKUP(AB$2,'Depreciation Schedules'!$A$3:$A$42,'Depreciation Schedules'!$D$3:$D$42)</f>
        <v>#N/A</v>
      </c>
      <c r="AC405" s="224" t="e">
        <f>LOOKUP(AC$2,'Depreciation Schedules'!$A$3:$A$42,'Depreciation Schedules'!$D$3:$D$42)</f>
        <v>#N/A</v>
      </c>
      <c r="AD405" s="224" t="e">
        <f>LOOKUP(AD$2,'Depreciation Schedules'!$A$3:$A$42,'Depreciation Schedules'!$D$3:$D$42)</f>
        <v>#N/A</v>
      </c>
      <c r="AE405" s="224" t="e">
        <f>LOOKUP(AE$2,'Depreciation Schedules'!$A$3:$A$42,'Depreciation Schedules'!$D$3:$D$42)</f>
        <v>#N/A</v>
      </c>
      <c r="AF405" s="224" t="e">
        <f>LOOKUP(AF$2,'Depreciation Schedules'!$A$3:$A$42,'Depreciation Schedules'!$D$3:$D$42)</f>
        <v>#N/A</v>
      </c>
      <c r="AG405" s="224" t="e">
        <f>LOOKUP(AG$2,'Depreciation Schedules'!$A$3:$A$42,'Depreciation Schedules'!$D$3:$D$42)</f>
        <v>#N/A</v>
      </c>
      <c r="AH405" s="224" t="e">
        <f>LOOKUP(AH$2,'Depreciation Schedules'!$A$3:$A$42,'Depreciation Schedules'!$D$3:$D$42)</f>
        <v>#N/A</v>
      </c>
      <c r="AI405" s="224" t="e">
        <f>LOOKUP(AI$2,'Depreciation Schedules'!$A$3:$A$42,'Depreciation Schedules'!$D$3:$D$42)</f>
        <v>#N/A</v>
      </c>
      <c r="AJ405" s="224" t="e">
        <f>LOOKUP(AJ$2,'Depreciation Schedules'!$A$3:$A$42,'Depreciation Schedules'!$D$3:$D$42)</f>
        <v>#N/A</v>
      </c>
      <c r="AK405" s="224" t="e">
        <f>LOOKUP(AK$2,'Depreciation Schedules'!$A$3:$A$42,'Depreciation Schedules'!$D$3:$D$42)</f>
        <v>#N/A</v>
      </c>
      <c r="AL405" s="224" t="e">
        <f>LOOKUP(AL$2,'Depreciation Schedules'!$A$3:$A$42,'Depreciation Schedules'!$D$3:$D$42)</f>
        <v>#N/A</v>
      </c>
      <c r="AM405" s="224" t="e">
        <f>LOOKUP(AM$2,'Depreciation Schedules'!$A$3:$A$42,'Depreciation Schedules'!$D$3:$D$42)</f>
        <v>#N/A</v>
      </c>
      <c r="AN405" s="224" t="e">
        <f>LOOKUP(AN$2,'Depreciation Schedules'!$A$3:$A$42,'Depreciation Schedules'!$D$3:$D$42)</f>
        <v>#N/A</v>
      </c>
      <c r="AO405" s="224" t="e">
        <f>LOOKUP(AO$2,'Depreciation Schedules'!$A$3:$A$42,'Depreciation Schedules'!$D$3:$D$42)</f>
        <v>#N/A</v>
      </c>
      <c r="AP405" s="224" t="e">
        <f>LOOKUP(AP$2,'Depreciation Schedules'!$A$3:$A$42,'Depreciation Schedules'!$D$3:$D$42)</f>
        <v>#N/A</v>
      </c>
    </row>
    <row r="406" spans="1:42" x14ac:dyDescent="0.2">
      <c r="A406" s="33" t="str">
        <f t="shared" si="172"/>
        <v>15-yr SL</v>
      </c>
      <c r="B406" s="223">
        <f t="array" ref="B406">SUM(IF(ISNUMBER(C406:AP406),C406:AP406))</f>
        <v>0</v>
      </c>
      <c r="C406" s="224" t="e">
        <f>LOOKUP(C$2,'Depreciation Schedules'!$A$3:$A$42,'Depreciation Schedules'!$E$3:$E$42)</f>
        <v>#N/A</v>
      </c>
      <c r="D406" s="224" t="e">
        <f>LOOKUP(D$2,'Depreciation Schedules'!$A$3:$A$42,'Depreciation Schedules'!$E$3:$E$42)</f>
        <v>#N/A</v>
      </c>
      <c r="E406" s="224" t="e">
        <f>LOOKUP(E$2,'Depreciation Schedules'!$A$3:$A$42,'Depreciation Schedules'!$E$3:$E$42)</f>
        <v>#N/A</v>
      </c>
      <c r="F406" s="224" t="e">
        <f>LOOKUP(F$2,'Depreciation Schedules'!$A$3:$A$42,'Depreciation Schedules'!$E$3:$E$42)</f>
        <v>#N/A</v>
      </c>
      <c r="G406" s="224" t="e">
        <f>LOOKUP(G$2,'Depreciation Schedules'!$A$3:$A$42,'Depreciation Schedules'!$E$3:$E$42)</f>
        <v>#N/A</v>
      </c>
      <c r="H406" s="224" t="e">
        <f>LOOKUP(H$2,'Depreciation Schedules'!$A$3:$A$42,'Depreciation Schedules'!$E$3:$E$42)</f>
        <v>#N/A</v>
      </c>
      <c r="I406" s="224" t="e">
        <f>LOOKUP(I$2,'Depreciation Schedules'!$A$3:$A$42,'Depreciation Schedules'!$E$3:$E$42)</f>
        <v>#N/A</v>
      </c>
      <c r="J406" s="224" t="e">
        <f>LOOKUP(J$2,'Depreciation Schedules'!$A$3:$A$42,'Depreciation Schedules'!$E$3:$E$42)</f>
        <v>#N/A</v>
      </c>
      <c r="K406" s="224" t="e">
        <f>LOOKUP(K$2,'Depreciation Schedules'!$A$3:$A$42,'Depreciation Schedules'!$E$3:$E$42)</f>
        <v>#N/A</v>
      </c>
      <c r="L406" s="224" t="e">
        <f>LOOKUP(L$2,'Depreciation Schedules'!$A$3:$A$42,'Depreciation Schedules'!$E$3:$E$42)</f>
        <v>#N/A</v>
      </c>
      <c r="M406" s="224" t="e">
        <f>LOOKUP(M$2,'Depreciation Schedules'!$A$3:$A$42,'Depreciation Schedules'!$E$3:$E$42)</f>
        <v>#N/A</v>
      </c>
      <c r="N406" s="224" t="e">
        <f>LOOKUP(N$2,'Depreciation Schedules'!$A$3:$A$42,'Depreciation Schedules'!$E$3:$E$42)</f>
        <v>#N/A</v>
      </c>
      <c r="O406" s="224" t="e">
        <f>LOOKUP(O$2,'Depreciation Schedules'!$A$3:$A$42,'Depreciation Schedules'!$E$3:$E$42)</f>
        <v>#N/A</v>
      </c>
      <c r="P406" s="224" t="e">
        <f>LOOKUP(P$2,'Depreciation Schedules'!$A$3:$A$42,'Depreciation Schedules'!$E$3:$E$42)</f>
        <v>#N/A</v>
      </c>
      <c r="Q406" s="224" t="e">
        <f>LOOKUP(Q$2,'Depreciation Schedules'!$A$3:$A$42,'Depreciation Schedules'!$E$3:$E$42)</f>
        <v>#N/A</v>
      </c>
      <c r="R406" s="224" t="e">
        <f>LOOKUP(R$2,'Depreciation Schedules'!$A$3:$A$42,'Depreciation Schedules'!$E$3:$E$42)</f>
        <v>#N/A</v>
      </c>
      <c r="S406" s="224" t="e">
        <f>LOOKUP(S$2,'Depreciation Schedules'!$A$3:$A$42,'Depreciation Schedules'!$E$3:$E$42)</f>
        <v>#N/A</v>
      </c>
      <c r="T406" s="224" t="e">
        <f>LOOKUP(T$2,'Depreciation Schedules'!$A$3:$A$42,'Depreciation Schedules'!$E$3:$E$42)</f>
        <v>#N/A</v>
      </c>
      <c r="U406" s="224" t="e">
        <f>LOOKUP(U$2,'Depreciation Schedules'!$A$3:$A$42,'Depreciation Schedules'!$E$3:$E$42)</f>
        <v>#N/A</v>
      </c>
      <c r="V406" s="224" t="e">
        <f>LOOKUP(V$2,'Depreciation Schedules'!$A$3:$A$42,'Depreciation Schedules'!$E$3:$E$42)</f>
        <v>#N/A</v>
      </c>
      <c r="W406" s="224" t="e">
        <f>LOOKUP(W$2,'Depreciation Schedules'!$A$3:$A$42,'Depreciation Schedules'!$E$3:$E$42)</f>
        <v>#N/A</v>
      </c>
      <c r="X406" s="224" t="e">
        <f>LOOKUP(X$2,'Depreciation Schedules'!$A$3:$A$42,'Depreciation Schedules'!$E$3:$E$42)</f>
        <v>#N/A</v>
      </c>
      <c r="Y406" s="224" t="e">
        <f>LOOKUP(Y$2,'Depreciation Schedules'!$A$3:$A$42,'Depreciation Schedules'!$E$3:$E$42)</f>
        <v>#N/A</v>
      </c>
      <c r="Z406" s="224" t="e">
        <f>LOOKUP(Z$2,'Depreciation Schedules'!$A$3:$A$42,'Depreciation Schedules'!$E$3:$E$42)</f>
        <v>#N/A</v>
      </c>
      <c r="AA406" s="224" t="e">
        <f>LOOKUP(AA$2,'Depreciation Schedules'!$A$3:$A$42,'Depreciation Schedules'!$E$3:$E$42)</f>
        <v>#N/A</v>
      </c>
      <c r="AB406" s="224" t="e">
        <f>LOOKUP(AB$2,'Depreciation Schedules'!$A$3:$A$42,'Depreciation Schedules'!$E$3:$E$42)</f>
        <v>#N/A</v>
      </c>
      <c r="AC406" s="224" t="e">
        <f>LOOKUP(AC$2,'Depreciation Schedules'!$A$3:$A$42,'Depreciation Schedules'!$E$3:$E$42)</f>
        <v>#N/A</v>
      </c>
      <c r="AD406" s="224" t="e">
        <f>LOOKUP(AD$2,'Depreciation Schedules'!$A$3:$A$42,'Depreciation Schedules'!$E$3:$E$42)</f>
        <v>#N/A</v>
      </c>
      <c r="AE406" s="224" t="e">
        <f>LOOKUP(AE$2,'Depreciation Schedules'!$A$3:$A$42,'Depreciation Schedules'!$E$3:$E$42)</f>
        <v>#N/A</v>
      </c>
      <c r="AF406" s="224" t="e">
        <f>LOOKUP(AF$2,'Depreciation Schedules'!$A$3:$A$42,'Depreciation Schedules'!$E$3:$E$42)</f>
        <v>#N/A</v>
      </c>
      <c r="AG406" s="224" t="e">
        <f>LOOKUP(AG$2,'Depreciation Schedules'!$A$3:$A$42,'Depreciation Schedules'!$E$3:$E$42)</f>
        <v>#N/A</v>
      </c>
      <c r="AH406" s="224" t="e">
        <f>LOOKUP(AH$2,'Depreciation Schedules'!$A$3:$A$42,'Depreciation Schedules'!$E$3:$E$42)</f>
        <v>#N/A</v>
      </c>
      <c r="AI406" s="224" t="e">
        <f>LOOKUP(AI$2,'Depreciation Schedules'!$A$3:$A$42,'Depreciation Schedules'!$E$3:$E$42)</f>
        <v>#N/A</v>
      </c>
      <c r="AJ406" s="224" t="e">
        <f>LOOKUP(AJ$2,'Depreciation Schedules'!$A$3:$A$42,'Depreciation Schedules'!$E$3:$E$42)</f>
        <v>#N/A</v>
      </c>
      <c r="AK406" s="224" t="e">
        <f>LOOKUP(AK$2,'Depreciation Schedules'!$A$3:$A$42,'Depreciation Schedules'!$E$3:$E$42)</f>
        <v>#N/A</v>
      </c>
      <c r="AL406" s="224" t="e">
        <f>LOOKUP(AL$2,'Depreciation Schedules'!$A$3:$A$42,'Depreciation Schedules'!$E$3:$E$42)</f>
        <v>#N/A</v>
      </c>
      <c r="AM406" s="224" t="e">
        <f>LOOKUP(AM$2,'Depreciation Schedules'!$A$3:$A$42,'Depreciation Schedules'!$E$3:$E$42)</f>
        <v>#N/A</v>
      </c>
      <c r="AN406" s="224" t="e">
        <f>LOOKUP(AN$2,'Depreciation Schedules'!$A$3:$A$42,'Depreciation Schedules'!$E$3:$E$42)</f>
        <v>#N/A</v>
      </c>
      <c r="AO406" s="224" t="e">
        <f>LOOKUP(AO$2,'Depreciation Schedules'!$A$3:$A$42,'Depreciation Schedules'!$E$3:$E$42)</f>
        <v>#N/A</v>
      </c>
      <c r="AP406" s="224" t="e">
        <f>LOOKUP(AP$2,'Depreciation Schedules'!$A$3:$A$42,'Depreciation Schedules'!$E$3:$E$42)</f>
        <v>#N/A</v>
      </c>
    </row>
    <row r="407" spans="1:42" x14ac:dyDescent="0.2">
      <c r="A407" s="33" t="str">
        <f t="shared" si="172"/>
        <v>20-yr SL</v>
      </c>
      <c r="B407" s="223">
        <f t="array" ref="B407">SUM(IF(ISNUMBER(C407:AP407),C407:AP407))</f>
        <v>0</v>
      </c>
      <c r="C407" s="224" t="e">
        <f>LOOKUP(C$2,'Depreciation Schedules'!$A$3:$A$42,'Depreciation Schedules'!$F$3:$F$42)</f>
        <v>#N/A</v>
      </c>
      <c r="D407" s="224" t="e">
        <f>LOOKUP(D$2,'Depreciation Schedules'!$A$3:$A$42,'Depreciation Schedules'!$F$3:$F$42)</f>
        <v>#N/A</v>
      </c>
      <c r="E407" s="224" t="e">
        <f>LOOKUP(E$2,'Depreciation Schedules'!$A$3:$A$42,'Depreciation Schedules'!$F$3:$F$42)</f>
        <v>#N/A</v>
      </c>
      <c r="F407" s="224" t="e">
        <f>LOOKUP(F$2,'Depreciation Schedules'!$A$3:$A$42,'Depreciation Schedules'!$F$3:$F$42)</f>
        <v>#N/A</v>
      </c>
      <c r="G407" s="224" t="e">
        <f>LOOKUP(G$2,'Depreciation Schedules'!$A$3:$A$42,'Depreciation Schedules'!$F$3:$F$42)</f>
        <v>#N/A</v>
      </c>
      <c r="H407" s="224" t="e">
        <f>LOOKUP(H$2,'Depreciation Schedules'!$A$3:$A$42,'Depreciation Schedules'!$F$3:$F$42)</f>
        <v>#N/A</v>
      </c>
      <c r="I407" s="224" t="e">
        <f>LOOKUP(I$2,'Depreciation Schedules'!$A$3:$A$42,'Depreciation Schedules'!$F$3:$F$42)</f>
        <v>#N/A</v>
      </c>
      <c r="J407" s="224" t="e">
        <f>LOOKUP(J$2,'Depreciation Schedules'!$A$3:$A$42,'Depreciation Schedules'!$F$3:$F$42)</f>
        <v>#N/A</v>
      </c>
      <c r="K407" s="224" t="e">
        <f>LOOKUP(K$2,'Depreciation Schedules'!$A$3:$A$42,'Depreciation Schedules'!$F$3:$F$42)</f>
        <v>#N/A</v>
      </c>
      <c r="L407" s="224" t="e">
        <f>LOOKUP(L$2,'Depreciation Schedules'!$A$3:$A$42,'Depreciation Schedules'!$F$3:$F$42)</f>
        <v>#N/A</v>
      </c>
      <c r="M407" s="224" t="e">
        <f>LOOKUP(M$2,'Depreciation Schedules'!$A$3:$A$42,'Depreciation Schedules'!$F$3:$F$42)</f>
        <v>#N/A</v>
      </c>
      <c r="N407" s="224" t="e">
        <f>LOOKUP(N$2,'Depreciation Schedules'!$A$3:$A$42,'Depreciation Schedules'!$F$3:$F$42)</f>
        <v>#N/A</v>
      </c>
      <c r="O407" s="224" t="e">
        <f>LOOKUP(O$2,'Depreciation Schedules'!$A$3:$A$42,'Depreciation Schedules'!$F$3:$F$42)</f>
        <v>#N/A</v>
      </c>
      <c r="P407" s="224" t="e">
        <f>LOOKUP(P$2,'Depreciation Schedules'!$A$3:$A$42,'Depreciation Schedules'!$F$3:$F$42)</f>
        <v>#N/A</v>
      </c>
      <c r="Q407" s="224" t="e">
        <f>LOOKUP(Q$2,'Depreciation Schedules'!$A$3:$A$42,'Depreciation Schedules'!$F$3:$F$42)</f>
        <v>#N/A</v>
      </c>
      <c r="R407" s="224" t="e">
        <f>LOOKUP(R$2,'Depreciation Schedules'!$A$3:$A$42,'Depreciation Schedules'!$F$3:$F$42)</f>
        <v>#N/A</v>
      </c>
      <c r="S407" s="224" t="e">
        <f>LOOKUP(S$2,'Depreciation Schedules'!$A$3:$A$42,'Depreciation Schedules'!$F$3:$F$42)</f>
        <v>#N/A</v>
      </c>
      <c r="T407" s="224" t="e">
        <f>LOOKUP(T$2,'Depreciation Schedules'!$A$3:$A$42,'Depreciation Schedules'!$F$3:$F$42)</f>
        <v>#N/A</v>
      </c>
      <c r="U407" s="224" t="e">
        <f>LOOKUP(U$2,'Depreciation Schedules'!$A$3:$A$42,'Depreciation Schedules'!$F$3:$F$42)</f>
        <v>#N/A</v>
      </c>
      <c r="V407" s="224" t="e">
        <f>LOOKUP(V$2,'Depreciation Schedules'!$A$3:$A$42,'Depreciation Schedules'!$F$3:$F$42)</f>
        <v>#N/A</v>
      </c>
      <c r="W407" s="224" t="e">
        <f>LOOKUP(W$2,'Depreciation Schedules'!$A$3:$A$42,'Depreciation Schedules'!$F$3:$F$42)</f>
        <v>#N/A</v>
      </c>
      <c r="X407" s="224" t="e">
        <f>LOOKUP(X$2,'Depreciation Schedules'!$A$3:$A$42,'Depreciation Schedules'!$F$3:$F$42)</f>
        <v>#N/A</v>
      </c>
      <c r="Y407" s="224" t="e">
        <f>LOOKUP(Y$2,'Depreciation Schedules'!$A$3:$A$42,'Depreciation Schedules'!$F$3:$F$42)</f>
        <v>#N/A</v>
      </c>
      <c r="Z407" s="224" t="e">
        <f>LOOKUP(Z$2,'Depreciation Schedules'!$A$3:$A$42,'Depreciation Schedules'!$F$3:$F$42)</f>
        <v>#N/A</v>
      </c>
      <c r="AA407" s="224" t="e">
        <f>LOOKUP(AA$2,'Depreciation Schedules'!$A$3:$A$42,'Depreciation Schedules'!$F$3:$F$42)</f>
        <v>#N/A</v>
      </c>
      <c r="AB407" s="224" t="e">
        <f>LOOKUP(AB$2,'Depreciation Schedules'!$A$3:$A$42,'Depreciation Schedules'!$F$3:$F$42)</f>
        <v>#N/A</v>
      </c>
      <c r="AC407" s="224" t="e">
        <f>LOOKUP(AC$2,'Depreciation Schedules'!$A$3:$A$42,'Depreciation Schedules'!$F$3:$F$42)</f>
        <v>#N/A</v>
      </c>
      <c r="AD407" s="224" t="e">
        <f>LOOKUP(AD$2,'Depreciation Schedules'!$A$3:$A$42,'Depreciation Schedules'!$F$3:$F$42)</f>
        <v>#N/A</v>
      </c>
      <c r="AE407" s="224" t="e">
        <f>LOOKUP(AE$2,'Depreciation Schedules'!$A$3:$A$42,'Depreciation Schedules'!$F$3:$F$42)</f>
        <v>#N/A</v>
      </c>
      <c r="AF407" s="224" t="e">
        <f>LOOKUP(AF$2,'Depreciation Schedules'!$A$3:$A$42,'Depreciation Schedules'!$F$3:$F$42)</f>
        <v>#N/A</v>
      </c>
      <c r="AG407" s="224" t="e">
        <f>LOOKUP(AG$2,'Depreciation Schedules'!$A$3:$A$42,'Depreciation Schedules'!$F$3:$F$42)</f>
        <v>#N/A</v>
      </c>
      <c r="AH407" s="224" t="e">
        <f>LOOKUP(AH$2,'Depreciation Schedules'!$A$3:$A$42,'Depreciation Schedules'!$F$3:$F$42)</f>
        <v>#N/A</v>
      </c>
      <c r="AI407" s="224" t="e">
        <f>LOOKUP(AI$2,'Depreciation Schedules'!$A$3:$A$42,'Depreciation Schedules'!$F$3:$F$42)</f>
        <v>#N/A</v>
      </c>
      <c r="AJ407" s="224" t="e">
        <f>LOOKUP(AJ$2,'Depreciation Schedules'!$A$3:$A$42,'Depreciation Schedules'!$F$3:$F$42)</f>
        <v>#N/A</v>
      </c>
      <c r="AK407" s="224" t="e">
        <f>LOOKUP(AK$2,'Depreciation Schedules'!$A$3:$A$42,'Depreciation Schedules'!$F$3:$F$42)</f>
        <v>#N/A</v>
      </c>
      <c r="AL407" s="224" t="e">
        <f>LOOKUP(AL$2,'Depreciation Schedules'!$A$3:$A$42,'Depreciation Schedules'!$F$3:$F$42)</f>
        <v>#N/A</v>
      </c>
      <c r="AM407" s="224" t="e">
        <f>LOOKUP(AM$2,'Depreciation Schedules'!$A$3:$A$42,'Depreciation Schedules'!$F$3:$F$42)</f>
        <v>#N/A</v>
      </c>
      <c r="AN407" s="224" t="e">
        <f>LOOKUP(AN$2,'Depreciation Schedules'!$A$3:$A$42,'Depreciation Schedules'!$F$3:$F$42)</f>
        <v>#N/A</v>
      </c>
      <c r="AO407" s="224" t="e">
        <f>LOOKUP(AO$2,'Depreciation Schedules'!$A$3:$A$42,'Depreciation Schedules'!$F$3:$F$42)</f>
        <v>#N/A</v>
      </c>
      <c r="AP407" s="224" t="e">
        <f>LOOKUP(AP$2,'Depreciation Schedules'!$A$3:$A$42,'Depreciation Schedules'!$F$3:$F$42)</f>
        <v>#N/A</v>
      </c>
    </row>
    <row r="408" spans="1:42" x14ac:dyDescent="0.2">
      <c r="A408" s="33" t="str">
        <f t="shared" si="172"/>
        <v>39-yr SL</v>
      </c>
      <c r="B408" s="227">
        <f t="array" ref="B408">SUM(IF(ISNUMBER(C408:AP408),C408:AP408))</f>
        <v>0</v>
      </c>
      <c r="C408" s="224" t="e">
        <f>LOOKUP(C$2,'Depreciation Schedules'!$A$3:$A$42,'Depreciation Schedules'!$G$3:$G$42)</f>
        <v>#N/A</v>
      </c>
      <c r="D408" s="224" t="e">
        <f>LOOKUP(D$2,'Depreciation Schedules'!$A$3:$A$42,'Depreciation Schedules'!$G$3:$G$42)</f>
        <v>#N/A</v>
      </c>
      <c r="E408" s="224" t="e">
        <f>LOOKUP(E$2,'Depreciation Schedules'!$A$3:$A$42,'Depreciation Schedules'!$G$3:$G$42)</f>
        <v>#N/A</v>
      </c>
      <c r="F408" s="224" t="e">
        <f>LOOKUP(F$2,'Depreciation Schedules'!$A$3:$A$42,'Depreciation Schedules'!$G$3:$G$42)</f>
        <v>#N/A</v>
      </c>
      <c r="G408" s="224" t="e">
        <f>LOOKUP(G$2,'Depreciation Schedules'!$A$3:$A$42,'Depreciation Schedules'!$G$3:$G$42)</f>
        <v>#N/A</v>
      </c>
      <c r="H408" s="224" t="e">
        <f>LOOKUP(H$2,'Depreciation Schedules'!$A$3:$A$42,'Depreciation Schedules'!$G$3:$G$42)</f>
        <v>#N/A</v>
      </c>
      <c r="I408" s="224" t="e">
        <f>LOOKUP(I$2,'Depreciation Schedules'!$A$3:$A$42,'Depreciation Schedules'!$G$3:$G$42)</f>
        <v>#N/A</v>
      </c>
      <c r="J408" s="224" t="e">
        <f>LOOKUP(J$2,'Depreciation Schedules'!$A$3:$A$42,'Depreciation Schedules'!$G$3:$G$42)</f>
        <v>#N/A</v>
      </c>
      <c r="K408" s="224" t="e">
        <f>LOOKUP(K$2,'Depreciation Schedules'!$A$3:$A$42,'Depreciation Schedules'!$G$3:$G$42)</f>
        <v>#N/A</v>
      </c>
      <c r="L408" s="224" t="e">
        <f>LOOKUP(L$2,'Depreciation Schedules'!$A$3:$A$42,'Depreciation Schedules'!$G$3:$G$42)</f>
        <v>#N/A</v>
      </c>
      <c r="M408" s="224" t="e">
        <f>LOOKUP(M$2,'Depreciation Schedules'!$A$3:$A$42,'Depreciation Schedules'!$G$3:$G$42)</f>
        <v>#N/A</v>
      </c>
      <c r="N408" s="224" t="e">
        <f>LOOKUP(N$2,'Depreciation Schedules'!$A$3:$A$42,'Depreciation Schedules'!$G$3:$G$42)</f>
        <v>#N/A</v>
      </c>
      <c r="O408" s="224" t="e">
        <f>LOOKUP(O$2,'Depreciation Schedules'!$A$3:$A$42,'Depreciation Schedules'!$G$3:$G$42)</f>
        <v>#N/A</v>
      </c>
      <c r="P408" s="224" t="e">
        <f>LOOKUP(P$2,'Depreciation Schedules'!$A$3:$A$42,'Depreciation Schedules'!$G$3:$G$42)</f>
        <v>#N/A</v>
      </c>
      <c r="Q408" s="224" t="e">
        <f>LOOKUP(Q$2,'Depreciation Schedules'!$A$3:$A$42,'Depreciation Schedules'!$G$3:$G$42)</f>
        <v>#N/A</v>
      </c>
      <c r="R408" s="224" t="e">
        <f>LOOKUP(R$2,'Depreciation Schedules'!$A$3:$A$42,'Depreciation Schedules'!$G$3:$G$42)</f>
        <v>#N/A</v>
      </c>
      <c r="S408" s="224" t="e">
        <f>LOOKUP(S$2,'Depreciation Schedules'!$A$3:$A$42,'Depreciation Schedules'!$G$3:$G$42)</f>
        <v>#N/A</v>
      </c>
      <c r="T408" s="224" t="e">
        <f>LOOKUP(T$2,'Depreciation Schedules'!$A$3:$A$42,'Depreciation Schedules'!$G$3:$G$42)</f>
        <v>#N/A</v>
      </c>
      <c r="U408" s="224" t="e">
        <f>LOOKUP(U$2,'Depreciation Schedules'!$A$3:$A$42,'Depreciation Schedules'!$G$3:$G$42)</f>
        <v>#N/A</v>
      </c>
      <c r="V408" s="224" t="e">
        <f>LOOKUP(V$2,'Depreciation Schedules'!$A$3:$A$42,'Depreciation Schedules'!$G$3:$G$42)</f>
        <v>#N/A</v>
      </c>
      <c r="W408" s="224" t="e">
        <f>LOOKUP(W$2,'Depreciation Schedules'!$A$3:$A$42,'Depreciation Schedules'!$G$3:$G$42)</f>
        <v>#N/A</v>
      </c>
      <c r="X408" s="224" t="e">
        <f>LOOKUP(X$2,'Depreciation Schedules'!$A$3:$A$42,'Depreciation Schedules'!$G$3:$G$42)</f>
        <v>#N/A</v>
      </c>
      <c r="Y408" s="224" t="e">
        <f>LOOKUP(Y$2,'Depreciation Schedules'!$A$3:$A$42,'Depreciation Schedules'!$G$3:$G$42)</f>
        <v>#N/A</v>
      </c>
      <c r="Z408" s="224" t="e">
        <f>LOOKUP(Z$2,'Depreciation Schedules'!$A$3:$A$42,'Depreciation Schedules'!$G$3:$G$42)</f>
        <v>#N/A</v>
      </c>
      <c r="AA408" s="224" t="e">
        <f>LOOKUP(AA$2,'Depreciation Schedules'!$A$3:$A$42,'Depreciation Schedules'!$G$3:$G$42)</f>
        <v>#N/A</v>
      </c>
      <c r="AB408" s="224" t="e">
        <f>LOOKUP(AB$2,'Depreciation Schedules'!$A$3:$A$42,'Depreciation Schedules'!$G$3:$G$42)</f>
        <v>#N/A</v>
      </c>
      <c r="AC408" s="224" t="e">
        <f>LOOKUP(AC$2,'Depreciation Schedules'!$A$3:$A$42,'Depreciation Schedules'!$G$3:$G$42)</f>
        <v>#N/A</v>
      </c>
      <c r="AD408" s="224" t="e">
        <f>LOOKUP(AD$2,'Depreciation Schedules'!$A$3:$A$42,'Depreciation Schedules'!$G$3:$G$42)</f>
        <v>#N/A</v>
      </c>
      <c r="AE408" s="224" t="e">
        <f>LOOKUP(AE$2,'Depreciation Schedules'!$A$3:$A$42,'Depreciation Schedules'!$G$3:$G$42)</f>
        <v>#N/A</v>
      </c>
      <c r="AF408" s="224" t="e">
        <f>LOOKUP(AF$2,'Depreciation Schedules'!$A$3:$A$42,'Depreciation Schedules'!$G$3:$G$42)</f>
        <v>#N/A</v>
      </c>
      <c r="AG408" s="224" t="e">
        <f>LOOKUP(AG$2,'Depreciation Schedules'!$A$3:$A$42,'Depreciation Schedules'!$G$3:$G$42)</f>
        <v>#N/A</v>
      </c>
      <c r="AH408" s="224" t="e">
        <f>LOOKUP(AH$2,'Depreciation Schedules'!$A$3:$A$42,'Depreciation Schedules'!$G$3:$G$42)</f>
        <v>#N/A</v>
      </c>
      <c r="AI408" s="224" t="e">
        <f>LOOKUP(AI$2,'Depreciation Schedules'!$A$3:$A$42,'Depreciation Schedules'!$G$3:$G$42)</f>
        <v>#N/A</v>
      </c>
      <c r="AJ408" s="224" t="e">
        <f>LOOKUP(AJ$2,'Depreciation Schedules'!$A$3:$A$42,'Depreciation Schedules'!$G$3:$G$42)</f>
        <v>#N/A</v>
      </c>
      <c r="AK408" s="224" t="e">
        <f>LOOKUP(AK$2,'Depreciation Schedules'!$A$3:$A$42,'Depreciation Schedules'!$G$3:$G$42)</f>
        <v>#N/A</v>
      </c>
      <c r="AL408" s="224" t="e">
        <f>LOOKUP(AL$2,'Depreciation Schedules'!$A$3:$A$42,'Depreciation Schedules'!$G$3:$G$42)</f>
        <v>#N/A</v>
      </c>
      <c r="AM408" s="224" t="e">
        <f>LOOKUP(AM$2,'Depreciation Schedules'!$A$3:$A$42,'Depreciation Schedules'!$G$3:$G$42)</f>
        <v>#N/A</v>
      </c>
      <c r="AN408" s="224" t="e">
        <f>LOOKUP(AN$2,'Depreciation Schedules'!$A$3:$A$42,'Depreciation Schedules'!$G$3:$G$42)</f>
        <v>#N/A</v>
      </c>
      <c r="AO408" s="224" t="e">
        <f>LOOKUP(AO$2,'Depreciation Schedules'!$A$3:$A$42,'Depreciation Schedules'!$G$3:$G$42)</f>
        <v>#N/A</v>
      </c>
      <c r="AP408" s="224" t="e">
        <f>LOOKUP(AP$2,'Depreciation Schedules'!$A$3:$A$42,'Depreciation Schedules'!$G$3:$G$42)</f>
        <v>#N/A</v>
      </c>
    </row>
    <row r="409" spans="1:42" x14ac:dyDescent="0.2">
      <c r="A409" s="33" t="s">
        <v>332</v>
      </c>
      <c r="B409" s="227">
        <f t="array" ref="B409">SUM(IF(ISNUMBER(C409:AP409),C409:AP409))</f>
        <v>0</v>
      </c>
      <c r="C409" s="224">
        <f t="array" ref="C409:AP409">Inputs!D199:AQ199</f>
        <v>0</v>
      </c>
      <c r="D409" s="224">
        <v>0</v>
      </c>
      <c r="E409" s="224">
        <v>0</v>
      </c>
      <c r="F409" s="224">
        <v>0</v>
      </c>
      <c r="G409" s="224">
        <v>0</v>
      </c>
      <c r="H409" s="224">
        <v>0</v>
      </c>
      <c r="I409" s="224">
        <v>0</v>
      </c>
      <c r="J409" s="224">
        <v>0</v>
      </c>
      <c r="K409" s="224">
        <v>0</v>
      </c>
      <c r="L409" s="224">
        <v>0</v>
      </c>
      <c r="M409" s="224">
        <v>0</v>
      </c>
      <c r="N409" s="224">
        <v>0</v>
      </c>
      <c r="O409" s="224">
        <v>0</v>
      </c>
      <c r="P409" s="224">
        <v>0</v>
      </c>
      <c r="Q409" s="224">
        <v>0</v>
      </c>
      <c r="R409" s="224">
        <v>0</v>
      </c>
      <c r="S409" s="224">
        <v>0</v>
      </c>
      <c r="T409" s="224">
        <v>0</v>
      </c>
      <c r="U409" s="224">
        <v>0</v>
      </c>
      <c r="V409" s="224">
        <v>0</v>
      </c>
      <c r="W409" s="224">
        <v>0</v>
      </c>
      <c r="X409" s="224">
        <v>0</v>
      </c>
      <c r="Y409" s="224">
        <v>0</v>
      </c>
      <c r="Z409" s="224">
        <v>0</v>
      </c>
      <c r="AA409" s="224">
        <v>0</v>
      </c>
      <c r="AB409" s="224">
        <v>0</v>
      </c>
      <c r="AC409" s="224">
        <v>0</v>
      </c>
      <c r="AD409" s="224">
        <v>0</v>
      </c>
      <c r="AE409" s="224">
        <v>0</v>
      </c>
      <c r="AF409" s="224">
        <v>0</v>
      </c>
      <c r="AG409" s="224">
        <v>0</v>
      </c>
      <c r="AH409" s="224">
        <v>0</v>
      </c>
      <c r="AI409" s="224">
        <v>0</v>
      </c>
      <c r="AJ409" s="224">
        <v>0</v>
      </c>
      <c r="AK409" s="224">
        <v>0</v>
      </c>
      <c r="AL409" s="224">
        <v>0</v>
      </c>
      <c r="AM409" s="224">
        <v>0</v>
      </c>
      <c r="AN409" s="224">
        <v>0</v>
      </c>
      <c r="AO409" s="224">
        <v>0</v>
      </c>
      <c r="AP409" s="224">
        <v>0</v>
      </c>
    </row>
    <row r="410" spans="1:42" x14ac:dyDescent="0.2">
      <c r="A410" s="41" t="s">
        <v>3</v>
      </c>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8"/>
      <c r="AH410" s="28"/>
      <c r="AI410" s="28"/>
      <c r="AJ410" s="28"/>
      <c r="AK410" s="28"/>
      <c r="AL410" s="28"/>
      <c r="AM410" s="28"/>
      <c r="AN410" s="28"/>
      <c r="AO410" s="28"/>
      <c r="AP410" s="28"/>
    </row>
    <row r="411" spans="1:42" x14ac:dyDescent="0.2">
      <c r="A411" s="33" t="str">
        <f t="shared" ref="A411:A416" si="173">A403</f>
        <v>5-yr MACRS</v>
      </c>
      <c r="B411" s="236">
        <f t="array" ref="B411">SUM(IF(ISNUMBER(C411:AP411),C411:AP411))</f>
        <v>0</v>
      </c>
      <c r="C411" s="189" t="e">
        <f>C403/100*$Q$370</f>
        <v>#N/A</v>
      </c>
      <c r="D411" s="189" t="e">
        <f t="shared" ref="D411:AP411" si="174">D403/100*$Q$370</f>
        <v>#N/A</v>
      </c>
      <c r="E411" s="189" t="e">
        <f t="shared" si="174"/>
        <v>#N/A</v>
      </c>
      <c r="F411" s="189" t="e">
        <f t="shared" si="174"/>
        <v>#N/A</v>
      </c>
      <c r="G411" s="189" t="e">
        <f t="shared" si="174"/>
        <v>#N/A</v>
      </c>
      <c r="H411" s="189" t="e">
        <f t="shared" si="174"/>
        <v>#N/A</v>
      </c>
      <c r="I411" s="189" t="e">
        <f t="shared" si="174"/>
        <v>#N/A</v>
      </c>
      <c r="J411" s="189" t="e">
        <f t="shared" si="174"/>
        <v>#N/A</v>
      </c>
      <c r="K411" s="189" t="e">
        <f t="shared" si="174"/>
        <v>#N/A</v>
      </c>
      <c r="L411" s="189" t="e">
        <f t="shared" si="174"/>
        <v>#N/A</v>
      </c>
      <c r="M411" s="189" t="e">
        <f t="shared" si="174"/>
        <v>#N/A</v>
      </c>
      <c r="N411" s="189" t="e">
        <f t="shared" si="174"/>
        <v>#N/A</v>
      </c>
      <c r="O411" s="189" t="e">
        <f t="shared" si="174"/>
        <v>#N/A</v>
      </c>
      <c r="P411" s="189" t="e">
        <f t="shared" si="174"/>
        <v>#N/A</v>
      </c>
      <c r="Q411" s="189" t="e">
        <f t="shared" si="174"/>
        <v>#N/A</v>
      </c>
      <c r="R411" s="189" t="e">
        <f t="shared" si="174"/>
        <v>#N/A</v>
      </c>
      <c r="S411" s="189" t="e">
        <f t="shared" si="174"/>
        <v>#N/A</v>
      </c>
      <c r="T411" s="189" t="e">
        <f t="shared" si="174"/>
        <v>#N/A</v>
      </c>
      <c r="U411" s="189" t="e">
        <f t="shared" si="174"/>
        <v>#N/A</v>
      </c>
      <c r="V411" s="189" t="e">
        <f t="shared" si="174"/>
        <v>#N/A</v>
      </c>
      <c r="W411" s="189" t="e">
        <f t="shared" si="174"/>
        <v>#N/A</v>
      </c>
      <c r="X411" s="189" t="e">
        <f t="shared" si="174"/>
        <v>#N/A</v>
      </c>
      <c r="Y411" s="189" t="e">
        <f t="shared" si="174"/>
        <v>#N/A</v>
      </c>
      <c r="Z411" s="189" t="e">
        <f t="shared" si="174"/>
        <v>#N/A</v>
      </c>
      <c r="AA411" s="189" t="e">
        <f t="shared" si="174"/>
        <v>#N/A</v>
      </c>
      <c r="AB411" s="189" t="e">
        <f t="shared" si="174"/>
        <v>#N/A</v>
      </c>
      <c r="AC411" s="189" t="e">
        <f t="shared" si="174"/>
        <v>#N/A</v>
      </c>
      <c r="AD411" s="189" t="e">
        <f t="shared" si="174"/>
        <v>#N/A</v>
      </c>
      <c r="AE411" s="189" t="e">
        <f t="shared" si="174"/>
        <v>#N/A</v>
      </c>
      <c r="AF411" s="189" t="e">
        <f t="shared" si="174"/>
        <v>#N/A</v>
      </c>
      <c r="AG411" s="189" t="e">
        <f t="shared" si="174"/>
        <v>#N/A</v>
      </c>
      <c r="AH411" s="189" t="e">
        <f t="shared" si="174"/>
        <v>#N/A</v>
      </c>
      <c r="AI411" s="189" t="e">
        <f t="shared" si="174"/>
        <v>#N/A</v>
      </c>
      <c r="AJ411" s="189" t="e">
        <f t="shared" si="174"/>
        <v>#N/A</v>
      </c>
      <c r="AK411" s="189" t="e">
        <f t="shared" si="174"/>
        <v>#N/A</v>
      </c>
      <c r="AL411" s="189" t="e">
        <f t="shared" si="174"/>
        <v>#N/A</v>
      </c>
      <c r="AM411" s="189" t="e">
        <f t="shared" si="174"/>
        <v>#N/A</v>
      </c>
      <c r="AN411" s="189" t="e">
        <f t="shared" si="174"/>
        <v>#N/A</v>
      </c>
      <c r="AO411" s="189" t="e">
        <f t="shared" si="174"/>
        <v>#N/A</v>
      </c>
      <c r="AP411" s="189" t="e">
        <f t="shared" si="174"/>
        <v>#N/A</v>
      </c>
    </row>
    <row r="412" spans="1:42" x14ac:dyDescent="0.2">
      <c r="A412" s="33" t="str">
        <f t="shared" si="173"/>
        <v>15-yr MACRS</v>
      </c>
      <c r="B412" s="236">
        <f t="array" ref="B412">SUM(IF(ISNUMBER(C412:AP412),C412:AP412))</f>
        <v>0</v>
      </c>
      <c r="C412" s="189" t="e">
        <f>C404/100*$Q$371</f>
        <v>#N/A</v>
      </c>
      <c r="D412" s="189" t="e">
        <f t="shared" ref="D412:AP412" si="175">D404/100*$Q$371</f>
        <v>#N/A</v>
      </c>
      <c r="E412" s="189" t="e">
        <f t="shared" si="175"/>
        <v>#N/A</v>
      </c>
      <c r="F412" s="189" t="e">
        <f t="shared" si="175"/>
        <v>#N/A</v>
      </c>
      <c r="G412" s="189" t="e">
        <f t="shared" si="175"/>
        <v>#N/A</v>
      </c>
      <c r="H412" s="189" t="e">
        <f t="shared" si="175"/>
        <v>#N/A</v>
      </c>
      <c r="I412" s="189" t="e">
        <f t="shared" si="175"/>
        <v>#N/A</v>
      </c>
      <c r="J412" s="189" t="e">
        <f t="shared" si="175"/>
        <v>#N/A</v>
      </c>
      <c r="K412" s="189" t="e">
        <f t="shared" si="175"/>
        <v>#N/A</v>
      </c>
      <c r="L412" s="189" t="e">
        <f t="shared" si="175"/>
        <v>#N/A</v>
      </c>
      <c r="M412" s="189" t="e">
        <f t="shared" si="175"/>
        <v>#N/A</v>
      </c>
      <c r="N412" s="189" t="e">
        <f t="shared" si="175"/>
        <v>#N/A</v>
      </c>
      <c r="O412" s="189" t="e">
        <f t="shared" si="175"/>
        <v>#N/A</v>
      </c>
      <c r="P412" s="189" t="e">
        <f t="shared" si="175"/>
        <v>#N/A</v>
      </c>
      <c r="Q412" s="189" t="e">
        <f t="shared" si="175"/>
        <v>#N/A</v>
      </c>
      <c r="R412" s="189" t="e">
        <f t="shared" si="175"/>
        <v>#N/A</v>
      </c>
      <c r="S412" s="189" t="e">
        <f t="shared" si="175"/>
        <v>#N/A</v>
      </c>
      <c r="T412" s="189" t="e">
        <f t="shared" si="175"/>
        <v>#N/A</v>
      </c>
      <c r="U412" s="189" t="e">
        <f t="shared" si="175"/>
        <v>#N/A</v>
      </c>
      <c r="V412" s="189" t="e">
        <f t="shared" si="175"/>
        <v>#N/A</v>
      </c>
      <c r="W412" s="189" t="e">
        <f t="shared" si="175"/>
        <v>#N/A</v>
      </c>
      <c r="X412" s="189" t="e">
        <f t="shared" si="175"/>
        <v>#N/A</v>
      </c>
      <c r="Y412" s="189" t="e">
        <f t="shared" si="175"/>
        <v>#N/A</v>
      </c>
      <c r="Z412" s="189" t="e">
        <f t="shared" si="175"/>
        <v>#N/A</v>
      </c>
      <c r="AA412" s="189" t="e">
        <f t="shared" si="175"/>
        <v>#N/A</v>
      </c>
      <c r="AB412" s="189" t="e">
        <f t="shared" si="175"/>
        <v>#N/A</v>
      </c>
      <c r="AC412" s="189" t="e">
        <f t="shared" si="175"/>
        <v>#N/A</v>
      </c>
      <c r="AD412" s="189" t="e">
        <f t="shared" si="175"/>
        <v>#N/A</v>
      </c>
      <c r="AE412" s="189" t="e">
        <f t="shared" si="175"/>
        <v>#N/A</v>
      </c>
      <c r="AF412" s="189" t="e">
        <f t="shared" si="175"/>
        <v>#N/A</v>
      </c>
      <c r="AG412" s="189" t="e">
        <f t="shared" si="175"/>
        <v>#N/A</v>
      </c>
      <c r="AH412" s="189" t="e">
        <f t="shared" si="175"/>
        <v>#N/A</v>
      </c>
      <c r="AI412" s="189" t="e">
        <f t="shared" si="175"/>
        <v>#N/A</v>
      </c>
      <c r="AJ412" s="189" t="e">
        <f t="shared" si="175"/>
        <v>#N/A</v>
      </c>
      <c r="AK412" s="189" t="e">
        <f t="shared" si="175"/>
        <v>#N/A</v>
      </c>
      <c r="AL412" s="189" t="e">
        <f t="shared" si="175"/>
        <v>#N/A</v>
      </c>
      <c r="AM412" s="189" t="e">
        <f t="shared" si="175"/>
        <v>#N/A</v>
      </c>
      <c r="AN412" s="189" t="e">
        <f t="shared" si="175"/>
        <v>#N/A</v>
      </c>
      <c r="AO412" s="189" t="e">
        <f t="shared" si="175"/>
        <v>#N/A</v>
      </c>
      <c r="AP412" s="189" t="e">
        <f t="shared" si="175"/>
        <v>#N/A</v>
      </c>
    </row>
    <row r="413" spans="1:42" x14ac:dyDescent="0.2">
      <c r="A413" s="33" t="str">
        <f t="shared" si="173"/>
        <v>5-yr SL</v>
      </c>
      <c r="B413" s="236">
        <f t="array" ref="B413">SUM(IF(ISNUMBER(C413:AP413),C413:AP413))</f>
        <v>0</v>
      </c>
      <c r="C413" s="189" t="e">
        <f>C405/100*$Q$372</f>
        <v>#N/A</v>
      </c>
      <c r="D413" s="189" t="e">
        <f t="shared" ref="D413:AP413" si="176">D405/100*$Q$372</f>
        <v>#N/A</v>
      </c>
      <c r="E413" s="189" t="e">
        <f t="shared" si="176"/>
        <v>#N/A</v>
      </c>
      <c r="F413" s="189" t="e">
        <f t="shared" si="176"/>
        <v>#N/A</v>
      </c>
      <c r="G413" s="189" t="e">
        <f t="shared" si="176"/>
        <v>#N/A</v>
      </c>
      <c r="H413" s="189" t="e">
        <f t="shared" si="176"/>
        <v>#N/A</v>
      </c>
      <c r="I413" s="189" t="e">
        <f t="shared" si="176"/>
        <v>#N/A</v>
      </c>
      <c r="J413" s="189" t="e">
        <f t="shared" si="176"/>
        <v>#N/A</v>
      </c>
      <c r="K413" s="189" t="e">
        <f t="shared" si="176"/>
        <v>#N/A</v>
      </c>
      <c r="L413" s="189" t="e">
        <f t="shared" si="176"/>
        <v>#N/A</v>
      </c>
      <c r="M413" s="189" t="e">
        <f t="shared" si="176"/>
        <v>#N/A</v>
      </c>
      <c r="N413" s="189" t="e">
        <f t="shared" si="176"/>
        <v>#N/A</v>
      </c>
      <c r="O413" s="189" t="e">
        <f t="shared" si="176"/>
        <v>#N/A</v>
      </c>
      <c r="P413" s="189" t="e">
        <f t="shared" si="176"/>
        <v>#N/A</v>
      </c>
      <c r="Q413" s="189" t="e">
        <f t="shared" si="176"/>
        <v>#N/A</v>
      </c>
      <c r="R413" s="189" t="e">
        <f t="shared" si="176"/>
        <v>#N/A</v>
      </c>
      <c r="S413" s="189" t="e">
        <f t="shared" si="176"/>
        <v>#N/A</v>
      </c>
      <c r="T413" s="189" t="e">
        <f t="shared" si="176"/>
        <v>#N/A</v>
      </c>
      <c r="U413" s="189" t="e">
        <f t="shared" si="176"/>
        <v>#N/A</v>
      </c>
      <c r="V413" s="189" t="e">
        <f t="shared" si="176"/>
        <v>#N/A</v>
      </c>
      <c r="W413" s="189" t="e">
        <f t="shared" si="176"/>
        <v>#N/A</v>
      </c>
      <c r="X413" s="189" t="e">
        <f t="shared" si="176"/>
        <v>#N/A</v>
      </c>
      <c r="Y413" s="189" t="e">
        <f t="shared" si="176"/>
        <v>#N/A</v>
      </c>
      <c r="Z413" s="189" t="e">
        <f t="shared" si="176"/>
        <v>#N/A</v>
      </c>
      <c r="AA413" s="189" t="e">
        <f t="shared" si="176"/>
        <v>#N/A</v>
      </c>
      <c r="AB413" s="189" t="e">
        <f t="shared" si="176"/>
        <v>#N/A</v>
      </c>
      <c r="AC413" s="189" t="e">
        <f t="shared" si="176"/>
        <v>#N/A</v>
      </c>
      <c r="AD413" s="189" t="e">
        <f t="shared" si="176"/>
        <v>#N/A</v>
      </c>
      <c r="AE413" s="189" t="e">
        <f t="shared" si="176"/>
        <v>#N/A</v>
      </c>
      <c r="AF413" s="189" t="e">
        <f t="shared" si="176"/>
        <v>#N/A</v>
      </c>
      <c r="AG413" s="189" t="e">
        <f t="shared" si="176"/>
        <v>#N/A</v>
      </c>
      <c r="AH413" s="189" t="e">
        <f t="shared" si="176"/>
        <v>#N/A</v>
      </c>
      <c r="AI413" s="189" t="e">
        <f t="shared" si="176"/>
        <v>#N/A</v>
      </c>
      <c r="AJ413" s="189" t="e">
        <f t="shared" si="176"/>
        <v>#N/A</v>
      </c>
      <c r="AK413" s="189" t="e">
        <f t="shared" si="176"/>
        <v>#N/A</v>
      </c>
      <c r="AL413" s="189" t="e">
        <f t="shared" si="176"/>
        <v>#N/A</v>
      </c>
      <c r="AM413" s="189" t="e">
        <f t="shared" si="176"/>
        <v>#N/A</v>
      </c>
      <c r="AN413" s="189" t="e">
        <f t="shared" si="176"/>
        <v>#N/A</v>
      </c>
      <c r="AO413" s="189" t="e">
        <f t="shared" si="176"/>
        <v>#N/A</v>
      </c>
      <c r="AP413" s="189" t="e">
        <f t="shared" si="176"/>
        <v>#N/A</v>
      </c>
    </row>
    <row r="414" spans="1:42" x14ac:dyDescent="0.2">
      <c r="A414" s="33" t="str">
        <f t="shared" si="173"/>
        <v>15-yr SL</v>
      </c>
      <c r="B414" s="236">
        <f t="array" ref="B414">SUM(IF(ISNUMBER(C414:AP414),C414:AP414))</f>
        <v>0</v>
      </c>
      <c r="C414" s="189" t="e">
        <f>C406/100*$Q$373</f>
        <v>#N/A</v>
      </c>
      <c r="D414" s="189" t="e">
        <f t="shared" ref="D414:AP414" si="177">D406/100*$Q$373</f>
        <v>#N/A</v>
      </c>
      <c r="E414" s="189" t="e">
        <f t="shared" si="177"/>
        <v>#N/A</v>
      </c>
      <c r="F414" s="189" t="e">
        <f t="shared" si="177"/>
        <v>#N/A</v>
      </c>
      <c r="G414" s="189" t="e">
        <f t="shared" si="177"/>
        <v>#N/A</v>
      </c>
      <c r="H414" s="189" t="e">
        <f t="shared" si="177"/>
        <v>#N/A</v>
      </c>
      <c r="I414" s="189" t="e">
        <f t="shared" si="177"/>
        <v>#N/A</v>
      </c>
      <c r="J414" s="189" t="e">
        <f t="shared" si="177"/>
        <v>#N/A</v>
      </c>
      <c r="K414" s="189" t="e">
        <f t="shared" si="177"/>
        <v>#N/A</v>
      </c>
      <c r="L414" s="189" t="e">
        <f t="shared" si="177"/>
        <v>#N/A</v>
      </c>
      <c r="M414" s="189" t="e">
        <f t="shared" si="177"/>
        <v>#N/A</v>
      </c>
      <c r="N414" s="189" t="e">
        <f t="shared" si="177"/>
        <v>#N/A</v>
      </c>
      <c r="O414" s="189" t="e">
        <f t="shared" si="177"/>
        <v>#N/A</v>
      </c>
      <c r="P414" s="189" t="e">
        <f t="shared" si="177"/>
        <v>#N/A</v>
      </c>
      <c r="Q414" s="189" t="e">
        <f t="shared" si="177"/>
        <v>#N/A</v>
      </c>
      <c r="R414" s="189" t="e">
        <f t="shared" si="177"/>
        <v>#N/A</v>
      </c>
      <c r="S414" s="189" t="e">
        <f t="shared" si="177"/>
        <v>#N/A</v>
      </c>
      <c r="T414" s="189" t="e">
        <f t="shared" si="177"/>
        <v>#N/A</v>
      </c>
      <c r="U414" s="189" t="e">
        <f t="shared" si="177"/>
        <v>#N/A</v>
      </c>
      <c r="V414" s="189" t="e">
        <f t="shared" si="177"/>
        <v>#N/A</v>
      </c>
      <c r="W414" s="189" t="e">
        <f t="shared" si="177"/>
        <v>#N/A</v>
      </c>
      <c r="X414" s="189" t="e">
        <f t="shared" si="177"/>
        <v>#N/A</v>
      </c>
      <c r="Y414" s="189" t="e">
        <f t="shared" si="177"/>
        <v>#N/A</v>
      </c>
      <c r="Z414" s="189" t="e">
        <f t="shared" si="177"/>
        <v>#N/A</v>
      </c>
      <c r="AA414" s="189" t="e">
        <f t="shared" si="177"/>
        <v>#N/A</v>
      </c>
      <c r="AB414" s="189" t="e">
        <f t="shared" si="177"/>
        <v>#N/A</v>
      </c>
      <c r="AC414" s="189" t="e">
        <f t="shared" si="177"/>
        <v>#N/A</v>
      </c>
      <c r="AD414" s="189" t="e">
        <f t="shared" si="177"/>
        <v>#N/A</v>
      </c>
      <c r="AE414" s="189" t="e">
        <f t="shared" si="177"/>
        <v>#N/A</v>
      </c>
      <c r="AF414" s="189" t="e">
        <f t="shared" si="177"/>
        <v>#N/A</v>
      </c>
      <c r="AG414" s="189" t="e">
        <f t="shared" si="177"/>
        <v>#N/A</v>
      </c>
      <c r="AH414" s="189" t="e">
        <f t="shared" si="177"/>
        <v>#N/A</v>
      </c>
      <c r="AI414" s="189" t="e">
        <f t="shared" si="177"/>
        <v>#N/A</v>
      </c>
      <c r="AJ414" s="189" t="e">
        <f t="shared" si="177"/>
        <v>#N/A</v>
      </c>
      <c r="AK414" s="189" t="e">
        <f t="shared" si="177"/>
        <v>#N/A</v>
      </c>
      <c r="AL414" s="189" t="e">
        <f t="shared" si="177"/>
        <v>#N/A</v>
      </c>
      <c r="AM414" s="189" t="e">
        <f t="shared" si="177"/>
        <v>#N/A</v>
      </c>
      <c r="AN414" s="189" t="e">
        <f t="shared" si="177"/>
        <v>#N/A</v>
      </c>
      <c r="AO414" s="189" t="e">
        <f t="shared" si="177"/>
        <v>#N/A</v>
      </c>
      <c r="AP414" s="189" t="e">
        <f t="shared" si="177"/>
        <v>#N/A</v>
      </c>
    </row>
    <row r="415" spans="1:42" x14ac:dyDescent="0.2">
      <c r="A415" s="33" t="str">
        <f t="shared" si="173"/>
        <v>20-yr SL</v>
      </c>
      <c r="B415" s="236">
        <f t="array" ref="B415">SUM(IF(ISNUMBER(C415:AP415),C415:AP415))</f>
        <v>0</v>
      </c>
      <c r="C415" s="189" t="e">
        <f>C407/100*$Q$374</f>
        <v>#N/A</v>
      </c>
      <c r="D415" s="189" t="e">
        <f t="shared" ref="D415:AP415" si="178">D407/100*$Q$374</f>
        <v>#N/A</v>
      </c>
      <c r="E415" s="189" t="e">
        <f t="shared" si="178"/>
        <v>#N/A</v>
      </c>
      <c r="F415" s="189" t="e">
        <f t="shared" si="178"/>
        <v>#N/A</v>
      </c>
      <c r="G415" s="189" t="e">
        <f t="shared" si="178"/>
        <v>#N/A</v>
      </c>
      <c r="H415" s="189" t="e">
        <f t="shared" si="178"/>
        <v>#N/A</v>
      </c>
      <c r="I415" s="189" t="e">
        <f t="shared" si="178"/>
        <v>#N/A</v>
      </c>
      <c r="J415" s="189" t="e">
        <f t="shared" si="178"/>
        <v>#N/A</v>
      </c>
      <c r="K415" s="189" t="e">
        <f t="shared" si="178"/>
        <v>#N/A</v>
      </c>
      <c r="L415" s="189" t="e">
        <f t="shared" si="178"/>
        <v>#N/A</v>
      </c>
      <c r="M415" s="189" t="e">
        <f t="shared" si="178"/>
        <v>#N/A</v>
      </c>
      <c r="N415" s="189" t="e">
        <f t="shared" si="178"/>
        <v>#N/A</v>
      </c>
      <c r="O415" s="189" t="e">
        <f t="shared" si="178"/>
        <v>#N/A</v>
      </c>
      <c r="P415" s="189" t="e">
        <f t="shared" si="178"/>
        <v>#N/A</v>
      </c>
      <c r="Q415" s="189" t="e">
        <f t="shared" si="178"/>
        <v>#N/A</v>
      </c>
      <c r="R415" s="189" t="e">
        <f t="shared" si="178"/>
        <v>#N/A</v>
      </c>
      <c r="S415" s="189" t="e">
        <f t="shared" si="178"/>
        <v>#N/A</v>
      </c>
      <c r="T415" s="189" t="e">
        <f t="shared" si="178"/>
        <v>#N/A</v>
      </c>
      <c r="U415" s="189" t="e">
        <f t="shared" si="178"/>
        <v>#N/A</v>
      </c>
      <c r="V415" s="189" t="e">
        <f t="shared" si="178"/>
        <v>#N/A</v>
      </c>
      <c r="W415" s="189" t="e">
        <f t="shared" si="178"/>
        <v>#N/A</v>
      </c>
      <c r="X415" s="189" t="e">
        <f t="shared" si="178"/>
        <v>#N/A</v>
      </c>
      <c r="Y415" s="189" t="e">
        <f t="shared" si="178"/>
        <v>#N/A</v>
      </c>
      <c r="Z415" s="189" t="e">
        <f t="shared" si="178"/>
        <v>#N/A</v>
      </c>
      <c r="AA415" s="189" t="e">
        <f t="shared" si="178"/>
        <v>#N/A</v>
      </c>
      <c r="AB415" s="189" t="e">
        <f t="shared" si="178"/>
        <v>#N/A</v>
      </c>
      <c r="AC415" s="189" t="e">
        <f t="shared" si="178"/>
        <v>#N/A</v>
      </c>
      <c r="AD415" s="189" t="e">
        <f t="shared" si="178"/>
        <v>#N/A</v>
      </c>
      <c r="AE415" s="189" t="e">
        <f t="shared" si="178"/>
        <v>#N/A</v>
      </c>
      <c r="AF415" s="189" t="e">
        <f t="shared" si="178"/>
        <v>#N/A</v>
      </c>
      <c r="AG415" s="189" t="e">
        <f t="shared" si="178"/>
        <v>#N/A</v>
      </c>
      <c r="AH415" s="189" t="e">
        <f t="shared" si="178"/>
        <v>#N/A</v>
      </c>
      <c r="AI415" s="189" t="e">
        <f t="shared" si="178"/>
        <v>#N/A</v>
      </c>
      <c r="AJ415" s="189" t="e">
        <f t="shared" si="178"/>
        <v>#N/A</v>
      </c>
      <c r="AK415" s="189" t="e">
        <f t="shared" si="178"/>
        <v>#N/A</v>
      </c>
      <c r="AL415" s="189" t="e">
        <f t="shared" si="178"/>
        <v>#N/A</v>
      </c>
      <c r="AM415" s="189" t="e">
        <f t="shared" si="178"/>
        <v>#N/A</v>
      </c>
      <c r="AN415" s="189" t="e">
        <f t="shared" si="178"/>
        <v>#N/A</v>
      </c>
      <c r="AO415" s="189" t="e">
        <f t="shared" si="178"/>
        <v>#N/A</v>
      </c>
      <c r="AP415" s="189" t="e">
        <f t="shared" si="178"/>
        <v>#N/A</v>
      </c>
    </row>
    <row r="416" spans="1:42" x14ac:dyDescent="0.2">
      <c r="A416" s="33" t="str">
        <f t="shared" si="173"/>
        <v>39-yr SL</v>
      </c>
      <c r="B416" s="236">
        <f>SUM(IF(ISNUMBER(C416:AP416),C416:AP416))</f>
        <v>0</v>
      </c>
      <c r="C416" s="189" t="e">
        <f>C408/100*$Q$375</f>
        <v>#N/A</v>
      </c>
      <c r="D416" s="189" t="e">
        <f t="shared" ref="D416:AP416" si="179">D408/100*$Q$375</f>
        <v>#N/A</v>
      </c>
      <c r="E416" s="189" t="e">
        <f t="shared" si="179"/>
        <v>#N/A</v>
      </c>
      <c r="F416" s="189" t="e">
        <f t="shared" si="179"/>
        <v>#N/A</v>
      </c>
      <c r="G416" s="189" t="e">
        <f t="shared" si="179"/>
        <v>#N/A</v>
      </c>
      <c r="H416" s="189" t="e">
        <f t="shared" si="179"/>
        <v>#N/A</v>
      </c>
      <c r="I416" s="189" t="e">
        <f t="shared" si="179"/>
        <v>#N/A</v>
      </c>
      <c r="J416" s="189" t="e">
        <f t="shared" si="179"/>
        <v>#N/A</v>
      </c>
      <c r="K416" s="189" t="e">
        <f t="shared" si="179"/>
        <v>#N/A</v>
      </c>
      <c r="L416" s="189" t="e">
        <f t="shared" si="179"/>
        <v>#N/A</v>
      </c>
      <c r="M416" s="189" t="e">
        <f t="shared" si="179"/>
        <v>#N/A</v>
      </c>
      <c r="N416" s="189" t="e">
        <f t="shared" si="179"/>
        <v>#N/A</v>
      </c>
      <c r="O416" s="189" t="e">
        <f t="shared" si="179"/>
        <v>#N/A</v>
      </c>
      <c r="P416" s="189" t="e">
        <f t="shared" si="179"/>
        <v>#N/A</v>
      </c>
      <c r="Q416" s="189" t="e">
        <f t="shared" si="179"/>
        <v>#N/A</v>
      </c>
      <c r="R416" s="189" t="e">
        <f t="shared" si="179"/>
        <v>#N/A</v>
      </c>
      <c r="S416" s="189" t="e">
        <f t="shared" si="179"/>
        <v>#N/A</v>
      </c>
      <c r="T416" s="189" t="e">
        <f t="shared" si="179"/>
        <v>#N/A</v>
      </c>
      <c r="U416" s="189" t="e">
        <f t="shared" si="179"/>
        <v>#N/A</v>
      </c>
      <c r="V416" s="189" t="e">
        <f t="shared" si="179"/>
        <v>#N/A</v>
      </c>
      <c r="W416" s="189" t="e">
        <f t="shared" si="179"/>
        <v>#N/A</v>
      </c>
      <c r="X416" s="189" t="e">
        <f t="shared" si="179"/>
        <v>#N/A</v>
      </c>
      <c r="Y416" s="189" t="e">
        <f t="shared" si="179"/>
        <v>#N/A</v>
      </c>
      <c r="Z416" s="189" t="e">
        <f t="shared" si="179"/>
        <v>#N/A</v>
      </c>
      <c r="AA416" s="189" t="e">
        <f t="shared" si="179"/>
        <v>#N/A</v>
      </c>
      <c r="AB416" s="189" t="e">
        <f t="shared" si="179"/>
        <v>#N/A</v>
      </c>
      <c r="AC416" s="189" t="e">
        <f t="shared" si="179"/>
        <v>#N/A</v>
      </c>
      <c r="AD416" s="189" t="e">
        <f t="shared" si="179"/>
        <v>#N/A</v>
      </c>
      <c r="AE416" s="189" t="e">
        <f t="shared" si="179"/>
        <v>#N/A</v>
      </c>
      <c r="AF416" s="189" t="e">
        <f t="shared" si="179"/>
        <v>#N/A</v>
      </c>
      <c r="AG416" s="189" t="e">
        <f t="shared" si="179"/>
        <v>#N/A</v>
      </c>
      <c r="AH416" s="189" t="e">
        <f t="shared" si="179"/>
        <v>#N/A</v>
      </c>
      <c r="AI416" s="189" t="e">
        <f t="shared" si="179"/>
        <v>#N/A</v>
      </c>
      <c r="AJ416" s="189" t="e">
        <f t="shared" si="179"/>
        <v>#N/A</v>
      </c>
      <c r="AK416" s="189" t="e">
        <f t="shared" si="179"/>
        <v>#N/A</v>
      </c>
      <c r="AL416" s="189" t="e">
        <f t="shared" si="179"/>
        <v>#N/A</v>
      </c>
      <c r="AM416" s="189" t="e">
        <f t="shared" si="179"/>
        <v>#N/A</v>
      </c>
      <c r="AN416" s="189" t="e">
        <f t="shared" si="179"/>
        <v>#N/A</v>
      </c>
      <c r="AO416" s="189" t="e">
        <f t="shared" si="179"/>
        <v>#N/A</v>
      </c>
      <c r="AP416" s="189" t="e">
        <f t="shared" si="179"/>
        <v>#N/A</v>
      </c>
    </row>
    <row r="417" spans="1:42" x14ac:dyDescent="0.2">
      <c r="A417" s="33" t="s">
        <v>332</v>
      </c>
      <c r="B417" s="236">
        <f>SUM(IF(ISNUMBER(C417:AP417),C417:AP417))</f>
        <v>0</v>
      </c>
      <c r="C417" s="368">
        <f t="shared" ref="C417:AP417" si="180">IF(C2&lt;=analysis_period,C409/100*$Q$376,0)</f>
        <v>0</v>
      </c>
      <c r="D417" s="368">
        <f t="shared" si="180"/>
        <v>0</v>
      </c>
      <c r="E417" s="368">
        <f t="shared" si="180"/>
        <v>0</v>
      </c>
      <c r="F417" s="368">
        <f t="shared" si="180"/>
        <v>0</v>
      </c>
      <c r="G417" s="368">
        <f t="shared" si="180"/>
        <v>0</v>
      </c>
      <c r="H417" s="368">
        <f t="shared" si="180"/>
        <v>0</v>
      </c>
      <c r="I417" s="368">
        <f t="shared" si="180"/>
        <v>0</v>
      </c>
      <c r="J417" s="368">
        <f t="shared" si="180"/>
        <v>0</v>
      </c>
      <c r="K417" s="368">
        <f t="shared" si="180"/>
        <v>0</v>
      </c>
      <c r="L417" s="368">
        <f t="shared" si="180"/>
        <v>0</v>
      </c>
      <c r="M417" s="368">
        <f t="shared" si="180"/>
        <v>0</v>
      </c>
      <c r="N417" s="368">
        <f t="shared" si="180"/>
        <v>0</v>
      </c>
      <c r="O417" s="368">
        <f t="shared" si="180"/>
        <v>0</v>
      </c>
      <c r="P417" s="368">
        <f t="shared" si="180"/>
        <v>0</v>
      </c>
      <c r="Q417" s="368">
        <f t="shared" si="180"/>
        <v>0</v>
      </c>
      <c r="R417" s="368">
        <f t="shared" si="180"/>
        <v>0</v>
      </c>
      <c r="S417" s="368">
        <f t="shared" si="180"/>
        <v>0</v>
      </c>
      <c r="T417" s="368">
        <f t="shared" si="180"/>
        <v>0</v>
      </c>
      <c r="U417" s="368">
        <f t="shared" si="180"/>
        <v>0</v>
      </c>
      <c r="V417" s="368">
        <f t="shared" si="180"/>
        <v>0</v>
      </c>
      <c r="W417" s="368">
        <f t="shared" si="180"/>
        <v>0</v>
      </c>
      <c r="X417" s="368">
        <f t="shared" si="180"/>
        <v>0</v>
      </c>
      <c r="Y417" s="368">
        <f t="shared" si="180"/>
        <v>0</v>
      </c>
      <c r="Z417" s="368">
        <f t="shared" si="180"/>
        <v>0</v>
      </c>
      <c r="AA417" s="368">
        <f t="shared" si="180"/>
        <v>0</v>
      </c>
      <c r="AB417" s="368">
        <f t="shared" si="180"/>
        <v>0</v>
      </c>
      <c r="AC417" s="368">
        <f t="shared" si="180"/>
        <v>0</v>
      </c>
      <c r="AD417" s="368">
        <f t="shared" si="180"/>
        <v>0</v>
      </c>
      <c r="AE417" s="368">
        <f t="shared" si="180"/>
        <v>0</v>
      </c>
      <c r="AF417" s="368">
        <f t="shared" si="180"/>
        <v>0</v>
      </c>
      <c r="AG417" s="368">
        <f t="shared" si="180"/>
        <v>0</v>
      </c>
      <c r="AH417" s="368">
        <f t="shared" si="180"/>
        <v>0</v>
      </c>
      <c r="AI417" s="368">
        <f t="shared" si="180"/>
        <v>0</v>
      </c>
      <c r="AJ417" s="368">
        <f t="shared" si="180"/>
        <v>0</v>
      </c>
      <c r="AK417" s="368">
        <f t="shared" si="180"/>
        <v>0</v>
      </c>
      <c r="AL417" s="368">
        <f t="shared" si="180"/>
        <v>0</v>
      </c>
      <c r="AM417" s="368">
        <f t="shared" si="180"/>
        <v>0</v>
      </c>
      <c r="AN417" s="368">
        <f t="shared" si="180"/>
        <v>0</v>
      </c>
      <c r="AO417" s="368">
        <f t="shared" si="180"/>
        <v>0</v>
      </c>
      <c r="AP417" s="368">
        <f t="shared" si="180"/>
        <v>0</v>
      </c>
    </row>
    <row r="418" spans="1:42" x14ac:dyDescent="0.2">
      <c r="A418" s="33" t="s">
        <v>87</v>
      </c>
      <c r="B418" s="236">
        <f t="array" ref="B418">SUM(IF(ISNUMBER(C418:AP418),C418:AP418))</f>
        <v>0</v>
      </c>
      <c r="C418" s="195">
        <f>P377</f>
        <v>0</v>
      </c>
      <c r="D418" s="195">
        <v>0</v>
      </c>
      <c r="E418" s="195">
        <v>0</v>
      </c>
      <c r="F418" s="195">
        <v>0</v>
      </c>
      <c r="G418" s="195">
        <v>0</v>
      </c>
      <c r="H418" s="195">
        <v>0</v>
      </c>
      <c r="I418" s="195">
        <v>0</v>
      </c>
      <c r="J418" s="195">
        <v>0</v>
      </c>
      <c r="K418" s="195">
        <v>0</v>
      </c>
      <c r="L418" s="195">
        <v>0</v>
      </c>
      <c r="M418" s="195">
        <v>0</v>
      </c>
      <c r="N418" s="195">
        <v>0</v>
      </c>
      <c r="O418" s="195">
        <v>0</v>
      </c>
      <c r="P418" s="195">
        <v>0</v>
      </c>
      <c r="Q418" s="195">
        <v>0</v>
      </c>
      <c r="R418" s="195">
        <v>0</v>
      </c>
      <c r="S418" s="195">
        <v>0</v>
      </c>
      <c r="T418" s="195">
        <v>0</v>
      </c>
      <c r="U418" s="195">
        <v>0</v>
      </c>
      <c r="V418" s="195">
        <v>0</v>
      </c>
      <c r="W418" s="195">
        <v>0</v>
      </c>
      <c r="X418" s="195">
        <v>0</v>
      </c>
      <c r="Y418" s="195">
        <v>0</v>
      </c>
      <c r="Z418" s="195">
        <v>0</v>
      </c>
      <c r="AA418" s="195">
        <v>0</v>
      </c>
      <c r="AB418" s="195">
        <v>0</v>
      </c>
      <c r="AC418" s="195">
        <v>0</v>
      </c>
      <c r="AD418" s="195">
        <v>0</v>
      </c>
      <c r="AE418" s="195">
        <v>0</v>
      </c>
      <c r="AF418" s="195">
        <v>0</v>
      </c>
      <c r="AG418" s="195">
        <v>0</v>
      </c>
      <c r="AH418" s="195">
        <v>0</v>
      </c>
      <c r="AI418" s="195">
        <v>0</v>
      </c>
      <c r="AJ418" s="195">
        <v>0</v>
      </c>
      <c r="AK418" s="195">
        <v>0</v>
      </c>
      <c r="AL418" s="195">
        <v>0</v>
      </c>
      <c r="AM418" s="195">
        <v>0</v>
      </c>
      <c r="AN418" s="195">
        <v>0</v>
      </c>
      <c r="AO418" s="195">
        <v>0</v>
      </c>
      <c r="AP418" s="195">
        <v>0</v>
      </c>
    </row>
    <row r="419" spans="1:42" x14ac:dyDescent="0.2">
      <c r="A419" s="32"/>
      <c r="B419" s="237">
        <f t="array" ref="B419">SUM(IF(ISNUMBER(C419:AP419),C419:AP419))</f>
        <v>0</v>
      </c>
      <c r="C419" s="189" t="e">
        <f>SUM(C411:C418)</f>
        <v>#N/A</v>
      </c>
      <c r="D419" s="189" t="e">
        <f t="shared" ref="D419:AP419" si="181">SUM(D411:D418)</f>
        <v>#N/A</v>
      </c>
      <c r="E419" s="189" t="e">
        <f t="shared" si="181"/>
        <v>#N/A</v>
      </c>
      <c r="F419" s="189" t="e">
        <f t="shared" si="181"/>
        <v>#N/A</v>
      </c>
      <c r="G419" s="189" t="e">
        <f t="shared" si="181"/>
        <v>#N/A</v>
      </c>
      <c r="H419" s="189" t="e">
        <f t="shared" si="181"/>
        <v>#N/A</v>
      </c>
      <c r="I419" s="189" t="e">
        <f t="shared" si="181"/>
        <v>#N/A</v>
      </c>
      <c r="J419" s="189" t="e">
        <f t="shared" si="181"/>
        <v>#N/A</v>
      </c>
      <c r="K419" s="189" t="e">
        <f t="shared" si="181"/>
        <v>#N/A</v>
      </c>
      <c r="L419" s="189" t="e">
        <f t="shared" si="181"/>
        <v>#N/A</v>
      </c>
      <c r="M419" s="189" t="e">
        <f t="shared" si="181"/>
        <v>#N/A</v>
      </c>
      <c r="N419" s="189" t="e">
        <f t="shared" si="181"/>
        <v>#N/A</v>
      </c>
      <c r="O419" s="189" t="e">
        <f t="shared" si="181"/>
        <v>#N/A</v>
      </c>
      <c r="P419" s="189" t="e">
        <f t="shared" si="181"/>
        <v>#N/A</v>
      </c>
      <c r="Q419" s="189" t="e">
        <f t="shared" si="181"/>
        <v>#N/A</v>
      </c>
      <c r="R419" s="189" t="e">
        <f t="shared" si="181"/>
        <v>#N/A</v>
      </c>
      <c r="S419" s="189" t="e">
        <f t="shared" si="181"/>
        <v>#N/A</v>
      </c>
      <c r="T419" s="189" t="e">
        <f t="shared" si="181"/>
        <v>#N/A</v>
      </c>
      <c r="U419" s="189" t="e">
        <f t="shared" si="181"/>
        <v>#N/A</v>
      </c>
      <c r="V419" s="189" t="e">
        <f t="shared" si="181"/>
        <v>#N/A</v>
      </c>
      <c r="W419" s="189" t="e">
        <f t="shared" si="181"/>
        <v>#N/A</v>
      </c>
      <c r="X419" s="189" t="e">
        <f t="shared" si="181"/>
        <v>#N/A</v>
      </c>
      <c r="Y419" s="189" t="e">
        <f t="shared" si="181"/>
        <v>#N/A</v>
      </c>
      <c r="Z419" s="189" t="e">
        <f t="shared" si="181"/>
        <v>#N/A</v>
      </c>
      <c r="AA419" s="189" t="e">
        <f t="shared" si="181"/>
        <v>#N/A</v>
      </c>
      <c r="AB419" s="189" t="e">
        <f t="shared" si="181"/>
        <v>#N/A</v>
      </c>
      <c r="AC419" s="189" t="e">
        <f t="shared" si="181"/>
        <v>#N/A</v>
      </c>
      <c r="AD419" s="189" t="e">
        <f t="shared" si="181"/>
        <v>#N/A</v>
      </c>
      <c r="AE419" s="189" t="e">
        <f t="shared" si="181"/>
        <v>#N/A</v>
      </c>
      <c r="AF419" s="189" t="e">
        <f t="shared" si="181"/>
        <v>#N/A</v>
      </c>
      <c r="AG419" s="189" t="e">
        <f t="shared" si="181"/>
        <v>#N/A</v>
      </c>
      <c r="AH419" s="189" t="e">
        <f t="shared" si="181"/>
        <v>#N/A</v>
      </c>
      <c r="AI419" s="189" t="e">
        <f t="shared" si="181"/>
        <v>#N/A</v>
      </c>
      <c r="AJ419" s="189" t="e">
        <f t="shared" si="181"/>
        <v>#N/A</v>
      </c>
      <c r="AK419" s="189" t="e">
        <f t="shared" si="181"/>
        <v>#N/A</v>
      </c>
      <c r="AL419" s="189" t="e">
        <f t="shared" si="181"/>
        <v>#N/A</v>
      </c>
      <c r="AM419" s="189" t="e">
        <f t="shared" si="181"/>
        <v>#N/A</v>
      </c>
      <c r="AN419" s="189" t="e">
        <f t="shared" si="181"/>
        <v>#N/A</v>
      </c>
      <c r="AO419" s="189" t="e">
        <f t="shared" si="181"/>
        <v>#N/A</v>
      </c>
      <c r="AP419" s="189" t="e">
        <f t="shared" si="181"/>
        <v>#N/A</v>
      </c>
    </row>
    <row r="420" spans="1:42" x14ac:dyDescent="0.2">
      <c r="A420" s="32"/>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c r="AC420" s="28"/>
      <c r="AD420" s="28"/>
      <c r="AE420" s="28"/>
      <c r="AF420" s="28"/>
      <c r="AG420" s="28"/>
      <c r="AH420" s="28"/>
      <c r="AI420" s="28"/>
      <c r="AJ420" s="28"/>
      <c r="AK420" s="28"/>
      <c r="AL420" s="28"/>
      <c r="AM420" s="28"/>
      <c r="AN420" s="28"/>
      <c r="AO420" s="28"/>
      <c r="AP420" s="28"/>
    </row>
    <row r="421" spans="1:42" x14ac:dyDescent="0.2">
      <c r="A421" s="30" t="s">
        <v>74</v>
      </c>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c r="AE421" s="28"/>
      <c r="AF421" s="28"/>
      <c r="AG421" s="28"/>
      <c r="AH421" s="28"/>
      <c r="AI421" s="28"/>
      <c r="AJ421" s="28"/>
      <c r="AK421" s="28"/>
      <c r="AL421" s="28"/>
      <c r="AM421" s="28"/>
      <c r="AN421" s="28"/>
      <c r="AO421" s="28"/>
      <c r="AP421" s="28"/>
    </row>
    <row r="422" spans="1:42" x14ac:dyDescent="0.2">
      <c r="A422" s="32" t="s">
        <v>76</v>
      </c>
      <c r="B422" s="37" t="str">
        <f>equip_reserve_depr_fed</f>
        <v>5-yr MACRS</v>
      </c>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c r="AF422" s="28"/>
      <c r="AG422" s="28"/>
      <c r="AH422" s="28"/>
      <c r="AI422" s="28"/>
      <c r="AJ422" s="28"/>
      <c r="AK422" s="28"/>
      <c r="AL422" s="28"/>
      <c r="AM422" s="28"/>
      <c r="AN422" s="28"/>
      <c r="AO422" s="28"/>
      <c r="AP422" s="28"/>
    </row>
    <row r="423" spans="1:42" x14ac:dyDescent="0.2">
      <c r="A423" s="32" t="s">
        <v>77</v>
      </c>
      <c r="B423" s="232">
        <f t="shared" ref="B423:AP423" si="182">B2</f>
        <v>0</v>
      </c>
      <c r="C423" s="232" t="str">
        <f t="shared" si="182"/>
        <v/>
      </c>
      <c r="D423" s="232" t="str">
        <f t="shared" si="182"/>
        <v/>
      </c>
      <c r="E423" s="232" t="str">
        <f t="shared" si="182"/>
        <v/>
      </c>
      <c r="F423" s="232" t="str">
        <f t="shared" si="182"/>
        <v/>
      </c>
      <c r="G423" s="232" t="str">
        <f t="shared" si="182"/>
        <v/>
      </c>
      <c r="H423" s="232" t="str">
        <f t="shared" si="182"/>
        <v/>
      </c>
      <c r="I423" s="232" t="str">
        <f t="shared" si="182"/>
        <v/>
      </c>
      <c r="J423" s="232" t="str">
        <f t="shared" si="182"/>
        <v/>
      </c>
      <c r="K423" s="232" t="str">
        <f t="shared" si="182"/>
        <v/>
      </c>
      <c r="L423" s="232" t="str">
        <f t="shared" si="182"/>
        <v/>
      </c>
      <c r="M423" s="232" t="str">
        <f t="shared" si="182"/>
        <v/>
      </c>
      <c r="N423" s="232" t="str">
        <f t="shared" si="182"/>
        <v/>
      </c>
      <c r="O423" s="232" t="str">
        <f t="shared" si="182"/>
        <v/>
      </c>
      <c r="P423" s="232" t="str">
        <f t="shared" si="182"/>
        <v/>
      </c>
      <c r="Q423" s="232" t="str">
        <f t="shared" si="182"/>
        <v/>
      </c>
      <c r="R423" s="232" t="str">
        <f t="shared" si="182"/>
        <v/>
      </c>
      <c r="S423" s="232" t="str">
        <f t="shared" si="182"/>
        <v/>
      </c>
      <c r="T423" s="232" t="str">
        <f t="shared" si="182"/>
        <v/>
      </c>
      <c r="U423" s="232" t="str">
        <f t="shared" si="182"/>
        <v/>
      </c>
      <c r="V423" s="232" t="str">
        <f t="shared" si="182"/>
        <v/>
      </c>
      <c r="W423" s="232" t="str">
        <f t="shared" si="182"/>
        <v/>
      </c>
      <c r="X423" s="232" t="str">
        <f t="shared" si="182"/>
        <v/>
      </c>
      <c r="Y423" s="232" t="str">
        <f t="shared" si="182"/>
        <v/>
      </c>
      <c r="Z423" s="232" t="str">
        <f t="shared" si="182"/>
        <v/>
      </c>
      <c r="AA423" s="232" t="str">
        <f t="shared" si="182"/>
        <v/>
      </c>
      <c r="AB423" s="232" t="str">
        <f t="shared" si="182"/>
        <v/>
      </c>
      <c r="AC423" s="232" t="str">
        <f t="shared" si="182"/>
        <v/>
      </c>
      <c r="AD423" s="232" t="str">
        <f t="shared" si="182"/>
        <v/>
      </c>
      <c r="AE423" s="232" t="str">
        <f t="shared" si="182"/>
        <v/>
      </c>
      <c r="AF423" s="232" t="str">
        <f t="shared" si="182"/>
        <v/>
      </c>
      <c r="AG423" s="232" t="str">
        <f t="shared" si="182"/>
        <v/>
      </c>
      <c r="AH423" s="232" t="str">
        <f t="shared" si="182"/>
        <v/>
      </c>
      <c r="AI423" s="232" t="str">
        <f t="shared" si="182"/>
        <v/>
      </c>
      <c r="AJ423" s="232" t="str">
        <f t="shared" si="182"/>
        <v/>
      </c>
      <c r="AK423" s="232" t="str">
        <f t="shared" si="182"/>
        <v/>
      </c>
      <c r="AL423" s="232" t="str">
        <f t="shared" si="182"/>
        <v/>
      </c>
      <c r="AM423" s="232" t="str">
        <f t="shared" si="182"/>
        <v/>
      </c>
      <c r="AN423" s="232" t="str">
        <f t="shared" si="182"/>
        <v/>
      </c>
      <c r="AO423" s="232" t="str">
        <f t="shared" si="182"/>
        <v/>
      </c>
      <c r="AP423" s="232" t="str">
        <f t="shared" si="182"/>
        <v/>
      </c>
    </row>
    <row r="424" spans="1:42" x14ac:dyDescent="0.2">
      <c r="A424" s="32" t="s">
        <v>78</v>
      </c>
      <c r="B424" s="231">
        <v>0</v>
      </c>
      <c r="C424" s="224" t="e">
        <f t="shared" ref="C424:AP424" si="183">IF($B$422=$A403,C403,0)+IF($B$422=$A404,C404,0)+IF($B$422=$A405,C405,0)+IF($B$422=$A406,C406,0)+IF($B$422=$A407,C407,0)+IF($B$422=$A408,C408,0)</f>
        <v>#N/A</v>
      </c>
      <c r="D424" s="224" t="e">
        <f t="shared" si="183"/>
        <v>#N/A</v>
      </c>
      <c r="E424" s="224" t="e">
        <f t="shared" si="183"/>
        <v>#N/A</v>
      </c>
      <c r="F424" s="224" t="e">
        <f t="shared" si="183"/>
        <v>#N/A</v>
      </c>
      <c r="G424" s="224" t="e">
        <f t="shared" si="183"/>
        <v>#N/A</v>
      </c>
      <c r="H424" s="224" t="e">
        <f t="shared" si="183"/>
        <v>#N/A</v>
      </c>
      <c r="I424" s="224" t="e">
        <f t="shared" si="183"/>
        <v>#N/A</v>
      </c>
      <c r="J424" s="224" t="e">
        <f t="shared" si="183"/>
        <v>#N/A</v>
      </c>
      <c r="K424" s="224" t="e">
        <f t="shared" si="183"/>
        <v>#N/A</v>
      </c>
      <c r="L424" s="224" t="e">
        <f t="shared" si="183"/>
        <v>#N/A</v>
      </c>
      <c r="M424" s="224" t="e">
        <f t="shared" si="183"/>
        <v>#N/A</v>
      </c>
      <c r="N424" s="224" t="e">
        <f t="shared" si="183"/>
        <v>#N/A</v>
      </c>
      <c r="O424" s="224" t="e">
        <f t="shared" si="183"/>
        <v>#N/A</v>
      </c>
      <c r="P424" s="224" t="e">
        <f t="shared" si="183"/>
        <v>#N/A</v>
      </c>
      <c r="Q424" s="224" t="e">
        <f t="shared" si="183"/>
        <v>#N/A</v>
      </c>
      <c r="R424" s="224" t="e">
        <f t="shared" si="183"/>
        <v>#N/A</v>
      </c>
      <c r="S424" s="224" t="e">
        <f t="shared" si="183"/>
        <v>#N/A</v>
      </c>
      <c r="T424" s="224" t="e">
        <f t="shared" si="183"/>
        <v>#N/A</v>
      </c>
      <c r="U424" s="224" t="e">
        <f t="shared" si="183"/>
        <v>#N/A</v>
      </c>
      <c r="V424" s="224" t="e">
        <f t="shared" si="183"/>
        <v>#N/A</v>
      </c>
      <c r="W424" s="224" t="e">
        <f t="shared" si="183"/>
        <v>#N/A</v>
      </c>
      <c r="X424" s="224" t="e">
        <f t="shared" si="183"/>
        <v>#N/A</v>
      </c>
      <c r="Y424" s="224" t="e">
        <f t="shared" si="183"/>
        <v>#N/A</v>
      </c>
      <c r="Z424" s="224" t="e">
        <f t="shared" si="183"/>
        <v>#N/A</v>
      </c>
      <c r="AA424" s="224" t="e">
        <f t="shared" si="183"/>
        <v>#N/A</v>
      </c>
      <c r="AB424" s="224" t="e">
        <f t="shared" si="183"/>
        <v>#N/A</v>
      </c>
      <c r="AC424" s="224" t="e">
        <f t="shared" si="183"/>
        <v>#N/A</v>
      </c>
      <c r="AD424" s="224" t="e">
        <f t="shared" si="183"/>
        <v>#N/A</v>
      </c>
      <c r="AE424" s="224" t="e">
        <f t="shared" si="183"/>
        <v>#N/A</v>
      </c>
      <c r="AF424" s="224" t="e">
        <f t="shared" si="183"/>
        <v>#N/A</v>
      </c>
      <c r="AG424" s="224" t="e">
        <f t="shared" si="183"/>
        <v>#N/A</v>
      </c>
      <c r="AH424" s="224" t="e">
        <f t="shared" si="183"/>
        <v>#N/A</v>
      </c>
      <c r="AI424" s="224" t="e">
        <f t="shared" si="183"/>
        <v>#N/A</v>
      </c>
      <c r="AJ424" s="224" t="e">
        <f t="shared" si="183"/>
        <v>#N/A</v>
      </c>
      <c r="AK424" s="224" t="e">
        <f t="shared" si="183"/>
        <v>#N/A</v>
      </c>
      <c r="AL424" s="224" t="e">
        <f t="shared" si="183"/>
        <v>#N/A</v>
      </c>
      <c r="AM424" s="224" t="e">
        <f t="shared" si="183"/>
        <v>#N/A</v>
      </c>
      <c r="AN424" s="224" t="e">
        <f t="shared" si="183"/>
        <v>#N/A</v>
      </c>
      <c r="AO424" s="224" t="e">
        <f t="shared" si="183"/>
        <v>#N/A</v>
      </c>
      <c r="AP424" s="224" t="e">
        <f t="shared" si="183"/>
        <v>#N/A</v>
      </c>
    </row>
    <row r="425" spans="1:42" x14ac:dyDescent="0.2">
      <c r="A425" s="30"/>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c r="AD425" s="28"/>
      <c r="AE425" s="28"/>
      <c r="AF425" s="28"/>
      <c r="AG425" s="28"/>
      <c r="AH425" s="28"/>
      <c r="AI425" s="28"/>
      <c r="AJ425" s="28"/>
      <c r="AK425" s="28"/>
      <c r="AL425" s="28"/>
      <c r="AM425" s="28"/>
      <c r="AN425" s="28"/>
      <c r="AO425" s="28"/>
      <c r="AP425" s="28"/>
    </row>
    <row r="426" spans="1:42" x14ac:dyDescent="0.2">
      <c r="A426" s="30" t="s">
        <v>89</v>
      </c>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c r="AC426" s="28"/>
      <c r="AD426" s="28"/>
      <c r="AE426" s="28"/>
      <c r="AF426" s="28"/>
      <c r="AG426" s="28"/>
      <c r="AH426" s="28"/>
      <c r="AI426" s="28"/>
      <c r="AJ426" s="28"/>
      <c r="AK426" s="28"/>
      <c r="AL426" s="28"/>
      <c r="AM426" s="28"/>
      <c r="AN426" s="28"/>
      <c r="AO426" s="28"/>
      <c r="AP426" s="28"/>
    </row>
    <row r="427" spans="1:42" x14ac:dyDescent="0.2">
      <c r="A427" s="32" t="s">
        <v>75</v>
      </c>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c r="AE427" s="28"/>
      <c r="AF427" s="28"/>
      <c r="AG427" s="28"/>
      <c r="AH427" s="28"/>
      <c r="AI427" s="28"/>
      <c r="AJ427" s="28"/>
      <c r="AK427" s="28"/>
      <c r="AL427" s="28"/>
      <c r="AM427" s="28"/>
      <c r="AN427" s="28"/>
      <c r="AO427" s="28"/>
      <c r="AP427" s="28"/>
    </row>
    <row r="428" spans="1:42" x14ac:dyDescent="0.2">
      <c r="A428" s="16">
        <v>1</v>
      </c>
      <c r="C428" s="213">
        <f t="shared" ref="C428:AP428" si="184">C292</f>
        <v>0</v>
      </c>
      <c r="D428" s="213">
        <f t="shared" si="184"/>
        <v>0</v>
      </c>
      <c r="E428" s="213">
        <f t="shared" si="184"/>
        <v>0</v>
      </c>
      <c r="F428" s="213">
        <f t="shared" si="184"/>
        <v>0</v>
      </c>
      <c r="G428" s="213">
        <f t="shared" si="184"/>
        <v>0</v>
      </c>
      <c r="H428" s="213">
        <f t="shared" si="184"/>
        <v>0</v>
      </c>
      <c r="I428" s="213">
        <f t="shared" si="184"/>
        <v>0</v>
      </c>
      <c r="J428" s="213">
        <f t="shared" si="184"/>
        <v>0</v>
      </c>
      <c r="K428" s="213">
        <f t="shared" si="184"/>
        <v>0</v>
      </c>
      <c r="L428" s="213">
        <f t="shared" si="184"/>
        <v>0</v>
      </c>
      <c r="M428" s="213">
        <f t="shared" si="184"/>
        <v>0</v>
      </c>
      <c r="N428" s="213">
        <f t="shared" si="184"/>
        <v>0</v>
      </c>
      <c r="O428" s="213">
        <f t="shared" si="184"/>
        <v>0</v>
      </c>
      <c r="P428" s="213">
        <f t="shared" si="184"/>
        <v>0</v>
      </c>
      <c r="Q428" s="213">
        <f t="shared" si="184"/>
        <v>0</v>
      </c>
      <c r="R428" s="213">
        <f t="shared" si="184"/>
        <v>0</v>
      </c>
      <c r="S428" s="213">
        <f t="shared" si="184"/>
        <v>0</v>
      </c>
      <c r="T428" s="213">
        <f t="shared" si="184"/>
        <v>0</v>
      </c>
      <c r="U428" s="213">
        <f t="shared" si="184"/>
        <v>0</v>
      </c>
      <c r="V428" s="213">
        <f t="shared" si="184"/>
        <v>0</v>
      </c>
      <c r="W428" s="213">
        <f t="shared" si="184"/>
        <v>0</v>
      </c>
      <c r="X428" s="213">
        <f t="shared" si="184"/>
        <v>0</v>
      </c>
      <c r="Y428" s="213">
        <f t="shared" si="184"/>
        <v>0</v>
      </c>
      <c r="Z428" s="213">
        <f t="shared" si="184"/>
        <v>0</v>
      </c>
      <c r="AA428" s="213">
        <f t="shared" si="184"/>
        <v>0</v>
      </c>
      <c r="AB428" s="213">
        <f t="shared" si="184"/>
        <v>0</v>
      </c>
      <c r="AC428" s="213">
        <f t="shared" si="184"/>
        <v>0</v>
      </c>
      <c r="AD428" s="213">
        <f t="shared" si="184"/>
        <v>0</v>
      </c>
      <c r="AE428" s="213">
        <f t="shared" si="184"/>
        <v>0</v>
      </c>
      <c r="AF428" s="213">
        <f t="shared" si="184"/>
        <v>0</v>
      </c>
      <c r="AG428" s="213">
        <f t="shared" si="184"/>
        <v>0</v>
      </c>
      <c r="AH428" s="213">
        <f t="shared" si="184"/>
        <v>0</v>
      </c>
      <c r="AI428" s="213">
        <f t="shared" si="184"/>
        <v>0</v>
      </c>
      <c r="AJ428" s="213">
        <f t="shared" si="184"/>
        <v>0</v>
      </c>
      <c r="AK428" s="213">
        <f t="shared" si="184"/>
        <v>0</v>
      </c>
      <c r="AL428" s="213">
        <f t="shared" si="184"/>
        <v>0</v>
      </c>
      <c r="AM428" s="213">
        <f t="shared" si="184"/>
        <v>0</v>
      </c>
      <c r="AN428" s="213">
        <f t="shared" si="184"/>
        <v>0</v>
      </c>
      <c r="AO428" s="213">
        <f t="shared" si="184"/>
        <v>0</v>
      </c>
      <c r="AP428" s="213">
        <f t="shared" si="184"/>
        <v>0</v>
      </c>
    </row>
    <row r="429" spans="1:42" x14ac:dyDescent="0.2">
      <c r="A429" s="16">
        <f>A428+1</f>
        <v>2</v>
      </c>
      <c r="C429" s="213">
        <f t="shared" ref="C429:AP429" si="185">C293</f>
        <v>0</v>
      </c>
      <c r="D429" s="213">
        <f t="shared" si="185"/>
        <v>0</v>
      </c>
      <c r="E429" s="213">
        <f t="shared" si="185"/>
        <v>0</v>
      </c>
      <c r="F429" s="213">
        <f t="shared" si="185"/>
        <v>0</v>
      </c>
      <c r="G429" s="213">
        <f t="shared" si="185"/>
        <v>0</v>
      </c>
      <c r="H429" s="213">
        <f t="shared" si="185"/>
        <v>0</v>
      </c>
      <c r="I429" s="213">
        <f t="shared" si="185"/>
        <v>0</v>
      </c>
      <c r="J429" s="213">
        <f t="shared" si="185"/>
        <v>0</v>
      </c>
      <c r="K429" s="213">
        <f t="shared" si="185"/>
        <v>0</v>
      </c>
      <c r="L429" s="213">
        <f t="shared" si="185"/>
        <v>0</v>
      </c>
      <c r="M429" s="213">
        <f t="shared" si="185"/>
        <v>0</v>
      </c>
      <c r="N429" s="213">
        <f t="shared" si="185"/>
        <v>0</v>
      </c>
      <c r="O429" s="213">
        <f t="shared" si="185"/>
        <v>0</v>
      </c>
      <c r="P429" s="213">
        <f t="shared" si="185"/>
        <v>0</v>
      </c>
      <c r="Q429" s="213">
        <f t="shared" si="185"/>
        <v>0</v>
      </c>
      <c r="R429" s="213">
        <f t="shared" si="185"/>
        <v>0</v>
      </c>
      <c r="S429" s="213">
        <f t="shared" si="185"/>
        <v>0</v>
      </c>
      <c r="T429" s="213">
        <f t="shared" si="185"/>
        <v>0</v>
      </c>
      <c r="U429" s="213">
        <f t="shared" si="185"/>
        <v>0</v>
      </c>
      <c r="V429" s="213">
        <f t="shared" si="185"/>
        <v>0</v>
      </c>
      <c r="W429" s="213">
        <f t="shared" si="185"/>
        <v>0</v>
      </c>
      <c r="X429" s="213">
        <f t="shared" si="185"/>
        <v>0</v>
      </c>
      <c r="Y429" s="213">
        <f t="shared" si="185"/>
        <v>0</v>
      </c>
      <c r="Z429" s="213">
        <f t="shared" si="185"/>
        <v>0</v>
      </c>
      <c r="AA429" s="213">
        <f t="shared" si="185"/>
        <v>0</v>
      </c>
      <c r="AB429" s="213">
        <f t="shared" si="185"/>
        <v>0</v>
      </c>
      <c r="AC429" s="213">
        <f t="shared" si="185"/>
        <v>0</v>
      </c>
      <c r="AD429" s="213">
        <f t="shared" si="185"/>
        <v>0</v>
      </c>
      <c r="AE429" s="213">
        <f t="shared" si="185"/>
        <v>0</v>
      </c>
      <c r="AF429" s="213">
        <f t="shared" si="185"/>
        <v>0</v>
      </c>
      <c r="AG429" s="213">
        <f t="shared" si="185"/>
        <v>0</v>
      </c>
      <c r="AH429" s="213">
        <f t="shared" si="185"/>
        <v>0</v>
      </c>
      <c r="AI429" s="213">
        <f t="shared" si="185"/>
        <v>0</v>
      </c>
      <c r="AJ429" s="213">
        <f t="shared" si="185"/>
        <v>0</v>
      </c>
      <c r="AK429" s="213">
        <f t="shared" si="185"/>
        <v>0</v>
      </c>
      <c r="AL429" s="213">
        <f t="shared" si="185"/>
        <v>0</v>
      </c>
      <c r="AM429" s="213">
        <f t="shared" si="185"/>
        <v>0</v>
      </c>
      <c r="AN429" s="213">
        <f t="shared" si="185"/>
        <v>0</v>
      </c>
      <c r="AO429" s="213">
        <f t="shared" si="185"/>
        <v>0</v>
      </c>
      <c r="AP429" s="213">
        <f t="shared" si="185"/>
        <v>0</v>
      </c>
    </row>
    <row r="430" spans="1:42" x14ac:dyDescent="0.2">
      <c r="A430" s="16">
        <f t="shared" ref="A430:A435" si="186">A429+1</f>
        <v>3</v>
      </c>
      <c r="C430" s="213">
        <f t="shared" ref="C430:AP430" si="187">C294</f>
        <v>0</v>
      </c>
      <c r="D430" s="213">
        <f t="shared" si="187"/>
        <v>0</v>
      </c>
      <c r="E430" s="213">
        <f t="shared" si="187"/>
        <v>0</v>
      </c>
      <c r="F430" s="213">
        <f t="shared" si="187"/>
        <v>0</v>
      </c>
      <c r="G430" s="213">
        <f t="shared" si="187"/>
        <v>0</v>
      </c>
      <c r="H430" s="213">
        <f t="shared" si="187"/>
        <v>0</v>
      </c>
      <c r="I430" s="213">
        <f t="shared" si="187"/>
        <v>0</v>
      </c>
      <c r="J430" s="213">
        <f t="shared" si="187"/>
        <v>0</v>
      </c>
      <c r="K430" s="213">
        <f t="shared" si="187"/>
        <v>0</v>
      </c>
      <c r="L430" s="213">
        <f t="shared" si="187"/>
        <v>0</v>
      </c>
      <c r="M430" s="213">
        <f t="shared" si="187"/>
        <v>0</v>
      </c>
      <c r="N430" s="213">
        <f t="shared" si="187"/>
        <v>0</v>
      </c>
      <c r="O430" s="213">
        <f t="shared" si="187"/>
        <v>0</v>
      </c>
      <c r="P430" s="213">
        <f t="shared" si="187"/>
        <v>0</v>
      </c>
      <c r="Q430" s="213">
        <f t="shared" si="187"/>
        <v>0</v>
      </c>
      <c r="R430" s="213">
        <f t="shared" si="187"/>
        <v>0</v>
      </c>
      <c r="S430" s="213">
        <f t="shared" si="187"/>
        <v>0</v>
      </c>
      <c r="T430" s="213">
        <f t="shared" si="187"/>
        <v>0</v>
      </c>
      <c r="U430" s="213">
        <f t="shared" si="187"/>
        <v>0</v>
      </c>
      <c r="V430" s="213">
        <f t="shared" si="187"/>
        <v>0</v>
      </c>
      <c r="W430" s="213">
        <f t="shared" si="187"/>
        <v>0</v>
      </c>
      <c r="X430" s="213">
        <f t="shared" si="187"/>
        <v>0</v>
      </c>
      <c r="Y430" s="213">
        <f t="shared" si="187"/>
        <v>0</v>
      </c>
      <c r="Z430" s="213">
        <f t="shared" si="187"/>
        <v>0</v>
      </c>
      <c r="AA430" s="213">
        <f t="shared" si="187"/>
        <v>0</v>
      </c>
      <c r="AB430" s="213">
        <f t="shared" si="187"/>
        <v>0</v>
      </c>
      <c r="AC430" s="213">
        <f t="shared" si="187"/>
        <v>0</v>
      </c>
      <c r="AD430" s="213">
        <f t="shared" si="187"/>
        <v>0</v>
      </c>
      <c r="AE430" s="213">
        <f t="shared" si="187"/>
        <v>0</v>
      </c>
      <c r="AF430" s="213">
        <f t="shared" si="187"/>
        <v>0</v>
      </c>
      <c r="AG430" s="213">
        <f t="shared" si="187"/>
        <v>0</v>
      </c>
      <c r="AH430" s="213">
        <f t="shared" si="187"/>
        <v>0</v>
      </c>
      <c r="AI430" s="213">
        <f t="shared" si="187"/>
        <v>0</v>
      </c>
      <c r="AJ430" s="213">
        <f t="shared" si="187"/>
        <v>0</v>
      </c>
      <c r="AK430" s="213">
        <f t="shared" si="187"/>
        <v>0</v>
      </c>
      <c r="AL430" s="213">
        <f t="shared" si="187"/>
        <v>0</v>
      </c>
      <c r="AM430" s="213">
        <f t="shared" si="187"/>
        <v>0</v>
      </c>
      <c r="AN430" s="213">
        <f t="shared" si="187"/>
        <v>0</v>
      </c>
      <c r="AO430" s="213">
        <f t="shared" si="187"/>
        <v>0</v>
      </c>
      <c r="AP430" s="213">
        <f t="shared" si="187"/>
        <v>0</v>
      </c>
    </row>
    <row r="431" spans="1:42" x14ac:dyDescent="0.2">
      <c r="A431" s="16">
        <f t="shared" si="186"/>
        <v>4</v>
      </c>
      <c r="C431" s="213">
        <f t="shared" ref="C431:AP431" si="188">C295</f>
        <v>0</v>
      </c>
      <c r="D431" s="213">
        <f t="shared" si="188"/>
        <v>0</v>
      </c>
      <c r="E431" s="213">
        <f t="shared" si="188"/>
        <v>0</v>
      </c>
      <c r="F431" s="213">
        <f t="shared" si="188"/>
        <v>0</v>
      </c>
      <c r="G431" s="213">
        <f t="shared" si="188"/>
        <v>0</v>
      </c>
      <c r="H431" s="213">
        <f t="shared" si="188"/>
        <v>0</v>
      </c>
      <c r="I431" s="213">
        <f t="shared" si="188"/>
        <v>0</v>
      </c>
      <c r="J431" s="213">
        <f t="shared" si="188"/>
        <v>0</v>
      </c>
      <c r="K431" s="213">
        <f t="shared" si="188"/>
        <v>0</v>
      </c>
      <c r="L431" s="213">
        <f t="shared" si="188"/>
        <v>0</v>
      </c>
      <c r="M431" s="213">
        <f t="shared" si="188"/>
        <v>0</v>
      </c>
      <c r="N431" s="213">
        <f t="shared" si="188"/>
        <v>0</v>
      </c>
      <c r="O431" s="213">
        <f t="shared" si="188"/>
        <v>0</v>
      </c>
      <c r="P431" s="213">
        <f t="shared" si="188"/>
        <v>0</v>
      </c>
      <c r="Q431" s="213">
        <f t="shared" si="188"/>
        <v>0</v>
      </c>
      <c r="R431" s="213">
        <f t="shared" si="188"/>
        <v>0</v>
      </c>
      <c r="S431" s="213">
        <f t="shared" si="188"/>
        <v>0</v>
      </c>
      <c r="T431" s="213">
        <f t="shared" si="188"/>
        <v>0</v>
      </c>
      <c r="U431" s="213">
        <f t="shared" si="188"/>
        <v>0</v>
      </c>
      <c r="V431" s="213">
        <f t="shared" si="188"/>
        <v>0</v>
      </c>
      <c r="W431" s="213">
        <f t="shared" si="188"/>
        <v>0</v>
      </c>
      <c r="X431" s="213">
        <f t="shared" si="188"/>
        <v>0</v>
      </c>
      <c r="Y431" s="213">
        <f t="shared" si="188"/>
        <v>0</v>
      </c>
      <c r="Z431" s="213">
        <f t="shared" si="188"/>
        <v>0</v>
      </c>
      <c r="AA431" s="213">
        <f t="shared" si="188"/>
        <v>0</v>
      </c>
      <c r="AB431" s="213">
        <f t="shared" si="188"/>
        <v>0</v>
      </c>
      <c r="AC431" s="213">
        <f t="shared" si="188"/>
        <v>0</v>
      </c>
      <c r="AD431" s="213">
        <f t="shared" si="188"/>
        <v>0</v>
      </c>
      <c r="AE431" s="213">
        <f t="shared" si="188"/>
        <v>0</v>
      </c>
      <c r="AF431" s="213">
        <f t="shared" si="188"/>
        <v>0</v>
      </c>
      <c r="AG431" s="213">
        <f t="shared" si="188"/>
        <v>0</v>
      </c>
      <c r="AH431" s="213">
        <f t="shared" si="188"/>
        <v>0</v>
      </c>
      <c r="AI431" s="213">
        <f t="shared" si="188"/>
        <v>0</v>
      </c>
      <c r="AJ431" s="213">
        <f t="shared" si="188"/>
        <v>0</v>
      </c>
      <c r="AK431" s="213">
        <f t="shared" si="188"/>
        <v>0</v>
      </c>
      <c r="AL431" s="213">
        <f t="shared" si="188"/>
        <v>0</v>
      </c>
      <c r="AM431" s="213">
        <f t="shared" si="188"/>
        <v>0</v>
      </c>
      <c r="AN431" s="213">
        <f t="shared" si="188"/>
        <v>0</v>
      </c>
      <c r="AO431" s="213">
        <f t="shared" si="188"/>
        <v>0</v>
      </c>
      <c r="AP431" s="213">
        <f t="shared" si="188"/>
        <v>0</v>
      </c>
    </row>
    <row r="432" spans="1:42" x14ac:dyDescent="0.2">
      <c r="A432" s="16">
        <f t="shared" si="186"/>
        <v>5</v>
      </c>
      <c r="C432" s="213">
        <f t="shared" ref="C432:AP432" si="189">C296</f>
        <v>0</v>
      </c>
      <c r="D432" s="213">
        <f t="shared" si="189"/>
        <v>0</v>
      </c>
      <c r="E432" s="213">
        <f t="shared" si="189"/>
        <v>0</v>
      </c>
      <c r="F432" s="213">
        <f t="shared" si="189"/>
        <v>0</v>
      </c>
      <c r="G432" s="213">
        <f t="shared" si="189"/>
        <v>0</v>
      </c>
      <c r="H432" s="213">
        <f t="shared" si="189"/>
        <v>0</v>
      </c>
      <c r="I432" s="213">
        <f t="shared" si="189"/>
        <v>0</v>
      </c>
      <c r="J432" s="213">
        <f t="shared" si="189"/>
        <v>0</v>
      </c>
      <c r="K432" s="213">
        <f t="shared" si="189"/>
        <v>0</v>
      </c>
      <c r="L432" s="213">
        <f t="shared" si="189"/>
        <v>0</v>
      </c>
      <c r="M432" s="213">
        <f t="shared" si="189"/>
        <v>0</v>
      </c>
      <c r="N432" s="213">
        <f t="shared" si="189"/>
        <v>0</v>
      </c>
      <c r="O432" s="213">
        <f t="shared" si="189"/>
        <v>0</v>
      </c>
      <c r="P432" s="213">
        <f t="shared" si="189"/>
        <v>0</v>
      </c>
      <c r="Q432" s="213">
        <f t="shared" si="189"/>
        <v>0</v>
      </c>
      <c r="R432" s="213">
        <f t="shared" si="189"/>
        <v>0</v>
      </c>
      <c r="S432" s="213">
        <f t="shared" si="189"/>
        <v>0</v>
      </c>
      <c r="T432" s="213">
        <f t="shared" si="189"/>
        <v>0</v>
      </c>
      <c r="U432" s="213">
        <f t="shared" si="189"/>
        <v>0</v>
      </c>
      <c r="V432" s="213">
        <f t="shared" si="189"/>
        <v>0</v>
      </c>
      <c r="W432" s="213">
        <f t="shared" si="189"/>
        <v>0</v>
      </c>
      <c r="X432" s="213">
        <f t="shared" si="189"/>
        <v>0</v>
      </c>
      <c r="Y432" s="213">
        <f t="shared" si="189"/>
        <v>0</v>
      </c>
      <c r="Z432" s="213">
        <f t="shared" si="189"/>
        <v>0</v>
      </c>
      <c r="AA432" s="213">
        <f t="shared" si="189"/>
        <v>0</v>
      </c>
      <c r="AB432" s="213">
        <f t="shared" si="189"/>
        <v>0</v>
      </c>
      <c r="AC432" s="213">
        <f t="shared" si="189"/>
        <v>0</v>
      </c>
      <c r="AD432" s="213">
        <f t="shared" si="189"/>
        <v>0</v>
      </c>
      <c r="AE432" s="213">
        <f t="shared" si="189"/>
        <v>0</v>
      </c>
      <c r="AF432" s="213">
        <f t="shared" si="189"/>
        <v>0</v>
      </c>
      <c r="AG432" s="213">
        <f t="shared" si="189"/>
        <v>0</v>
      </c>
      <c r="AH432" s="213">
        <f t="shared" si="189"/>
        <v>0</v>
      </c>
      <c r="AI432" s="213">
        <f t="shared" si="189"/>
        <v>0</v>
      </c>
      <c r="AJ432" s="213">
        <f t="shared" si="189"/>
        <v>0</v>
      </c>
      <c r="AK432" s="213">
        <f t="shared" si="189"/>
        <v>0</v>
      </c>
      <c r="AL432" s="213">
        <f t="shared" si="189"/>
        <v>0</v>
      </c>
      <c r="AM432" s="213">
        <f t="shared" si="189"/>
        <v>0</v>
      </c>
      <c r="AN432" s="213">
        <f t="shared" si="189"/>
        <v>0</v>
      </c>
      <c r="AO432" s="213">
        <f t="shared" si="189"/>
        <v>0</v>
      </c>
      <c r="AP432" s="213">
        <f t="shared" si="189"/>
        <v>0</v>
      </c>
    </row>
    <row r="433" spans="1:42" x14ac:dyDescent="0.2">
      <c r="A433" s="16">
        <f t="shared" si="186"/>
        <v>6</v>
      </c>
      <c r="C433" s="213">
        <f t="shared" ref="C433:AP433" si="190">C297</f>
        <v>0</v>
      </c>
      <c r="D433" s="213">
        <f t="shared" si="190"/>
        <v>0</v>
      </c>
      <c r="E433" s="213">
        <f t="shared" si="190"/>
        <v>0</v>
      </c>
      <c r="F433" s="213">
        <f t="shared" si="190"/>
        <v>0</v>
      </c>
      <c r="G433" s="213">
        <f t="shared" si="190"/>
        <v>0</v>
      </c>
      <c r="H433" s="213">
        <f t="shared" si="190"/>
        <v>0</v>
      </c>
      <c r="I433" s="213">
        <f t="shared" si="190"/>
        <v>0</v>
      </c>
      <c r="J433" s="213">
        <f t="shared" si="190"/>
        <v>0</v>
      </c>
      <c r="K433" s="213">
        <f t="shared" si="190"/>
        <v>0</v>
      </c>
      <c r="L433" s="213">
        <f t="shared" si="190"/>
        <v>0</v>
      </c>
      <c r="M433" s="213">
        <f t="shared" si="190"/>
        <v>0</v>
      </c>
      <c r="N433" s="213">
        <f t="shared" si="190"/>
        <v>0</v>
      </c>
      <c r="O433" s="213">
        <f t="shared" si="190"/>
        <v>0</v>
      </c>
      <c r="P433" s="213">
        <f t="shared" si="190"/>
        <v>0</v>
      </c>
      <c r="Q433" s="213">
        <f t="shared" si="190"/>
        <v>0</v>
      </c>
      <c r="R433" s="213">
        <f t="shared" si="190"/>
        <v>0</v>
      </c>
      <c r="S433" s="213">
        <f t="shared" si="190"/>
        <v>0</v>
      </c>
      <c r="T433" s="213">
        <f t="shared" si="190"/>
        <v>0</v>
      </c>
      <c r="U433" s="213">
        <f t="shared" si="190"/>
        <v>0</v>
      </c>
      <c r="V433" s="213">
        <f t="shared" si="190"/>
        <v>0</v>
      </c>
      <c r="W433" s="213">
        <f t="shared" si="190"/>
        <v>0</v>
      </c>
      <c r="X433" s="213">
        <f t="shared" si="190"/>
        <v>0</v>
      </c>
      <c r="Y433" s="213">
        <f t="shared" si="190"/>
        <v>0</v>
      </c>
      <c r="Z433" s="213">
        <f t="shared" si="190"/>
        <v>0</v>
      </c>
      <c r="AA433" s="213">
        <f t="shared" si="190"/>
        <v>0</v>
      </c>
      <c r="AB433" s="213">
        <f t="shared" si="190"/>
        <v>0</v>
      </c>
      <c r="AC433" s="213">
        <f t="shared" si="190"/>
        <v>0</v>
      </c>
      <c r="AD433" s="213">
        <f t="shared" si="190"/>
        <v>0</v>
      </c>
      <c r="AE433" s="213">
        <f t="shared" si="190"/>
        <v>0</v>
      </c>
      <c r="AF433" s="213">
        <f t="shared" si="190"/>
        <v>0</v>
      </c>
      <c r="AG433" s="213">
        <f t="shared" si="190"/>
        <v>0</v>
      </c>
      <c r="AH433" s="213">
        <f t="shared" si="190"/>
        <v>0</v>
      </c>
      <c r="AI433" s="213">
        <f t="shared" si="190"/>
        <v>0</v>
      </c>
      <c r="AJ433" s="213">
        <f t="shared" si="190"/>
        <v>0</v>
      </c>
      <c r="AK433" s="213">
        <f t="shared" si="190"/>
        <v>0</v>
      </c>
      <c r="AL433" s="213">
        <f t="shared" si="190"/>
        <v>0</v>
      </c>
      <c r="AM433" s="213">
        <f t="shared" si="190"/>
        <v>0</v>
      </c>
      <c r="AN433" s="213">
        <f t="shared" si="190"/>
        <v>0</v>
      </c>
      <c r="AO433" s="213">
        <f t="shared" si="190"/>
        <v>0</v>
      </c>
      <c r="AP433" s="213">
        <f t="shared" si="190"/>
        <v>0</v>
      </c>
    </row>
    <row r="434" spans="1:42" x14ac:dyDescent="0.2">
      <c r="A434" s="16">
        <f t="shared" si="186"/>
        <v>7</v>
      </c>
      <c r="C434" s="213">
        <f t="shared" ref="C434:AP434" si="191">C298</f>
        <v>0</v>
      </c>
      <c r="D434" s="213">
        <f t="shared" si="191"/>
        <v>0</v>
      </c>
      <c r="E434" s="213">
        <f t="shared" si="191"/>
        <v>0</v>
      </c>
      <c r="F434" s="213">
        <f t="shared" si="191"/>
        <v>0</v>
      </c>
      <c r="G434" s="213">
        <f t="shared" si="191"/>
        <v>0</v>
      </c>
      <c r="H434" s="213">
        <f t="shared" si="191"/>
        <v>0</v>
      </c>
      <c r="I434" s="213">
        <f t="shared" si="191"/>
        <v>0</v>
      </c>
      <c r="J434" s="213">
        <f t="shared" si="191"/>
        <v>0</v>
      </c>
      <c r="K434" s="213">
        <f t="shared" si="191"/>
        <v>0</v>
      </c>
      <c r="L434" s="213">
        <f t="shared" si="191"/>
        <v>0</v>
      </c>
      <c r="M434" s="213">
        <f t="shared" si="191"/>
        <v>0</v>
      </c>
      <c r="N434" s="213">
        <f t="shared" si="191"/>
        <v>0</v>
      </c>
      <c r="O434" s="213">
        <f t="shared" si="191"/>
        <v>0</v>
      </c>
      <c r="P434" s="213">
        <f t="shared" si="191"/>
        <v>0</v>
      </c>
      <c r="Q434" s="213">
        <f t="shared" si="191"/>
        <v>0</v>
      </c>
      <c r="R434" s="213">
        <f t="shared" si="191"/>
        <v>0</v>
      </c>
      <c r="S434" s="213">
        <f t="shared" si="191"/>
        <v>0</v>
      </c>
      <c r="T434" s="213">
        <f t="shared" si="191"/>
        <v>0</v>
      </c>
      <c r="U434" s="213">
        <f t="shared" si="191"/>
        <v>0</v>
      </c>
      <c r="V434" s="213">
        <f t="shared" si="191"/>
        <v>0</v>
      </c>
      <c r="W434" s="213">
        <f t="shared" si="191"/>
        <v>0</v>
      </c>
      <c r="X434" s="213">
        <f t="shared" si="191"/>
        <v>0</v>
      </c>
      <c r="Y434" s="213">
        <f t="shared" si="191"/>
        <v>0</v>
      </c>
      <c r="Z434" s="213">
        <f t="shared" si="191"/>
        <v>0</v>
      </c>
      <c r="AA434" s="213">
        <f t="shared" si="191"/>
        <v>0</v>
      </c>
      <c r="AB434" s="213">
        <f t="shared" si="191"/>
        <v>0</v>
      </c>
      <c r="AC434" s="213">
        <f t="shared" si="191"/>
        <v>0</v>
      </c>
      <c r="AD434" s="213">
        <f t="shared" si="191"/>
        <v>0</v>
      </c>
      <c r="AE434" s="213">
        <f t="shared" si="191"/>
        <v>0</v>
      </c>
      <c r="AF434" s="213">
        <f t="shared" si="191"/>
        <v>0</v>
      </c>
      <c r="AG434" s="213">
        <f t="shared" si="191"/>
        <v>0</v>
      </c>
      <c r="AH434" s="213">
        <f t="shared" si="191"/>
        <v>0</v>
      </c>
      <c r="AI434" s="213">
        <f t="shared" si="191"/>
        <v>0</v>
      </c>
      <c r="AJ434" s="213">
        <f t="shared" si="191"/>
        <v>0</v>
      </c>
      <c r="AK434" s="213">
        <f t="shared" si="191"/>
        <v>0</v>
      </c>
      <c r="AL434" s="213">
        <f t="shared" si="191"/>
        <v>0</v>
      </c>
      <c r="AM434" s="213">
        <f t="shared" si="191"/>
        <v>0</v>
      </c>
      <c r="AN434" s="213">
        <f t="shared" si="191"/>
        <v>0</v>
      </c>
      <c r="AO434" s="213">
        <f t="shared" si="191"/>
        <v>0</v>
      </c>
      <c r="AP434" s="213">
        <f t="shared" si="191"/>
        <v>0</v>
      </c>
    </row>
    <row r="435" spans="1:42" x14ac:dyDescent="0.2">
      <c r="A435" s="16">
        <f t="shared" si="186"/>
        <v>8</v>
      </c>
      <c r="C435" s="213">
        <f t="shared" ref="C435:AP435" si="192">C299</f>
        <v>0</v>
      </c>
      <c r="D435" s="213">
        <f t="shared" si="192"/>
        <v>0</v>
      </c>
      <c r="E435" s="213">
        <f t="shared" si="192"/>
        <v>0</v>
      </c>
      <c r="F435" s="213">
        <f t="shared" si="192"/>
        <v>0</v>
      </c>
      <c r="G435" s="213">
        <f t="shared" si="192"/>
        <v>0</v>
      </c>
      <c r="H435" s="213">
        <f t="shared" si="192"/>
        <v>0</v>
      </c>
      <c r="I435" s="213">
        <f t="shared" si="192"/>
        <v>0</v>
      </c>
      <c r="J435" s="213">
        <f t="shared" si="192"/>
        <v>0</v>
      </c>
      <c r="K435" s="213">
        <f t="shared" si="192"/>
        <v>0</v>
      </c>
      <c r="L435" s="213">
        <f t="shared" si="192"/>
        <v>0</v>
      </c>
      <c r="M435" s="213">
        <f t="shared" si="192"/>
        <v>0</v>
      </c>
      <c r="N435" s="213">
        <f t="shared" si="192"/>
        <v>0</v>
      </c>
      <c r="O435" s="213">
        <f t="shared" si="192"/>
        <v>0</v>
      </c>
      <c r="P435" s="213">
        <f t="shared" si="192"/>
        <v>0</v>
      </c>
      <c r="Q435" s="213">
        <f t="shared" si="192"/>
        <v>0</v>
      </c>
      <c r="R435" s="213">
        <f t="shared" si="192"/>
        <v>0</v>
      </c>
      <c r="S435" s="213">
        <f t="shared" si="192"/>
        <v>0</v>
      </c>
      <c r="T435" s="213">
        <f t="shared" si="192"/>
        <v>0</v>
      </c>
      <c r="U435" s="213">
        <f t="shared" si="192"/>
        <v>0</v>
      </c>
      <c r="V435" s="213">
        <f t="shared" si="192"/>
        <v>0</v>
      </c>
      <c r="W435" s="213">
        <f t="shared" si="192"/>
        <v>0</v>
      </c>
      <c r="X435" s="213">
        <f t="shared" si="192"/>
        <v>0</v>
      </c>
      <c r="Y435" s="213">
        <f t="shared" si="192"/>
        <v>0</v>
      </c>
      <c r="Z435" s="213">
        <f t="shared" si="192"/>
        <v>0</v>
      </c>
      <c r="AA435" s="213">
        <f t="shared" si="192"/>
        <v>0</v>
      </c>
      <c r="AB435" s="213">
        <f t="shared" si="192"/>
        <v>0</v>
      </c>
      <c r="AC435" s="213">
        <f t="shared" si="192"/>
        <v>0</v>
      </c>
      <c r="AD435" s="213">
        <f t="shared" si="192"/>
        <v>0</v>
      </c>
      <c r="AE435" s="213">
        <f t="shared" si="192"/>
        <v>0</v>
      </c>
      <c r="AF435" s="213">
        <f t="shared" si="192"/>
        <v>0</v>
      </c>
      <c r="AG435" s="213">
        <f t="shared" si="192"/>
        <v>0</v>
      </c>
      <c r="AH435" s="213">
        <f t="shared" si="192"/>
        <v>0</v>
      </c>
      <c r="AI435" s="213">
        <f t="shared" si="192"/>
        <v>0</v>
      </c>
      <c r="AJ435" s="213">
        <f t="shared" si="192"/>
        <v>0</v>
      </c>
      <c r="AK435" s="213">
        <f t="shared" si="192"/>
        <v>0</v>
      </c>
      <c r="AL435" s="213">
        <f t="shared" si="192"/>
        <v>0</v>
      </c>
      <c r="AM435" s="213">
        <f t="shared" si="192"/>
        <v>0</v>
      </c>
      <c r="AN435" s="213">
        <f t="shared" si="192"/>
        <v>0</v>
      </c>
      <c r="AO435" s="213">
        <f t="shared" si="192"/>
        <v>0</v>
      </c>
      <c r="AP435" s="213">
        <f t="shared" si="192"/>
        <v>0</v>
      </c>
    </row>
    <row r="436" spans="1:42" x14ac:dyDescent="0.2">
      <c r="A436" s="16">
        <f>A435+1</f>
        <v>9</v>
      </c>
      <c r="C436" s="213">
        <f t="shared" ref="C436:AP436" si="193">C300</f>
        <v>0</v>
      </c>
      <c r="D436" s="213">
        <f t="shared" si="193"/>
        <v>0</v>
      </c>
      <c r="E436" s="213">
        <f t="shared" si="193"/>
        <v>0</v>
      </c>
      <c r="F436" s="213">
        <f t="shared" si="193"/>
        <v>0</v>
      </c>
      <c r="G436" s="213">
        <f t="shared" si="193"/>
        <v>0</v>
      </c>
      <c r="H436" s="213">
        <f t="shared" si="193"/>
        <v>0</v>
      </c>
      <c r="I436" s="213">
        <f t="shared" si="193"/>
        <v>0</v>
      </c>
      <c r="J436" s="213">
        <f t="shared" si="193"/>
        <v>0</v>
      </c>
      <c r="K436" s="213">
        <f t="shared" si="193"/>
        <v>0</v>
      </c>
      <c r="L436" s="213">
        <f t="shared" si="193"/>
        <v>0</v>
      </c>
      <c r="M436" s="213">
        <f t="shared" si="193"/>
        <v>0</v>
      </c>
      <c r="N436" s="213">
        <f t="shared" si="193"/>
        <v>0</v>
      </c>
      <c r="O436" s="213">
        <f t="shared" si="193"/>
        <v>0</v>
      </c>
      <c r="P436" s="213">
        <f t="shared" si="193"/>
        <v>0</v>
      </c>
      <c r="Q436" s="213">
        <f t="shared" si="193"/>
        <v>0</v>
      </c>
      <c r="R436" s="213">
        <f t="shared" si="193"/>
        <v>0</v>
      </c>
      <c r="S436" s="213">
        <f t="shared" si="193"/>
        <v>0</v>
      </c>
      <c r="T436" s="213">
        <f t="shared" si="193"/>
        <v>0</v>
      </c>
      <c r="U436" s="213">
        <f t="shared" si="193"/>
        <v>0</v>
      </c>
      <c r="V436" s="213">
        <f t="shared" si="193"/>
        <v>0</v>
      </c>
      <c r="W436" s="213">
        <f t="shared" si="193"/>
        <v>0</v>
      </c>
      <c r="X436" s="213">
        <f t="shared" si="193"/>
        <v>0</v>
      </c>
      <c r="Y436" s="213">
        <f t="shared" si="193"/>
        <v>0</v>
      </c>
      <c r="Z436" s="213">
        <f t="shared" si="193"/>
        <v>0</v>
      </c>
      <c r="AA436" s="213">
        <f t="shared" si="193"/>
        <v>0</v>
      </c>
      <c r="AB436" s="213">
        <f t="shared" si="193"/>
        <v>0</v>
      </c>
      <c r="AC436" s="213">
        <f t="shared" si="193"/>
        <v>0</v>
      </c>
      <c r="AD436" s="213">
        <f t="shared" si="193"/>
        <v>0</v>
      </c>
      <c r="AE436" s="213">
        <f t="shared" si="193"/>
        <v>0</v>
      </c>
      <c r="AF436" s="213">
        <f t="shared" si="193"/>
        <v>0</v>
      </c>
      <c r="AG436" s="213">
        <f t="shared" si="193"/>
        <v>0</v>
      </c>
      <c r="AH436" s="213">
        <f t="shared" si="193"/>
        <v>0</v>
      </c>
      <c r="AI436" s="213">
        <f t="shared" si="193"/>
        <v>0</v>
      </c>
      <c r="AJ436" s="213">
        <f t="shared" si="193"/>
        <v>0</v>
      </c>
      <c r="AK436" s="213">
        <f t="shared" si="193"/>
        <v>0</v>
      </c>
      <c r="AL436" s="213">
        <f t="shared" si="193"/>
        <v>0</v>
      </c>
      <c r="AM436" s="213">
        <f t="shared" si="193"/>
        <v>0</v>
      </c>
      <c r="AN436" s="213">
        <f t="shared" si="193"/>
        <v>0</v>
      </c>
      <c r="AO436" s="213">
        <f t="shared" si="193"/>
        <v>0</v>
      </c>
      <c r="AP436" s="213">
        <f t="shared" si="193"/>
        <v>0</v>
      </c>
    </row>
    <row r="437" spans="1:42" x14ac:dyDescent="0.2">
      <c r="A437" s="16">
        <f t="shared" ref="A437" si="194">A436+1</f>
        <v>10</v>
      </c>
      <c r="C437" s="213">
        <f t="shared" ref="C437:AP437" si="195">C301</f>
        <v>0</v>
      </c>
      <c r="D437" s="213">
        <f t="shared" si="195"/>
        <v>0</v>
      </c>
      <c r="E437" s="213">
        <f t="shared" si="195"/>
        <v>0</v>
      </c>
      <c r="F437" s="213">
        <f t="shared" si="195"/>
        <v>0</v>
      </c>
      <c r="G437" s="213">
        <f t="shared" si="195"/>
        <v>0</v>
      </c>
      <c r="H437" s="213">
        <f t="shared" si="195"/>
        <v>0</v>
      </c>
      <c r="I437" s="213">
        <f t="shared" si="195"/>
        <v>0</v>
      </c>
      <c r="J437" s="213">
        <f t="shared" si="195"/>
        <v>0</v>
      </c>
      <c r="K437" s="213">
        <f t="shared" si="195"/>
        <v>0</v>
      </c>
      <c r="L437" s="213">
        <f t="shared" si="195"/>
        <v>0</v>
      </c>
      <c r="M437" s="213">
        <f t="shared" si="195"/>
        <v>0</v>
      </c>
      <c r="N437" s="213">
        <f t="shared" si="195"/>
        <v>0</v>
      </c>
      <c r="O437" s="213">
        <f t="shared" si="195"/>
        <v>0</v>
      </c>
      <c r="P437" s="213">
        <f t="shared" si="195"/>
        <v>0</v>
      </c>
      <c r="Q437" s="213">
        <f t="shared" si="195"/>
        <v>0</v>
      </c>
      <c r="R437" s="213">
        <f t="shared" si="195"/>
        <v>0</v>
      </c>
      <c r="S437" s="213">
        <f t="shared" si="195"/>
        <v>0</v>
      </c>
      <c r="T437" s="213">
        <f t="shared" si="195"/>
        <v>0</v>
      </c>
      <c r="U437" s="213">
        <f t="shared" si="195"/>
        <v>0</v>
      </c>
      <c r="V437" s="213">
        <f t="shared" si="195"/>
        <v>0</v>
      </c>
      <c r="W437" s="213">
        <f t="shared" si="195"/>
        <v>0</v>
      </c>
      <c r="X437" s="213">
        <f t="shared" si="195"/>
        <v>0</v>
      </c>
      <c r="Y437" s="213">
        <f t="shared" si="195"/>
        <v>0</v>
      </c>
      <c r="Z437" s="213">
        <f t="shared" si="195"/>
        <v>0</v>
      </c>
      <c r="AA437" s="213">
        <f t="shared" si="195"/>
        <v>0</v>
      </c>
      <c r="AB437" s="213">
        <f t="shared" si="195"/>
        <v>0</v>
      </c>
      <c r="AC437" s="213">
        <f t="shared" si="195"/>
        <v>0</v>
      </c>
      <c r="AD437" s="213">
        <f t="shared" si="195"/>
        <v>0</v>
      </c>
      <c r="AE437" s="213">
        <f t="shared" si="195"/>
        <v>0</v>
      </c>
      <c r="AF437" s="213">
        <f t="shared" si="195"/>
        <v>0</v>
      </c>
      <c r="AG437" s="213">
        <f t="shared" si="195"/>
        <v>0</v>
      </c>
      <c r="AH437" s="213">
        <f t="shared" si="195"/>
        <v>0</v>
      </c>
      <c r="AI437" s="213">
        <f t="shared" si="195"/>
        <v>0</v>
      </c>
      <c r="AJ437" s="213">
        <f t="shared" si="195"/>
        <v>0</v>
      </c>
      <c r="AK437" s="213">
        <f t="shared" si="195"/>
        <v>0</v>
      </c>
      <c r="AL437" s="213">
        <f t="shared" si="195"/>
        <v>0</v>
      </c>
      <c r="AM437" s="213">
        <f t="shared" si="195"/>
        <v>0</v>
      </c>
      <c r="AN437" s="213">
        <f t="shared" si="195"/>
        <v>0</v>
      </c>
      <c r="AO437" s="213">
        <f t="shared" si="195"/>
        <v>0</v>
      </c>
      <c r="AP437" s="213">
        <f t="shared" si="195"/>
        <v>0</v>
      </c>
    </row>
    <row r="438" spans="1:42" x14ac:dyDescent="0.2">
      <c r="A438" s="32"/>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c r="AF438" s="28"/>
      <c r="AG438" s="28"/>
      <c r="AH438" s="28"/>
      <c r="AI438" s="28"/>
      <c r="AJ438" s="28"/>
      <c r="AK438" s="28"/>
      <c r="AL438" s="28"/>
      <c r="AM438" s="28"/>
      <c r="AN438" s="28"/>
      <c r="AO438" s="28"/>
      <c r="AP438" s="28"/>
    </row>
    <row r="439" spans="1:42" x14ac:dyDescent="0.2">
      <c r="A439" s="32" t="s">
        <v>79</v>
      </c>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c r="AJ439" s="28"/>
      <c r="AK439" s="28"/>
      <c r="AL439" s="28"/>
      <c r="AM439" s="28"/>
      <c r="AN439" s="28"/>
      <c r="AO439" s="28"/>
      <c r="AP439" s="28"/>
    </row>
    <row r="440" spans="1:42" x14ac:dyDescent="0.2">
      <c r="A440" s="16">
        <v>1</v>
      </c>
      <c r="B440" s="233">
        <f t="shared" ref="B440:B449" si="196">SUM(C440:AP440)</f>
        <v>0</v>
      </c>
      <c r="C440" s="235">
        <f t="shared" ref="C440:AP440" si="197">LOOKUP(C428,$B$423:$AP$423,$B$424:$AP$424)*$B613/100</f>
        <v>0</v>
      </c>
      <c r="D440" s="235">
        <f t="shared" si="197"/>
        <v>0</v>
      </c>
      <c r="E440" s="235">
        <f t="shared" si="197"/>
        <v>0</v>
      </c>
      <c r="F440" s="235">
        <f t="shared" si="197"/>
        <v>0</v>
      </c>
      <c r="G440" s="235">
        <f t="shared" si="197"/>
        <v>0</v>
      </c>
      <c r="H440" s="235">
        <f t="shared" si="197"/>
        <v>0</v>
      </c>
      <c r="I440" s="235">
        <f t="shared" si="197"/>
        <v>0</v>
      </c>
      <c r="J440" s="235">
        <f t="shared" si="197"/>
        <v>0</v>
      </c>
      <c r="K440" s="235">
        <f t="shared" si="197"/>
        <v>0</v>
      </c>
      <c r="L440" s="235">
        <f t="shared" si="197"/>
        <v>0</v>
      </c>
      <c r="M440" s="235">
        <f t="shared" si="197"/>
        <v>0</v>
      </c>
      <c r="N440" s="235">
        <f t="shared" si="197"/>
        <v>0</v>
      </c>
      <c r="O440" s="235">
        <f t="shared" si="197"/>
        <v>0</v>
      </c>
      <c r="P440" s="235">
        <f t="shared" si="197"/>
        <v>0</v>
      </c>
      <c r="Q440" s="235">
        <f t="shared" si="197"/>
        <v>0</v>
      </c>
      <c r="R440" s="235">
        <f t="shared" si="197"/>
        <v>0</v>
      </c>
      <c r="S440" s="235">
        <f t="shared" si="197"/>
        <v>0</v>
      </c>
      <c r="T440" s="235">
        <f t="shared" si="197"/>
        <v>0</v>
      </c>
      <c r="U440" s="235">
        <f t="shared" si="197"/>
        <v>0</v>
      </c>
      <c r="V440" s="235">
        <f t="shared" si="197"/>
        <v>0</v>
      </c>
      <c r="W440" s="235">
        <f t="shared" si="197"/>
        <v>0</v>
      </c>
      <c r="X440" s="235">
        <f t="shared" si="197"/>
        <v>0</v>
      </c>
      <c r="Y440" s="235">
        <f t="shared" si="197"/>
        <v>0</v>
      </c>
      <c r="Z440" s="235">
        <f t="shared" si="197"/>
        <v>0</v>
      </c>
      <c r="AA440" s="235">
        <f t="shared" si="197"/>
        <v>0</v>
      </c>
      <c r="AB440" s="235">
        <f t="shared" si="197"/>
        <v>0</v>
      </c>
      <c r="AC440" s="235">
        <f t="shared" si="197"/>
        <v>0</v>
      </c>
      <c r="AD440" s="235">
        <f t="shared" si="197"/>
        <v>0</v>
      </c>
      <c r="AE440" s="235">
        <f t="shared" si="197"/>
        <v>0</v>
      </c>
      <c r="AF440" s="235">
        <f t="shared" si="197"/>
        <v>0</v>
      </c>
      <c r="AG440" s="235">
        <f t="shared" si="197"/>
        <v>0</v>
      </c>
      <c r="AH440" s="235">
        <f t="shared" si="197"/>
        <v>0</v>
      </c>
      <c r="AI440" s="235">
        <f t="shared" si="197"/>
        <v>0</v>
      </c>
      <c r="AJ440" s="235">
        <f t="shared" si="197"/>
        <v>0</v>
      </c>
      <c r="AK440" s="235">
        <f t="shared" si="197"/>
        <v>0</v>
      </c>
      <c r="AL440" s="235">
        <f t="shared" si="197"/>
        <v>0</v>
      </c>
      <c r="AM440" s="235">
        <f t="shared" si="197"/>
        <v>0</v>
      </c>
      <c r="AN440" s="235">
        <f t="shared" si="197"/>
        <v>0</v>
      </c>
      <c r="AO440" s="235">
        <f t="shared" si="197"/>
        <v>0</v>
      </c>
      <c r="AP440" s="235">
        <f t="shared" si="197"/>
        <v>0</v>
      </c>
    </row>
    <row r="441" spans="1:42" x14ac:dyDescent="0.2">
      <c r="A441" s="16">
        <f>A440+1</f>
        <v>2</v>
      </c>
      <c r="B441" s="233">
        <f t="shared" si="196"/>
        <v>0</v>
      </c>
      <c r="C441" s="235">
        <f t="shared" ref="C441:AP441" si="198">LOOKUP(C429,$B$423:$AP$423,$B$424:$AP$424)*$B614/100</f>
        <v>0</v>
      </c>
      <c r="D441" s="235">
        <f t="shared" si="198"/>
        <v>0</v>
      </c>
      <c r="E441" s="235">
        <f t="shared" si="198"/>
        <v>0</v>
      </c>
      <c r="F441" s="235">
        <f t="shared" si="198"/>
        <v>0</v>
      </c>
      <c r="G441" s="235">
        <f t="shared" si="198"/>
        <v>0</v>
      </c>
      <c r="H441" s="235">
        <f t="shared" si="198"/>
        <v>0</v>
      </c>
      <c r="I441" s="235">
        <f t="shared" si="198"/>
        <v>0</v>
      </c>
      <c r="J441" s="235">
        <f t="shared" si="198"/>
        <v>0</v>
      </c>
      <c r="K441" s="235">
        <f t="shared" si="198"/>
        <v>0</v>
      </c>
      <c r="L441" s="235">
        <f t="shared" si="198"/>
        <v>0</v>
      </c>
      <c r="M441" s="235">
        <f t="shared" si="198"/>
        <v>0</v>
      </c>
      <c r="N441" s="235">
        <f t="shared" si="198"/>
        <v>0</v>
      </c>
      <c r="O441" s="235">
        <f t="shared" si="198"/>
        <v>0</v>
      </c>
      <c r="P441" s="235">
        <f t="shared" si="198"/>
        <v>0</v>
      </c>
      <c r="Q441" s="235">
        <f t="shared" si="198"/>
        <v>0</v>
      </c>
      <c r="R441" s="235">
        <f t="shared" si="198"/>
        <v>0</v>
      </c>
      <c r="S441" s="235">
        <f t="shared" si="198"/>
        <v>0</v>
      </c>
      <c r="T441" s="235">
        <f t="shared" si="198"/>
        <v>0</v>
      </c>
      <c r="U441" s="235">
        <f t="shared" si="198"/>
        <v>0</v>
      </c>
      <c r="V441" s="235">
        <f t="shared" si="198"/>
        <v>0</v>
      </c>
      <c r="W441" s="235">
        <f t="shared" si="198"/>
        <v>0</v>
      </c>
      <c r="X441" s="235">
        <f t="shared" si="198"/>
        <v>0</v>
      </c>
      <c r="Y441" s="235">
        <f t="shared" si="198"/>
        <v>0</v>
      </c>
      <c r="Z441" s="235">
        <f t="shared" si="198"/>
        <v>0</v>
      </c>
      <c r="AA441" s="235">
        <f t="shared" si="198"/>
        <v>0</v>
      </c>
      <c r="AB441" s="235">
        <f t="shared" si="198"/>
        <v>0</v>
      </c>
      <c r="AC441" s="235">
        <f t="shared" si="198"/>
        <v>0</v>
      </c>
      <c r="AD441" s="235">
        <f t="shared" si="198"/>
        <v>0</v>
      </c>
      <c r="AE441" s="235">
        <f t="shared" si="198"/>
        <v>0</v>
      </c>
      <c r="AF441" s="235">
        <f t="shared" si="198"/>
        <v>0</v>
      </c>
      <c r="AG441" s="235">
        <f t="shared" si="198"/>
        <v>0</v>
      </c>
      <c r="AH441" s="235">
        <f t="shared" si="198"/>
        <v>0</v>
      </c>
      <c r="AI441" s="235">
        <f t="shared" si="198"/>
        <v>0</v>
      </c>
      <c r="AJ441" s="235">
        <f t="shared" si="198"/>
        <v>0</v>
      </c>
      <c r="AK441" s="235">
        <f t="shared" si="198"/>
        <v>0</v>
      </c>
      <c r="AL441" s="235">
        <f t="shared" si="198"/>
        <v>0</v>
      </c>
      <c r="AM441" s="235">
        <f t="shared" si="198"/>
        <v>0</v>
      </c>
      <c r="AN441" s="235">
        <f t="shared" si="198"/>
        <v>0</v>
      </c>
      <c r="AO441" s="235">
        <f t="shared" si="198"/>
        <v>0</v>
      </c>
      <c r="AP441" s="235">
        <f t="shared" si="198"/>
        <v>0</v>
      </c>
    </row>
    <row r="442" spans="1:42" x14ac:dyDescent="0.2">
      <c r="A442" s="16">
        <f t="shared" ref="A442:A447" si="199">A441+1</f>
        <v>3</v>
      </c>
      <c r="B442" s="233">
        <f t="shared" si="196"/>
        <v>0</v>
      </c>
      <c r="C442" s="235">
        <f t="shared" ref="C442:AP442" si="200">LOOKUP(C430,$B$423:$AP$423,$B$424:$AP$424)*$B615/100</f>
        <v>0</v>
      </c>
      <c r="D442" s="235">
        <f t="shared" si="200"/>
        <v>0</v>
      </c>
      <c r="E442" s="235">
        <f t="shared" si="200"/>
        <v>0</v>
      </c>
      <c r="F442" s="235">
        <f t="shared" si="200"/>
        <v>0</v>
      </c>
      <c r="G442" s="235">
        <f t="shared" si="200"/>
        <v>0</v>
      </c>
      <c r="H442" s="235">
        <f t="shared" si="200"/>
        <v>0</v>
      </c>
      <c r="I442" s="235">
        <f t="shared" si="200"/>
        <v>0</v>
      </c>
      <c r="J442" s="235">
        <f t="shared" si="200"/>
        <v>0</v>
      </c>
      <c r="K442" s="235">
        <f t="shared" si="200"/>
        <v>0</v>
      </c>
      <c r="L442" s="235">
        <f t="shared" si="200"/>
        <v>0</v>
      </c>
      <c r="M442" s="235">
        <f t="shared" si="200"/>
        <v>0</v>
      </c>
      <c r="N442" s="235">
        <f t="shared" si="200"/>
        <v>0</v>
      </c>
      <c r="O442" s="235">
        <f t="shared" si="200"/>
        <v>0</v>
      </c>
      <c r="P442" s="235">
        <f t="shared" si="200"/>
        <v>0</v>
      </c>
      <c r="Q442" s="235">
        <f t="shared" si="200"/>
        <v>0</v>
      </c>
      <c r="R442" s="235">
        <f t="shared" si="200"/>
        <v>0</v>
      </c>
      <c r="S442" s="235">
        <f t="shared" si="200"/>
        <v>0</v>
      </c>
      <c r="T442" s="235">
        <f t="shared" si="200"/>
        <v>0</v>
      </c>
      <c r="U442" s="235">
        <f t="shared" si="200"/>
        <v>0</v>
      </c>
      <c r="V442" s="235">
        <f t="shared" si="200"/>
        <v>0</v>
      </c>
      <c r="W442" s="235">
        <f t="shared" si="200"/>
        <v>0</v>
      </c>
      <c r="X442" s="235">
        <f t="shared" si="200"/>
        <v>0</v>
      </c>
      <c r="Y442" s="235">
        <f t="shared" si="200"/>
        <v>0</v>
      </c>
      <c r="Z442" s="235">
        <f t="shared" si="200"/>
        <v>0</v>
      </c>
      <c r="AA442" s="235">
        <f t="shared" si="200"/>
        <v>0</v>
      </c>
      <c r="AB442" s="235">
        <f t="shared" si="200"/>
        <v>0</v>
      </c>
      <c r="AC442" s="235">
        <f t="shared" si="200"/>
        <v>0</v>
      </c>
      <c r="AD442" s="235">
        <f t="shared" si="200"/>
        <v>0</v>
      </c>
      <c r="AE442" s="235">
        <f t="shared" si="200"/>
        <v>0</v>
      </c>
      <c r="AF442" s="235">
        <f t="shared" si="200"/>
        <v>0</v>
      </c>
      <c r="AG442" s="235">
        <f t="shared" si="200"/>
        <v>0</v>
      </c>
      <c r="AH442" s="235">
        <f t="shared" si="200"/>
        <v>0</v>
      </c>
      <c r="AI442" s="235">
        <f t="shared" si="200"/>
        <v>0</v>
      </c>
      <c r="AJ442" s="235">
        <f t="shared" si="200"/>
        <v>0</v>
      </c>
      <c r="AK442" s="235">
        <f t="shared" si="200"/>
        <v>0</v>
      </c>
      <c r="AL442" s="235">
        <f t="shared" si="200"/>
        <v>0</v>
      </c>
      <c r="AM442" s="235">
        <f t="shared" si="200"/>
        <v>0</v>
      </c>
      <c r="AN442" s="235">
        <f t="shared" si="200"/>
        <v>0</v>
      </c>
      <c r="AO442" s="235">
        <f t="shared" si="200"/>
        <v>0</v>
      </c>
      <c r="AP442" s="235">
        <f t="shared" si="200"/>
        <v>0</v>
      </c>
    </row>
    <row r="443" spans="1:42" x14ac:dyDescent="0.2">
      <c r="A443" s="16">
        <f t="shared" si="199"/>
        <v>4</v>
      </c>
      <c r="B443" s="233">
        <f t="shared" si="196"/>
        <v>0</v>
      </c>
      <c r="C443" s="235">
        <f t="shared" ref="C443:AP443" si="201">LOOKUP(C431,$B$423:$AP$423,$B$424:$AP$424)*$B616/100</f>
        <v>0</v>
      </c>
      <c r="D443" s="235">
        <f t="shared" si="201"/>
        <v>0</v>
      </c>
      <c r="E443" s="235">
        <f t="shared" si="201"/>
        <v>0</v>
      </c>
      <c r="F443" s="235">
        <f t="shared" si="201"/>
        <v>0</v>
      </c>
      <c r="G443" s="235">
        <f t="shared" si="201"/>
        <v>0</v>
      </c>
      <c r="H443" s="235">
        <f t="shared" si="201"/>
        <v>0</v>
      </c>
      <c r="I443" s="235">
        <f t="shared" si="201"/>
        <v>0</v>
      </c>
      <c r="J443" s="235">
        <f t="shared" si="201"/>
        <v>0</v>
      </c>
      <c r="K443" s="235">
        <f t="shared" si="201"/>
        <v>0</v>
      </c>
      <c r="L443" s="235">
        <f t="shared" si="201"/>
        <v>0</v>
      </c>
      <c r="M443" s="235">
        <f t="shared" si="201"/>
        <v>0</v>
      </c>
      <c r="N443" s="235">
        <f t="shared" si="201"/>
        <v>0</v>
      </c>
      <c r="O443" s="235">
        <f t="shared" si="201"/>
        <v>0</v>
      </c>
      <c r="P443" s="235">
        <f t="shared" si="201"/>
        <v>0</v>
      </c>
      <c r="Q443" s="235">
        <f t="shared" si="201"/>
        <v>0</v>
      </c>
      <c r="R443" s="235">
        <f t="shared" si="201"/>
        <v>0</v>
      </c>
      <c r="S443" s="235">
        <f t="shared" si="201"/>
        <v>0</v>
      </c>
      <c r="T443" s="235">
        <f t="shared" si="201"/>
        <v>0</v>
      </c>
      <c r="U443" s="235">
        <f t="shared" si="201"/>
        <v>0</v>
      </c>
      <c r="V443" s="235">
        <f t="shared" si="201"/>
        <v>0</v>
      </c>
      <c r="W443" s="235">
        <f t="shared" si="201"/>
        <v>0</v>
      </c>
      <c r="X443" s="235">
        <f t="shared" si="201"/>
        <v>0</v>
      </c>
      <c r="Y443" s="235">
        <f t="shared" si="201"/>
        <v>0</v>
      </c>
      <c r="Z443" s="235">
        <f t="shared" si="201"/>
        <v>0</v>
      </c>
      <c r="AA443" s="235">
        <f t="shared" si="201"/>
        <v>0</v>
      </c>
      <c r="AB443" s="235">
        <f t="shared" si="201"/>
        <v>0</v>
      </c>
      <c r="AC443" s="235">
        <f t="shared" si="201"/>
        <v>0</v>
      </c>
      <c r="AD443" s="235">
        <f t="shared" si="201"/>
        <v>0</v>
      </c>
      <c r="AE443" s="235">
        <f t="shared" si="201"/>
        <v>0</v>
      </c>
      <c r="AF443" s="235">
        <f t="shared" si="201"/>
        <v>0</v>
      </c>
      <c r="AG443" s="235">
        <f t="shared" si="201"/>
        <v>0</v>
      </c>
      <c r="AH443" s="235">
        <f t="shared" si="201"/>
        <v>0</v>
      </c>
      <c r="AI443" s="235">
        <f t="shared" si="201"/>
        <v>0</v>
      </c>
      <c r="AJ443" s="235">
        <f t="shared" si="201"/>
        <v>0</v>
      </c>
      <c r="AK443" s="235">
        <f t="shared" si="201"/>
        <v>0</v>
      </c>
      <c r="AL443" s="235">
        <f t="shared" si="201"/>
        <v>0</v>
      </c>
      <c r="AM443" s="235">
        <f t="shared" si="201"/>
        <v>0</v>
      </c>
      <c r="AN443" s="235">
        <f t="shared" si="201"/>
        <v>0</v>
      </c>
      <c r="AO443" s="235">
        <f t="shared" si="201"/>
        <v>0</v>
      </c>
      <c r="AP443" s="235">
        <f t="shared" si="201"/>
        <v>0</v>
      </c>
    </row>
    <row r="444" spans="1:42" x14ac:dyDescent="0.2">
      <c r="A444" s="16">
        <f t="shared" si="199"/>
        <v>5</v>
      </c>
      <c r="B444" s="233">
        <f t="shared" si="196"/>
        <v>0</v>
      </c>
      <c r="C444" s="235">
        <f t="shared" ref="C444:AP444" si="202">LOOKUP(C432,$B$423:$AP$423,$B$424:$AP$424)*$B617/100</f>
        <v>0</v>
      </c>
      <c r="D444" s="235">
        <f t="shared" si="202"/>
        <v>0</v>
      </c>
      <c r="E444" s="235">
        <f t="shared" si="202"/>
        <v>0</v>
      </c>
      <c r="F444" s="235">
        <f t="shared" si="202"/>
        <v>0</v>
      </c>
      <c r="G444" s="235">
        <f t="shared" si="202"/>
        <v>0</v>
      </c>
      <c r="H444" s="235">
        <f t="shared" si="202"/>
        <v>0</v>
      </c>
      <c r="I444" s="235">
        <f t="shared" si="202"/>
        <v>0</v>
      </c>
      <c r="J444" s="235">
        <f t="shared" si="202"/>
        <v>0</v>
      </c>
      <c r="K444" s="235">
        <f t="shared" si="202"/>
        <v>0</v>
      </c>
      <c r="L444" s="235">
        <f t="shared" si="202"/>
        <v>0</v>
      </c>
      <c r="M444" s="235">
        <f t="shared" si="202"/>
        <v>0</v>
      </c>
      <c r="N444" s="235">
        <f t="shared" si="202"/>
        <v>0</v>
      </c>
      <c r="O444" s="235">
        <f t="shared" si="202"/>
        <v>0</v>
      </c>
      <c r="P444" s="235">
        <f t="shared" si="202"/>
        <v>0</v>
      </c>
      <c r="Q444" s="235">
        <f t="shared" si="202"/>
        <v>0</v>
      </c>
      <c r="R444" s="235">
        <f t="shared" si="202"/>
        <v>0</v>
      </c>
      <c r="S444" s="235">
        <f t="shared" si="202"/>
        <v>0</v>
      </c>
      <c r="T444" s="235">
        <f t="shared" si="202"/>
        <v>0</v>
      </c>
      <c r="U444" s="235">
        <f t="shared" si="202"/>
        <v>0</v>
      </c>
      <c r="V444" s="235">
        <f t="shared" si="202"/>
        <v>0</v>
      </c>
      <c r="W444" s="235">
        <f t="shared" si="202"/>
        <v>0</v>
      </c>
      <c r="X444" s="235">
        <f t="shared" si="202"/>
        <v>0</v>
      </c>
      <c r="Y444" s="235">
        <f t="shared" si="202"/>
        <v>0</v>
      </c>
      <c r="Z444" s="235">
        <f t="shared" si="202"/>
        <v>0</v>
      </c>
      <c r="AA444" s="235">
        <f t="shared" si="202"/>
        <v>0</v>
      </c>
      <c r="AB444" s="235">
        <f t="shared" si="202"/>
        <v>0</v>
      </c>
      <c r="AC444" s="235">
        <f t="shared" si="202"/>
        <v>0</v>
      </c>
      <c r="AD444" s="235">
        <f t="shared" si="202"/>
        <v>0</v>
      </c>
      <c r="AE444" s="235">
        <f t="shared" si="202"/>
        <v>0</v>
      </c>
      <c r="AF444" s="235">
        <f t="shared" si="202"/>
        <v>0</v>
      </c>
      <c r="AG444" s="235">
        <f t="shared" si="202"/>
        <v>0</v>
      </c>
      <c r="AH444" s="235">
        <f t="shared" si="202"/>
        <v>0</v>
      </c>
      <c r="AI444" s="235">
        <f t="shared" si="202"/>
        <v>0</v>
      </c>
      <c r="AJ444" s="235">
        <f t="shared" si="202"/>
        <v>0</v>
      </c>
      <c r="AK444" s="235">
        <f t="shared" si="202"/>
        <v>0</v>
      </c>
      <c r="AL444" s="235">
        <f t="shared" si="202"/>
        <v>0</v>
      </c>
      <c r="AM444" s="235">
        <f t="shared" si="202"/>
        <v>0</v>
      </c>
      <c r="AN444" s="235">
        <f t="shared" si="202"/>
        <v>0</v>
      </c>
      <c r="AO444" s="235">
        <f t="shared" si="202"/>
        <v>0</v>
      </c>
      <c r="AP444" s="235">
        <f t="shared" si="202"/>
        <v>0</v>
      </c>
    </row>
    <row r="445" spans="1:42" x14ac:dyDescent="0.2">
      <c r="A445" s="16">
        <f t="shared" si="199"/>
        <v>6</v>
      </c>
      <c r="B445" s="233">
        <f t="shared" si="196"/>
        <v>0</v>
      </c>
      <c r="C445" s="235">
        <f t="shared" ref="C445:AP445" si="203">LOOKUP(C433,$B$423:$AP$423,$B$424:$AP$424)*$B618/100</f>
        <v>0</v>
      </c>
      <c r="D445" s="235">
        <f t="shared" si="203"/>
        <v>0</v>
      </c>
      <c r="E445" s="235">
        <f t="shared" si="203"/>
        <v>0</v>
      </c>
      <c r="F445" s="235">
        <f t="shared" si="203"/>
        <v>0</v>
      </c>
      <c r="G445" s="235">
        <f t="shared" si="203"/>
        <v>0</v>
      </c>
      <c r="H445" s="235">
        <f t="shared" si="203"/>
        <v>0</v>
      </c>
      <c r="I445" s="235">
        <f t="shared" si="203"/>
        <v>0</v>
      </c>
      <c r="J445" s="235">
        <f t="shared" si="203"/>
        <v>0</v>
      </c>
      <c r="K445" s="235">
        <f t="shared" si="203"/>
        <v>0</v>
      </c>
      <c r="L445" s="235">
        <f t="shared" si="203"/>
        <v>0</v>
      </c>
      <c r="M445" s="235">
        <f t="shared" si="203"/>
        <v>0</v>
      </c>
      <c r="N445" s="235">
        <f t="shared" si="203"/>
        <v>0</v>
      </c>
      <c r="O445" s="235">
        <f t="shared" si="203"/>
        <v>0</v>
      </c>
      <c r="P445" s="235">
        <f t="shared" si="203"/>
        <v>0</v>
      </c>
      <c r="Q445" s="235">
        <f t="shared" si="203"/>
        <v>0</v>
      </c>
      <c r="R445" s="235">
        <f t="shared" si="203"/>
        <v>0</v>
      </c>
      <c r="S445" s="235">
        <f t="shared" si="203"/>
        <v>0</v>
      </c>
      <c r="T445" s="235">
        <f t="shared" si="203"/>
        <v>0</v>
      </c>
      <c r="U445" s="235">
        <f t="shared" si="203"/>
        <v>0</v>
      </c>
      <c r="V445" s="235">
        <f t="shared" si="203"/>
        <v>0</v>
      </c>
      <c r="W445" s="235">
        <f t="shared" si="203"/>
        <v>0</v>
      </c>
      <c r="X445" s="235">
        <f t="shared" si="203"/>
        <v>0</v>
      </c>
      <c r="Y445" s="235">
        <f t="shared" si="203"/>
        <v>0</v>
      </c>
      <c r="Z445" s="235">
        <f t="shared" si="203"/>
        <v>0</v>
      </c>
      <c r="AA445" s="235">
        <f t="shared" si="203"/>
        <v>0</v>
      </c>
      <c r="AB445" s="235">
        <f t="shared" si="203"/>
        <v>0</v>
      </c>
      <c r="AC445" s="235">
        <f t="shared" si="203"/>
        <v>0</v>
      </c>
      <c r="AD445" s="235">
        <f t="shared" si="203"/>
        <v>0</v>
      </c>
      <c r="AE445" s="235">
        <f t="shared" si="203"/>
        <v>0</v>
      </c>
      <c r="AF445" s="235">
        <f t="shared" si="203"/>
        <v>0</v>
      </c>
      <c r="AG445" s="235">
        <f t="shared" si="203"/>
        <v>0</v>
      </c>
      <c r="AH445" s="235">
        <f t="shared" si="203"/>
        <v>0</v>
      </c>
      <c r="AI445" s="235">
        <f t="shared" si="203"/>
        <v>0</v>
      </c>
      <c r="AJ445" s="235">
        <f t="shared" si="203"/>
        <v>0</v>
      </c>
      <c r="AK445" s="235">
        <f t="shared" si="203"/>
        <v>0</v>
      </c>
      <c r="AL445" s="235">
        <f t="shared" si="203"/>
        <v>0</v>
      </c>
      <c r="AM445" s="235">
        <f t="shared" si="203"/>
        <v>0</v>
      </c>
      <c r="AN445" s="235">
        <f t="shared" si="203"/>
        <v>0</v>
      </c>
      <c r="AO445" s="235">
        <f t="shared" si="203"/>
        <v>0</v>
      </c>
      <c r="AP445" s="235">
        <f t="shared" si="203"/>
        <v>0</v>
      </c>
    </row>
    <row r="446" spans="1:42" x14ac:dyDescent="0.2">
      <c r="A446" s="16">
        <f t="shared" si="199"/>
        <v>7</v>
      </c>
      <c r="B446" s="233">
        <f t="shared" si="196"/>
        <v>0</v>
      </c>
      <c r="C446" s="235">
        <f t="shared" ref="C446:AP446" si="204">LOOKUP(C434,$B$423:$AP$423,$B$424:$AP$424)*$B619/100</f>
        <v>0</v>
      </c>
      <c r="D446" s="235">
        <f t="shared" si="204"/>
        <v>0</v>
      </c>
      <c r="E446" s="235">
        <f t="shared" si="204"/>
        <v>0</v>
      </c>
      <c r="F446" s="235">
        <f t="shared" si="204"/>
        <v>0</v>
      </c>
      <c r="G446" s="235">
        <f t="shared" si="204"/>
        <v>0</v>
      </c>
      <c r="H446" s="235">
        <f t="shared" si="204"/>
        <v>0</v>
      </c>
      <c r="I446" s="235">
        <f t="shared" si="204"/>
        <v>0</v>
      </c>
      <c r="J446" s="235">
        <f t="shared" si="204"/>
        <v>0</v>
      </c>
      <c r="K446" s="235">
        <f t="shared" si="204"/>
        <v>0</v>
      </c>
      <c r="L446" s="235">
        <f t="shared" si="204"/>
        <v>0</v>
      </c>
      <c r="M446" s="235">
        <f t="shared" si="204"/>
        <v>0</v>
      </c>
      <c r="N446" s="235">
        <f t="shared" si="204"/>
        <v>0</v>
      </c>
      <c r="O446" s="235">
        <f t="shared" si="204"/>
        <v>0</v>
      </c>
      <c r="P446" s="235">
        <f t="shared" si="204"/>
        <v>0</v>
      </c>
      <c r="Q446" s="235">
        <f t="shared" si="204"/>
        <v>0</v>
      </c>
      <c r="R446" s="235">
        <f t="shared" si="204"/>
        <v>0</v>
      </c>
      <c r="S446" s="235">
        <f t="shared" si="204"/>
        <v>0</v>
      </c>
      <c r="T446" s="235">
        <f t="shared" si="204"/>
        <v>0</v>
      </c>
      <c r="U446" s="235">
        <f t="shared" si="204"/>
        <v>0</v>
      </c>
      <c r="V446" s="235">
        <f t="shared" si="204"/>
        <v>0</v>
      </c>
      <c r="W446" s="235">
        <f t="shared" si="204"/>
        <v>0</v>
      </c>
      <c r="X446" s="235">
        <f t="shared" si="204"/>
        <v>0</v>
      </c>
      <c r="Y446" s="235">
        <f t="shared" si="204"/>
        <v>0</v>
      </c>
      <c r="Z446" s="235">
        <f t="shared" si="204"/>
        <v>0</v>
      </c>
      <c r="AA446" s="235">
        <f t="shared" si="204"/>
        <v>0</v>
      </c>
      <c r="AB446" s="235">
        <f t="shared" si="204"/>
        <v>0</v>
      </c>
      <c r="AC446" s="235">
        <f t="shared" si="204"/>
        <v>0</v>
      </c>
      <c r="AD446" s="235">
        <f t="shared" si="204"/>
        <v>0</v>
      </c>
      <c r="AE446" s="235">
        <f t="shared" si="204"/>
        <v>0</v>
      </c>
      <c r="AF446" s="235">
        <f t="shared" si="204"/>
        <v>0</v>
      </c>
      <c r="AG446" s="235">
        <f t="shared" si="204"/>
        <v>0</v>
      </c>
      <c r="AH446" s="235">
        <f t="shared" si="204"/>
        <v>0</v>
      </c>
      <c r="AI446" s="235">
        <f t="shared" si="204"/>
        <v>0</v>
      </c>
      <c r="AJ446" s="235">
        <f t="shared" si="204"/>
        <v>0</v>
      </c>
      <c r="AK446" s="235">
        <f t="shared" si="204"/>
        <v>0</v>
      </c>
      <c r="AL446" s="235">
        <f t="shared" si="204"/>
        <v>0</v>
      </c>
      <c r="AM446" s="235">
        <f t="shared" si="204"/>
        <v>0</v>
      </c>
      <c r="AN446" s="235">
        <f t="shared" si="204"/>
        <v>0</v>
      </c>
      <c r="AO446" s="235">
        <f t="shared" si="204"/>
        <v>0</v>
      </c>
      <c r="AP446" s="235">
        <f t="shared" si="204"/>
        <v>0</v>
      </c>
    </row>
    <row r="447" spans="1:42" x14ac:dyDescent="0.2">
      <c r="A447" s="16">
        <f t="shared" si="199"/>
        <v>8</v>
      </c>
      <c r="B447" s="233">
        <f t="shared" si="196"/>
        <v>0</v>
      </c>
      <c r="C447" s="235">
        <f t="shared" ref="C447:AP447" si="205">LOOKUP(C435,$B$423:$AP$423,$B$424:$AP$424)*$B620/100</f>
        <v>0</v>
      </c>
      <c r="D447" s="235">
        <f t="shared" si="205"/>
        <v>0</v>
      </c>
      <c r="E447" s="235">
        <f t="shared" si="205"/>
        <v>0</v>
      </c>
      <c r="F447" s="235">
        <f t="shared" si="205"/>
        <v>0</v>
      </c>
      <c r="G447" s="235">
        <f t="shared" si="205"/>
        <v>0</v>
      </c>
      <c r="H447" s="235">
        <f t="shared" si="205"/>
        <v>0</v>
      </c>
      <c r="I447" s="235">
        <f t="shared" si="205"/>
        <v>0</v>
      </c>
      <c r="J447" s="235">
        <f t="shared" si="205"/>
        <v>0</v>
      </c>
      <c r="K447" s="235">
        <f t="shared" si="205"/>
        <v>0</v>
      </c>
      <c r="L447" s="235">
        <f t="shared" si="205"/>
        <v>0</v>
      </c>
      <c r="M447" s="235">
        <f t="shared" si="205"/>
        <v>0</v>
      </c>
      <c r="N447" s="235">
        <f t="shared" si="205"/>
        <v>0</v>
      </c>
      <c r="O447" s="235">
        <f t="shared" si="205"/>
        <v>0</v>
      </c>
      <c r="P447" s="235">
        <f t="shared" si="205"/>
        <v>0</v>
      </c>
      <c r="Q447" s="235">
        <f t="shared" si="205"/>
        <v>0</v>
      </c>
      <c r="R447" s="235">
        <f t="shared" si="205"/>
        <v>0</v>
      </c>
      <c r="S447" s="235">
        <f t="shared" si="205"/>
        <v>0</v>
      </c>
      <c r="T447" s="235">
        <f t="shared" si="205"/>
        <v>0</v>
      </c>
      <c r="U447" s="235">
        <f t="shared" si="205"/>
        <v>0</v>
      </c>
      <c r="V447" s="235">
        <f t="shared" si="205"/>
        <v>0</v>
      </c>
      <c r="W447" s="235">
        <f t="shared" si="205"/>
        <v>0</v>
      </c>
      <c r="X447" s="235">
        <f t="shared" si="205"/>
        <v>0</v>
      </c>
      <c r="Y447" s="235">
        <f t="shared" si="205"/>
        <v>0</v>
      </c>
      <c r="Z447" s="235">
        <f t="shared" si="205"/>
        <v>0</v>
      </c>
      <c r="AA447" s="235">
        <f t="shared" si="205"/>
        <v>0</v>
      </c>
      <c r="AB447" s="235">
        <f t="shared" si="205"/>
        <v>0</v>
      </c>
      <c r="AC447" s="235">
        <f t="shared" si="205"/>
        <v>0</v>
      </c>
      <c r="AD447" s="235">
        <f t="shared" si="205"/>
        <v>0</v>
      </c>
      <c r="AE447" s="235">
        <f t="shared" si="205"/>
        <v>0</v>
      </c>
      <c r="AF447" s="235">
        <f t="shared" si="205"/>
        <v>0</v>
      </c>
      <c r="AG447" s="235">
        <f t="shared" si="205"/>
        <v>0</v>
      </c>
      <c r="AH447" s="235">
        <f t="shared" si="205"/>
        <v>0</v>
      </c>
      <c r="AI447" s="235">
        <f t="shared" si="205"/>
        <v>0</v>
      </c>
      <c r="AJ447" s="235">
        <f t="shared" si="205"/>
        <v>0</v>
      </c>
      <c r="AK447" s="235">
        <f t="shared" si="205"/>
        <v>0</v>
      </c>
      <c r="AL447" s="235">
        <f t="shared" si="205"/>
        <v>0</v>
      </c>
      <c r="AM447" s="235">
        <f t="shared" si="205"/>
        <v>0</v>
      </c>
      <c r="AN447" s="235">
        <f t="shared" si="205"/>
        <v>0</v>
      </c>
      <c r="AO447" s="235">
        <f t="shared" si="205"/>
        <v>0</v>
      </c>
      <c r="AP447" s="235">
        <f t="shared" si="205"/>
        <v>0</v>
      </c>
    </row>
    <row r="448" spans="1:42" x14ac:dyDescent="0.2">
      <c r="A448" s="16">
        <f>A447+1</f>
        <v>9</v>
      </c>
      <c r="B448" s="233">
        <f t="shared" si="196"/>
        <v>0</v>
      </c>
      <c r="C448" s="235">
        <f t="shared" ref="C448:AP448" si="206">LOOKUP(C436,$B$423:$AP$423,$B$424:$AP$424)*$B621/100</f>
        <v>0</v>
      </c>
      <c r="D448" s="235">
        <f t="shared" si="206"/>
        <v>0</v>
      </c>
      <c r="E448" s="235">
        <f t="shared" si="206"/>
        <v>0</v>
      </c>
      <c r="F448" s="235">
        <f t="shared" si="206"/>
        <v>0</v>
      </c>
      <c r="G448" s="235">
        <f t="shared" si="206"/>
        <v>0</v>
      </c>
      <c r="H448" s="235">
        <f t="shared" si="206"/>
        <v>0</v>
      </c>
      <c r="I448" s="235">
        <f t="shared" si="206"/>
        <v>0</v>
      </c>
      <c r="J448" s="235">
        <f t="shared" si="206"/>
        <v>0</v>
      </c>
      <c r="K448" s="235">
        <f t="shared" si="206"/>
        <v>0</v>
      </c>
      <c r="L448" s="235">
        <f t="shared" si="206"/>
        <v>0</v>
      </c>
      <c r="M448" s="235">
        <f t="shared" si="206"/>
        <v>0</v>
      </c>
      <c r="N448" s="235">
        <f t="shared" si="206"/>
        <v>0</v>
      </c>
      <c r="O448" s="235">
        <f t="shared" si="206"/>
        <v>0</v>
      </c>
      <c r="P448" s="235">
        <f t="shared" si="206"/>
        <v>0</v>
      </c>
      <c r="Q448" s="235">
        <f t="shared" si="206"/>
        <v>0</v>
      </c>
      <c r="R448" s="235">
        <f t="shared" si="206"/>
        <v>0</v>
      </c>
      <c r="S448" s="235">
        <f t="shared" si="206"/>
        <v>0</v>
      </c>
      <c r="T448" s="235">
        <f t="shared" si="206"/>
        <v>0</v>
      </c>
      <c r="U448" s="235">
        <f t="shared" si="206"/>
        <v>0</v>
      </c>
      <c r="V448" s="235">
        <f t="shared" si="206"/>
        <v>0</v>
      </c>
      <c r="W448" s="235">
        <f t="shared" si="206"/>
        <v>0</v>
      </c>
      <c r="X448" s="235">
        <f t="shared" si="206"/>
        <v>0</v>
      </c>
      <c r="Y448" s="235">
        <f t="shared" si="206"/>
        <v>0</v>
      </c>
      <c r="Z448" s="235">
        <f t="shared" si="206"/>
        <v>0</v>
      </c>
      <c r="AA448" s="235">
        <f t="shared" si="206"/>
        <v>0</v>
      </c>
      <c r="AB448" s="235">
        <f t="shared" si="206"/>
        <v>0</v>
      </c>
      <c r="AC448" s="235">
        <f t="shared" si="206"/>
        <v>0</v>
      </c>
      <c r="AD448" s="235">
        <f t="shared" si="206"/>
        <v>0</v>
      </c>
      <c r="AE448" s="235">
        <f t="shared" si="206"/>
        <v>0</v>
      </c>
      <c r="AF448" s="235">
        <f t="shared" si="206"/>
        <v>0</v>
      </c>
      <c r="AG448" s="235">
        <f t="shared" si="206"/>
        <v>0</v>
      </c>
      <c r="AH448" s="235">
        <f t="shared" si="206"/>
        <v>0</v>
      </c>
      <c r="AI448" s="235">
        <f t="shared" si="206"/>
        <v>0</v>
      </c>
      <c r="AJ448" s="235">
        <f t="shared" si="206"/>
        <v>0</v>
      </c>
      <c r="AK448" s="235">
        <f t="shared" si="206"/>
        <v>0</v>
      </c>
      <c r="AL448" s="235">
        <f t="shared" si="206"/>
        <v>0</v>
      </c>
      <c r="AM448" s="235">
        <f t="shared" si="206"/>
        <v>0</v>
      </c>
      <c r="AN448" s="235">
        <f t="shared" si="206"/>
        <v>0</v>
      </c>
      <c r="AO448" s="235">
        <f t="shared" si="206"/>
        <v>0</v>
      </c>
      <c r="AP448" s="235">
        <f t="shared" si="206"/>
        <v>0</v>
      </c>
    </row>
    <row r="449" spans="1:42" x14ac:dyDescent="0.2">
      <c r="A449" s="16">
        <f t="shared" ref="A449" si="207">A448+1</f>
        <v>10</v>
      </c>
      <c r="B449" s="233">
        <f t="shared" si="196"/>
        <v>0</v>
      </c>
      <c r="C449" s="235">
        <f t="shared" ref="C449:AP449" si="208">LOOKUP(C437,$B$423:$AP$423,$B$424:$AP$424)*$B622/100</f>
        <v>0</v>
      </c>
      <c r="D449" s="235">
        <f t="shared" si="208"/>
        <v>0</v>
      </c>
      <c r="E449" s="235">
        <f t="shared" si="208"/>
        <v>0</v>
      </c>
      <c r="F449" s="235">
        <f t="shared" si="208"/>
        <v>0</v>
      </c>
      <c r="G449" s="235">
        <f t="shared" si="208"/>
        <v>0</v>
      </c>
      <c r="H449" s="235">
        <f t="shared" si="208"/>
        <v>0</v>
      </c>
      <c r="I449" s="235">
        <f t="shared" si="208"/>
        <v>0</v>
      </c>
      <c r="J449" s="235">
        <f t="shared" si="208"/>
        <v>0</v>
      </c>
      <c r="K449" s="235">
        <f t="shared" si="208"/>
        <v>0</v>
      </c>
      <c r="L449" s="235">
        <f t="shared" si="208"/>
        <v>0</v>
      </c>
      <c r="M449" s="235">
        <f t="shared" si="208"/>
        <v>0</v>
      </c>
      <c r="N449" s="235">
        <f t="shared" si="208"/>
        <v>0</v>
      </c>
      <c r="O449" s="235">
        <f t="shared" si="208"/>
        <v>0</v>
      </c>
      <c r="P449" s="235">
        <f t="shared" si="208"/>
        <v>0</v>
      </c>
      <c r="Q449" s="235">
        <f t="shared" si="208"/>
        <v>0</v>
      </c>
      <c r="R449" s="235">
        <f t="shared" si="208"/>
        <v>0</v>
      </c>
      <c r="S449" s="235">
        <f t="shared" si="208"/>
        <v>0</v>
      </c>
      <c r="T449" s="235">
        <f t="shared" si="208"/>
        <v>0</v>
      </c>
      <c r="U449" s="235">
        <f t="shared" si="208"/>
        <v>0</v>
      </c>
      <c r="V449" s="235">
        <f t="shared" si="208"/>
        <v>0</v>
      </c>
      <c r="W449" s="235">
        <f t="shared" si="208"/>
        <v>0</v>
      </c>
      <c r="X449" s="235">
        <f t="shared" si="208"/>
        <v>0</v>
      </c>
      <c r="Y449" s="235">
        <f t="shared" si="208"/>
        <v>0</v>
      </c>
      <c r="Z449" s="235">
        <f t="shared" si="208"/>
        <v>0</v>
      </c>
      <c r="AA449" s="235">
        <f t="shared" si="208"/>
        <v>0</v>
      </c>
      <c r="AB449" s="235">
        <f t="shared" si="208"/>
        <v>0</v>
      </c>
      <c r="AC449" s="235">
        <f t="shared" si="208"/>
        <v>0</v>
      </c>
      <c r="AD449" s="235">
        <f t="shared" si="208"/>
        <v>0</v>
      </c>
      <c r="AE449" s="235">
        <f t="shared" si="208"/>
        <v>0</v>
      </c>
      <c r="AF449" s="235">
        <f t="shared" si="208"/>
        <v>0</v>
      </c>
      <c r="AG449" s="235">
        <f t="shared" si="208"/>
        <v>0</v>
      </c>
      <c r="AH449" s="235">
        <f t="shared" si="208"/>
        <v>0</v>
      </c>
      <c r="AI449" s="235">
        <f t="shared" si="208"/>
        <v>0</v>
      </c>
      <c r="AJ449" s="235">
        <f t="shared" si="208"/>
        <v>0</v>
      </c>
      <c r="AK449" s="235">
        <f t="shared" si="208"/>
        <v>0</v>
      </c>
      <c r="AL449" s="235">
        <f t="shared" si="208"/>
        <v>0</v>
      </c>
      <c r="AM449" s="235">
        <f t="shared" si="208"/>
        <v>0</v>
      </c>
      <c r="AN449" s="235">
        <f t="shared" si="208"/>
        <v>0</v>
      </c>
      <c r="AO449" s="235">
        <f t="shared" si="208"/>
        <v>0</v>
      </c>
      <c r="AP449" s="235">
        <f t="shared" si="208"/>
        <v>0</v>
      </c>
    </row>
    <row r="450" spans="1:42" s="16" customFormat="1" x14ac:dyDescent="0.2">
      <c r="A450" s="39" t="s">
        <v>12</v>
      </c>
      <c r="B450" s="19"/>
      <c r="C450" s="214">
        <f>SUM(C440:C449)</f>
        <v>0</v>
      </c>
      <c r="D450" s="214">
        <f t="shared" ref="D450:AP450" si="209">SUM(D440:D449)</f>
        <v>0</v>
      </c>
      <c r="E450" s="214">
        <f t="shared" si="209"/>
        <v>0</v>
      </c>
      <c r="F450" s="214">
        <f t="shared" si="209"/>
        <v>0</v>
      </c>
      <c r="G450" s="214">
        <f t="shared" si="209"/>
        <v>0</v>
      </c>
      <c r="H450" s="214">
        <f t="shared" si="209"/>
        <v>0</v>
      </c>
      <c r="I450" s="214">
        <f t="shared" si="209"/>
        <v>0</v>
      </c>
      <c r="J450" s="214">
        <f t="shared" si="209"/>
        <v>0</v>
      </c>
      <c r="K450" s="214">
        <f t="shared" si="209"/>
        <v>0</v>
      </c>
      <c r="L450" s="214">
        <f t="shared" si="209"/>
        <v>0</v>
      </c>
      <c r="M450" s="214">
        <f t="shared" si="209"/>
        <v>0</v>
      </c>
      <c r="N450" s="214">
        <f t="shared" si="209"/>
        <v>0</v>
      </c>
      <c r="O450" s="214">
        <f t="shared" si="209"/>
        <v>0</v>
      </c>
      <c r="P450" s="214">
        <f t="shared" si="209"/>
        <v>0</v>
      </c>
      <c r="Q450" s="214">
        <f t="shared" si="209"/>
        <v>0</v>
      </c>
      <c r="R450" s="214">
        <f t="shared" si="209"/>
        <v>0</v>
      </c>
      <c r="S450" s="214">
        <f t="shared" si="209"/>
        <v>0</v>
      </c>
      <c r="T450" s="214">
        <f t="shared" si="209"/>
        <v>0</v>
      </c>
      <c r="U450" s="214">
        <f t="shared" si="209"/>
        <v>0</v>
      </c>
      <c r="V450" s="214">
        <f t="shared" si="209"/>
        <v>0</v>
      </c>
      <c r="W450" s="214">
        <f t="shared" si="209"/>
        <v>0</v>
      </c>
      <c r="X450" s="214">
        <f t="shared" si="209"/>
        <v>0</v>
      </c>
      <c r="Y450" s="214">
        <f t="shared" si="209"/>
        <v>0</v>
      </c>
      <c r="Z450" s="214">
        <f t="shared" si="209"/>
        <v>0</v>
      </c>
      <c r="AA450" s="214">
        <f t="shared" si="209"/>
        <v>0</v>
      </c>
      <c r="AB450" s="214">
        <f t="shared" si="209"/>
        <v>0</v>
      </c>
      <c r="AC450" s="214">
        <f t="shared" si="209"/>
        <v>0</v>
      </c>
      <c r="AD450" s="214">
        <f t="shared" si="209"/>
        <v>0</v>
      </c>
      <c r="AE450" s="214">
        <f t="shared" si="209"/>
        <v>0</v>
      </c>
      <c r="AF450" s="214">
        <f t="shared" si="209"/>
        <v>0</v>
      </c>
      <c r="AG450" s="214">
        <f t="shared" si="209"/>
        <v>0</v>
      </c>
      <c r="AH450" s="214">
        <f t="shared" si="209"/>
        <v>0</v>
      </c>
      <c r="AI450" s="214">
        <f t="shared" si="209"/>
        <v>0</v>
      </c>
      <c r="AJ450" s="214">
        <f t="shared" si="209"/>
        <v>0</v>
      </c>
      <c r="AK450" s="214">
        <f t="shared" si="209"/>
        <v>0</v>
      </c>
      <c r="AL450" s="214">
        <f t="shared" si="209"/>
        <v>0</v>
      </c>
      <c r="AM450" s="214">
        <f t="shared" si="209"/>
        <v>0</v>
      </c>
      <c r="AN450" s="214">
        <f t="shared" si="209"/>
        <v>0</v>
      </c>
      <c r="AO450" s="214">
        <f t="shared" si="209"/>
        <v>0</v>
      </c>
      <c r="AP450" s="214">
        <f t="shared" si="209"/>
        <v>0</v>
      </c>
    </row>
    <row r="451" spans="1:42" s="16" customFormat="1" x14ac:dyDescent="0.2">
      <c r="A451" s="39"/>
      <c r="B451" s="19"/>
      <c r="C451" s="214"/>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c r="AG451" s="19"/>
      <c r="AH451" s="19"/>
      <c r="AI451" s="19"/>
      <c r="AJ451" s="19"/>
      <c r="AK451" s="19"/>
      <c r="AL451" s="19"/>
      <c r="AM451" s="19"/>
      <c r="AN451" s="19"/>
      <c r="AO451" s="19"/>
      <c r="AP451" s="19"/>
    </row>
    <row r="452" spans="1:42" x14ac:dyDescent="0.2">
      <c r="A452" s="30" t="s">
        <v>92</v>
      </c>
      <c r="C452" s="214"/>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c r="AD452" s="28"/>
      <c r="AE452" s="28"/>
      <c r="AF452" s="28"/>
      <c r="AG452" s="28"/>
      <c r="AH452" s="28"/>
      <c r="AI452" s="28"/>
      <c r="AJ452" s="28"/>
      <c r="AK452" s="28"/>
      <c r="AL452" s="28"/>
      <c r="AM452" s="28"/>
      <c r="AN452" s="28"/>
      <c r="AO452" s="28"/>
      <c r="AP452" s="28"/>
    </row>
    <row r="453" spans="1:42" x14ac:dyDescent="0.2">
      <c r="A453" s="32" t="s">
        <v>75</v>
      </c>
      <c r="C453" s="214"/>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c r="AF453" s="28"/>
      <c r="AG453" s="28"/>
      <c r="AH453" s="28"/>
      <c r="AI453" s="28"/>
      <c r="AJ453" s="28"/>
      <c r="AK453" s="28"/>
      <c r="AL453" s="28"/>
      <c r="AM453" s="28"/>
      <c r="AN453" s="28"/>
      <c r="AO453" s="28"/>
      <c r="AP453" s="28"/>
    </row>
    <row r="454" spans="1:42" x14ac:dyDescent="0.2">
      <c r="A454" s="16">
        <v>1</v>
      </c>
      <c r="C454" s="214">
        <f t="shared" ref="C454:AP454" si="210">C317</f>
        <v>0</v>
      </c>
      <c r="D454" s="213">
        <f t="shared" si="210"/>
        <v>0</v>
      </c>
      <c r="E454" s="213">
        <f t="shared" si="210"/>
        <v>0</v>
      </c>
      <c r="F454" s="213">
        <f t="shared" si="210"/>
        <v>0</v>
      </c>
      <c r="G454" s="213">
        <f t="shared" si="210"/>
        <v>0</v>
      </c>
      <c r="H454" s="213">
        <f t="shared" si="210"/>
        <v>0</v>
      </c>
      <c r="I454" s="213">
        <f t="shared" si="210"/>
        <v>0</v>
      </c>
      <c r="J454" s="213">
        <f t="shared" si="210"/>
        <v>0</v>
      </c>
      <c r="K454" s="213">
        <f t="shared" si="210"/>
        <v>0</v>
      </c>
      <c r="L454" s="213">
        <f t="shared" si="210"/>
        <v>0</v>
      </c>
      <c r="M454" s="213">
        <f t="shared" si="210"/>
        <v>0</v>
      </c>
      <c r="N454" s="213">
        <f t="shared" si="210"/>
        <v>0</v>
      </c>
      <c r="O454" s="213">
        <f t="shared" si="210"/>
        <v>0</v>
      </c>
      <c r="P454" s="213">
        <f t="shared" si="210"/>
        <v>0</v>
      </c>
      <c r="Q454" s="213">
        <f t="shared" si="210"/>
        <v>0</v>
      </c>
      <c r="R454" s="213">
        <f t="shared" si="210"/>
        <v>0</v>
      </c>
      <c r="S454" s="213">
        <f t="shared" si="210"/>
        <v>0</v>
      </c>
      <c r="T454" s="213">
        <f t="shared" si="210"/>
        <v>0</v>
      </c>
      <c r="U454" s="213">
        <f t="shared" si="210"/>
        <v>0</v>
      </c>
      <c r="V454" s="213">
        <f t="shared" si="210"/>
        <v>0</v>
      </c>
      <c r="W454" s="213">
        <f t="shared" si="210"/>
        <v>0</v>
      </c>
      <c r="X454" s="213">
        <f t="shared" si="210"/>
        <v>0</v>
      </c>
      <c r="Y454" s="213">
        <f t="shared" si="210"/>
        <v>0</v>
      </c>
      <c r="Z454" s="213">
        <f t="shared" si="210"/>
        <v>0</v>
      </c>
      <c r="AA454" s="213">
        <f t="shared" si="210"/>
        <v>0</v>
      </c>
      <c r="AB454" s="213">
        <f t="shared" si="210"/>
        <v>0</v>
      </c>
      <c r="AC454" s="213">
        <f t="shared" si="210"/>
        <v>0</v>
      </c>
      <c r="AD454" s="213">
        <f t="shared" si="210"/>
        <v>0</v>
      </c>
      <c r="AE454" s="213">
        <f t="shared" si="210"/>
        <v>0</v>
      </c>
      <c r="AF454" s="213">
        <f t="shared" si="210"/>
        <v>0</v>
      </c>
      <c r="AG454" s="213">
        <f t="shared" si="210"/>
        <v>0</v>
      </c>
      <c r="AH454" s="213">
        <f t="shared" si="210"/>
        <v>0</v>
      </c>
      <c r="AI454" s="213">
        <f t="shared" si="210"/>
        <v>0</v>
      </c>
      <c r="AJ454" s="213">
        <f t="shared" si="210"/>
        <v>0</v>
      </c>
      <c r="AK454" s="213">
        <f t="shared" si="210"/>
        <v>0</v>
      </c>
      <c r="AL454" s="213">
        <f t="shared" si="210"/>
        <v>0</v>
      </c>
      <c r="AM454" s="213">
        <f t="shared" si="210"/>
        <v>0</v>
      </c>
      <c r="AN454" s="213">
        <f t="shared" si="210"/>
        <v>0</v>
      </c>
      <c r="AO454" s="213">
        <f t="shared" si="210"/>
        <v>0</v>
      </c>
      <c r="AP454" s="213">
        <f t="shared" si="210"/>
        <v>0</v>
      </c>
    </row>
    <row r="455" spans="1:42" x14ac:dyDescent="0.2">
      <c r="A455" s="16">
        <f>A454+1</f>
        <v>2</v>
      </c>
      <c r="C455" s="214">
        <f t="shared" ref="C455:AP455" si="211">C318</f>
        <v>0</v>
      </c>
      <c r="D455" s="213">
        <f t="shared" si="211"/>
        <v>0</v>
      </c>
      <c r="E455" s="213">
        <f t="shared" si="211"/>
        <v>0</v>
      </c>
      <c r="F455" s="213">
        <f t="shared" si="211"/>
        <v>0</v>
      </c>
      <c r="G455" s="213">
        <f t="shared" si="211"/>
        <v>0</v>
      </c>
      <c r="H455" s="213">
        <f t="shared" si="211"/>
        <v>0</v>
      </c>
      <c r="I455" s="213">
        <f t="shared" si="211"/>
        <v>0</v>
      </c>
      <c r="J455" s="213">
        <f t="shared" si="211"/>
        <v>0</v>
      </c>
      <c r="K455" s="213">
        <f t="shared" si="211"/>
        <v>0</v>
      </c>
      <c r="L455" s="213">
        <f t="shared" si="211"/>
        <v>0</v>
      </c>
      <c r="M455" s="213">
        <f t="shared" si="211"/>
        <v>0</v>
      </c>
      <c r="N455" s="213">
        <f t="shared" si="211"/>
        <v>0</v>
      </c>
      <c r="O455" s="213">
        <f t="shared" si="211"/>
        <v>0</v>
      </c>
      <c r="P455" s="213">
        <f t="shared" si="211"/>
        <v>0</v>
      </c>
      <c r="Q455" s="213">
        <f t="shared" si="211"/>
        <v>0</v>
      </c>
      <c r="R455" s="213">
        <f t="shared" si="211"/>
        <v>0</v>
      </c>
      <c r="S455" s="213">
        <f t="shared" si="211"/>
        <v>0</v>
      </c>
      <c r="T455" s="213">
        <f t="shared" si="211"/>
        <v>0</v>
      </c>
      <c r="U455" s="213">
        <f t="shared" si="211"/>
        <v>0</v>
      </c>
      <c r="V455" s="213">
        <f t="shared" si="211"/>
        <v>0</v>
      </c>
      <c r="W455" s="213">
        <f t="shared" si="211"/>
        <v>0</v>
      </c>
      <c r="X455" s="213">
        <f t="shared" si="211"/>
        <v>0</v>
      </c>
      <c r="Y455" s="213">
        <f t="shared" si="211"/>
        <v>0</v>
      </c>
      <c r="Z455" s="213">
        <f t="shared" si="211"/>
        <v>0</v>
      </c>
      <c r="AA455" s="213">
        <f t="shared" si="211"/>
        <v>0</v>
      </c>
      <c r="AB455" s="213">
        <f t="shared" si="211"/>
        <v>0</v>
      </c>
      <c r="AC455" s="213">
        <f t="shared" si="211"/>
        <v>0</v>
      </c>
      <c r="AD455" s="213">
        <f t="shared" si="211"/>
        <v>0</v>
      </c>
      <c r="AE455" s="213">
        <f t="shared" si="211"/>
        <v>0</v>
      </c>
      <c r="AF455" s="213">
        <f t="shared" si="211"/>
        <v>0</v>
      </c>
      <c r="AG455" s="213">
        <f t="shared" si="211"/>
        <v>0</v>
      </c>
      <c r="AH455" s="213">
        <f t="shared" si="211"/>
        <v>0</v>
      </c>
      <c r="AI455" s="213">
        <f t="shared" si="211"/>
        <v>0</v>
      </c>
      <c r="AJ455" s="213">
        <f t="shared" si="211"/>
        <v>0</v>
      </c>
      <c r="AK455" s="213">
        <f t="shared" si="211"/>
        <v>0</v>
      </c>
      <c r="AL455" s="213">
        <f t="shared" si="211"/>
        <v>0</v>
      </c>
      <c r="AM455" s="213">
        <f t="shared" si="211"/>
        <v>0</v>
      </c>
      <c r="AN455" s="213">
        <f t="shared" si="211"/>
        <v>0</v>
      </c>
      <c r="AO455" s="213">
        <f t="shared" si="211"/>
        <v>0</v>
      </c>
      <c r="AP455" s="213">
        <f t="shared" si="211"/>
        <v>0</v>
      </c>
    </row>
    <row r="456" spans="1:42" x14ac:dyDescent="0.2">
      <c r="A456" s="16">
        <f t="shared" ref="A456:A461" si="212">A455+1</f>
        <v>3</v>
      </c>
      <c r="C456" s="214">
        <f t="shared" ref="C456:AP456" si="213">C319</f>
        <v>0</v>
      </c>
      <c r="D456" s="213">
        <f t="shared" si="213"/>
        <v>0</v>
      </c>
      <c r="E456" s="213">
        <f t="shared" si="213"/>
        <v>0</v>
      </c>
      <c r="F456" s="213">
        <f t="shared" si="213"/>
        <v>0</v>
      </c>
      <c r="G456" s="213">
        <f t="shared" si="213"/>
        <v>0</v>
      </c>
      <c r="H456" s="213">
        <f t="shared" si="213"/>
        <v>0</v>
      </c>
      <c r="I456" s="213">
        <f t="shared" si="213"/>
        <v>0</v>
      </c>
      <c r="J456" s="213">
        <f t="shared" si="213"/>
        <v>0</v>
      </c>
      <c r="K456" s="213">
        <f t="shared" si="213"/>
        <v>0</v>
      </c>
      <c r="L456" s="213">
        <f t="shared" si="213"/>
        <v>0</v>
      </c>
      <c r="M456" s="213">
        <f t="shared" si="213"/>
        <v>0</v>
      </c>
      <c r="N456" s="213">
        <f t="shared" si="213"/>
        <v>0</v>
      </c>
      <c r="O456" s="213">
        <f t="shared" si="213"/>
        <v>0</v>
      </c>
      <c r="P456" s="213">
        <f t="shared" si="213"/>
        <v>0</v>
      </c>
      <c r="Q456" s="213">
        <f t="shared" si="213"/>
        <v>0</v>
      </c>
      <c r="R456" s="213">
        <f t="shared" si="213"/>
        <v>0</v>
      </c>
      <c r="S456" s="213">
        <f t="shared" si="213"/>
        <v>0</v>
      </c>
      <c r="T456" s="213">
        <f t="shared" si="213"/>
        <v>0</v>
      </c>
      <c r="U456" s="213">
        <f t="shared" si="213"/>
        <v>0</v>
      </c>
      <c r="V456" s="213">
        <f t="shared" si="213"/>
        <v>0</v>
      </c>
      <c r="W456" s="213">
        <f t="shared" si="213"/>
        <v>0</v>
      </c>
      <c r="X456" s="213">
        <f t="shared" si="213"/>
        <v>0</v>
      </c>
      <c r="Y456" s="213">
        <f t="shared" si="213"/>
        <v>0</v>
      </c>
      <c r="Z456" s="213">
        <f t="shared" si="213"/>
        <v>0</v>
      </c>
      <c r="AA456" s="213">
        <f t="shared" si="213"/>
        <v>0</v>
      </c>
      <c r="AB456" s="213">
        <f t="shared" si="213"/>
        <v>0</v>
      </c>
      <c r="AC456" s="213">
        <f t="shared" si="213"/>
        <v>0</v>
      </c>
      <c r="AD456" s="213">
        <f t="shared" si="213"/>
        <v>0</v>
      </c>
      <c r="AE456" s="213">
        <f t="shared" si="213"/>
        <v>0</v>
      </c>
      <c r="AF456" s="213">
        <f t="shared" si="213"/>
        <v>0</v>
      </c>
      <c r="AG456" s="213">
        <f t="shared" si="213"/>
        <v>0</v>
      </c>
      <c r="AH456" s="213">
        <f t="shared" si="213"/>
        <v>0</v>
      </c>
      <c r="AI456" s="213">
        <f t="shared" si="213"/>
        <v>0</v>
      </c>
      <c r="AJ456" s="213">
        <f t="shared" si="213"/>
        <v>0</v>
      </c>
      <c r="AK456" s="213">
        <f t="shared" si="213"/>
        <v>0</v>
      </c>
      <c r="AL456" s="213">
        <f t="shared" si="213"/>
        <v>0</v>
      </c>
      <c r="AM456" s="213">
        <f t="shared" si="213"/>
        <v>0</v>
      </c>
      <c r="AN456" s="213">
        <f t="shared" si="213"/>
        <v>0</v>
      </c>
      <c r="AO456" s="213">
        <f t="shared" si="213"/>
        <v>0</v>
      </c>
      <c r="AP456" s="213">
        <f t="shared" si="213"/>
        <v>0</v>
      </c>
    </row>
    <row r="457" spans="1:42" x14ac:dyDescent="0.2">
      <c r="A457" s="16">
        <f t="shared" si="212"/>
        <v>4</v>
      </c>
      <c r="C457" s="214">
        <f t="shared" ref="C457:AP457" si="214">C320</f>
        <v>0</v>
      </c>
      <c r="D457" s="213">
        <f t="shared" si="214"/>
        <v>0</v>
      </c>
      <c r="E457" s="213">
        <f t="shared" si="214"/>
        <v>0</v>
      </c>
      <c r="F457" s="213">
        <f t="shared" si="214"/>
        <v>0</v>
      </c>
      <c r="G457" s="213">
        <f t="shared" si="214"/>
        <v>0</v>
      </c>
      <c r="H457" s="213">
        <f t="shared" si="214"/>
        <v>0</v>
      </c>
      <c r="I457" s="213">
        <f t="shared" si="214"/>
        <v>0</v>
      </c>
      <c r="J457" s="213">
        <f t="shared" si="214"/>
        <v>0</v>
      </c>
      <c r="K457" s="213">
        <f t="shared" si="214"/>
        <v>0</v>
      </c>
      <c r="L457" s="213">
        <f t="shared" si="214"/>
        <v>0</v>
      </c>
      <c r="M457" s="213">
        <f t="shared" si="214"/>
        <v>0</v>
      </c>
      <c r="N457" s="213">
        <f t="shared" si="214"/>
        <v>0</v>
      </c>
      <c r="O457" s="213">
        <f t="shared" si="214"/>
        <v>0</v>
      </c>
      <c r="P457" s="213">
        <f t="shared" si="214"/>
        <v>0</v>
      </c>
      <c r="Q457" s="213">
        <f t="shared" si="214"/>
        <v>0</v>
      </c>
      <c r="R457" s="213">
        <f t="shared" si="214"/>
        <v>0</v>
      </c>
      <c r="S457" s="213">
        <f t="shared" si="214"/>
        <v>0</v>
      </c>
      <c r="T457" s="213">
        <f t="shared" si="214"/>
        <v>0</v>
      </c>
      <c r="U457" s="213">
        <f t="shared" si="214"/>
        <v>0</v>
      </c>
      <c r="V457" s="213">
        <f t="shared" si="214"/>
        <v>0</v>
      </c>
      <c r="W457" s="213">
        <f t="shared" si="214"/>
        <v>0</v>
      </c>
      <c r="X457" s="213">
        <f t="shared" si="214"/>
        <v>0</v>
      </c>
      <c r="Y457" s="213">
        <f t="shared" si="214"/>
        <v>0</v>
      </c>
      <c r="Z457" s="213">
        <f t="shared" si="214"/>
        <v>0</v>
      </c>
      <c r="AA457" s="213">
        <f t="shared" si="214"/>
        <v>0</v>
      </c>
      <c r="AB457" s="213">
        <f t="shared" si="214"/>
        <v>0</v>
      </c>
      <c r="AC457" s="213">
        <f t="shared" si="214"/>
        <v>0</v>
      </c>
      <c r="AD457" s="213">
        <f t="shared" si="214"/>
        <v>0</v>
      </c>
      <c r="AE457" s="213">
        <f t="shared" si="214"/>
        <v>0</v>
      </c>
      <c r="AF457" s="213">
        <f t="shared" si="214"/>
        <v>0</v>
      </c>
      <c r="AG457" s="213">
        <f t="shared" si="214"/>
        <v>0</v>
      </c>
      <c r="AH457" s="213">
        <f t="shared" si="214"/>
        <v>0</v>
      </c>
      <c r="AI457" s="213">
        <f t="shared" si="214"/>
        <v>0</v>
      </c>
      <c r="AJ457" s="213">
        <f t="shared" si="214"/>
        <v>0</v>
      </c>
      <c r="AK457" s="213">
        <f t="shared" si="214"/>
        <v>0</v>
      </c>
      <c r="AL457" s="213">
        <f t="shared" si="214"/>
        <v>0</v>
      </c>
      <c r="AM457" s="213">
        <f t="shared" si="214"/>
        <v>0</v>
      </c>
      <c r="AN457" s="213">
        <f t="shared" si="214"/>
        <v>0</v>
      </c>
      <c r="AO457" s="213">
        <f t="shared" si="214"/>
        <v>0</v>
      </c>
      <c r="AP457" s="213">
        <f t="shared" si="214"/>
        <v>0</v>
      </c>
    </row>
    <row r="458" spans="1:42" x14ac:dyDescent="0.2">
      <c r="A458" s="16">
        <f t="shared" si="212"/>
        <v>5</v>
      </c>
      <c r="C458" s="214">
        <f t="shared" ref="C458:AP458" si="215">C321</f>
        <v>0</v>
      </c>
      <c r="D458" s="213">
        <f t="shared" si="215"/>
        <v>0</v>
      </c>
      <c r="E458" s="213">
        <f t="shared" si="215"/>
        <v>0</v>
      </c>
      <c r="F458" s="213">
        <f t="shared" si="215"/>
        <v>0</v>
      </c>
      <c r="G458" s="213">
        <f t="shared" si="215"/>
        <v>0</v>
      </c>
      <c r="H458" s="213">
        <f t="shared" si="215"/>
        <v>0</v>
      </c>
      <c r="I458" s="213">
        <f t="shared" si="215"/>
        <v>0</v>
      </c>
      <c r="J458" s="213">
        <f t="shared" si="215"/>
        <v>0</v>
      </c>
      <c r="K458" s="213">
        <f t="shared" si="215"/>
        <v>0</v>
      </c>
      <c r="L458" s="213">
        <f t="shared" si="215"/>
        <v>0</v>
      </c>
      <c r="M458" s="213">
        <f t="shared" si="215"/>
        <v>0</v>
      </c>
      <c r="N458" s="213">
        <f t="shared" si="215"/>
        <v>0</v>
      </c>
      <c r="O458" s="213">
        <f t="shared" si="215"/>
        <v>0</v>
      </c>
      <c r="P458" s="213">
        <f t="shared" si="215"/>
        <v>0</v>
      </c>
      <c r="Q458" s="213">
        <f t="shared" si="215"/>
        <v>0</v>
      </c>
      <c r="R458" s="213">
        <f t="shared" si="215"/>
        <v>0</v>
      </c>
      <c r="S458" s="213">
        <f t="shared" si="215"/>
        <v>0</v>
      </c>
      <c r="T458" s="213">
        <f t="shared" si="215"/>
        <v>0</v>
      </c>
      <c r="U458" s="213">
        <f t="shared" si="215"/>
        <v>0</v>
      </c>
      <c r="V458" s="213">
        <f t="shared" si="215"/>
        <v>0</v>
      </c>
      <c r="W458" s="213">
        <f t="shared" si="215"/>
        <v>0</v>
      </c>
      <c r="X458" s="213">
        <f t="shared" si="215"/>
        <v>0</v>
      </c>
      <c r="Y458" s="213">
        <f t="shared" si="215"/>
        <v>0</v>
      </c>
      <c r="Z458" s="213">
        <f t="shared" si="215"/>
        <v>0</v>
      </c>
      <c r="AA458" s="213">
        <f t="shared" si="215"/>
        <v>0</v>
      </c>
      <c r="AB458" s="213">
        <f t="shared" si="215"/>
        <v>0</v>
      </c>
      <c r="AC458" s="213">
        <f t="shared" si="215"/>
        <v>0</v>
      </c>
      <c r="AD458" s="213">
        <f t="shared" si="215"/>
        <v>0</v>
      </c>
      <c r="AE458" s="213">
        <f t="shared" si="215"/>
        <v>0</v>
      </c>
      <c r="AF458" s="213">
        <f t="shared" si="215"/>
        <v>0</v>
      </c>
      <c r="AG458" s="213">
        <f t="shared" si="215"/>
        <v>0</v>
      </c>
      <c r="AH458" s="213">
        <f t="shared" si="215"/>
        <v>0</v>
      </c>
      <c r="AI458" s="213">
        <f t="shared" si="215"/>
        <v>0</v>
      </c>
      <c r="AJ458" s="213">
        <f t="shared" si="215"/>
        <v>0</v>
      </c>
      <c r="AK458" s="213">
        <f t="shared" si="215"/>
        <v>0</v>
      </c>
      <c r="AL458" s="213">
        <f t="shared" si="215"/>
        <v>0</v>
      </c>
      <c r="AM458" s="213">
        <f t="shared" si="215"/>
        <v>0</v>
      </c>
      <c r="AN458" s="213">
        <f t="shared" si="215"/>
        <v>0</v>
      </c>
      <c r="AO458" s="213">
        <f t="shared" si="215"/>
        <v>0</v>
      </c>
      <c r="AP458" s="213">
        <f t="shared" si="215"/>
        <v>0</v>
      </c>
    </row>
    <row r="459" spans="1:42" x14ac:dyDescent="0.2">
      <c r="A459" s="16">
        <f t="shared" si="212"/>
        <v>6</v>
      </c>
      <c r="C459" s="214">
        <f t="shared" ref="C459:AP459" si="216">C322</f>
        <v>0</v>
      </c>
      <c r="D459" s="213">
        <f t="shared" si="216"/>
        <v>0</v>
      </c>
      <c r="E459" s="213">
        <f t="shared" si="216"/>
        <v>0</v>
      </c>
      <c r="F459" s="213">
        <f t="shared" si="216"/>
        <v>0</v>
      </c>
      <c r="G459" s="213">
        <f t="shared" si="216"/>
        <v>0</v>
      </c>
      <c r="H459" s="213">
        <f t="shared" si="216"/>
        <v>0</v>
      </c>
      <c r="I459" s="213">
        <f t="shared" si="216"/>
        <v>0</v>
      </c>
      <c r="J459" s="213">
        <f t="shared" si="216"/>
        <v>0</v>
      </c>
      <c r="K459" s="213">
        <f t="shared" si="216"/>
        <v>0</v>
      </c>
      <c r="L459" s="213">
        <f t="shared" si="216"/>
        <v>0</v>
      </c>
      <c r="M459" s="213">
        <f t="shared" si="216"/>
        <v>0</v>
      </c>
      <c r="N459" s="213">
        <f t="shared" si="216"/>
        <v>0</v>
      </c>
      <c r="O459" s="213">
        <f t="shared" si="216"/>
        <v>0</v>
      </c>
      <c r="P459" s="213">
        <f t="shared" si="216"/>
        <v>0</v>
      </c>
      <c r="Q459" s="213">
        <f t="shared" si="216"/>
        <v>0</v>
      </c>
      <c r="R459" s="213">
        <f t="shared" si="216"/>
        <v>0</v>
      </c>
      <c r="S459" s="213">
        <f t="shared" si="216"/>
        <v>0</v>
      </c>
      <c r="T459" s="213">
        <f t="shared" si="216"/>
        <v>0</v>
      </c>
      <c r="U459" s="213">
        <f t="shared" si="216"/>
        <v>0</v>
      </c>
      <c r="V459" s="213">
        <f t="shared" si="216"/>
        <v>0</v>
      </c>
      <c r="W459" s="213">
        <f t="shared" si="216"/>
        <v>0</v>
      </c>
      <c r="X459" s="213">
        <f t="shared" si="216"/>
        <v>0</v>
      </c>
      <c r="Y459" s="213">
        <f t="shared" si="216"/>
        <v>0</v>
      </c>
      <c r="Z459" s="213">
        <f t="shared" si="216"/>
        <v>0</v>
      </c>
      <c r="AA459" s="213">
        <f t="shared" si="216"/>
        <v>0</v>
      </c>
      <c r="AB459" s="213">
        <f t="shared" si="216"/>
        <v>0</v>
      </c>
      <c r="AC459" s="213">
        <f t="shared" si="216"/>
        <v>0</v>
      </c>
      <c r="AD459" s="213">
        <f t="shared" si="216"/>
        <v>0</v>
      </c>
      <c r="AE459" s="213">
        <f t="shared" si="216"/>
        <v>0</v>
      </c>
      <c r="AF459" s="213">
        <f t="shared" si="216"/>
        <v>0</v>
      </c>
      <c r="AG459" s="213">
        <f t="shared" si="216"/>
        <v>0</v>
      </c>
      <c r="AH459" s="213">
        <f t="shared" si="216"/>
        <v>0</v>
      </c>
      <c r="AI459" s="213">
        <f t="shared" si="216"/>
        <v>0</v>
      </c>
      <c r="AJ459" s="213">
        <f t="shared" si="216"/>
        <v>0</v>
      </c>
      <c r="AK459" s="213">
        <f t="shared" si="216"/>
        <v>0</v>
      </c>
      <c r="AL459" s="213">
        <f t="shared" si="216"/>
        <v>0</v>
      </c>
      <c r="AM459" s="213">
        <f t="shared" si="216"/>
        <v>0</v>
      </c>
      <c r="AN459" s="213">
        <f t="shared" si="216"/>
        <v>0</v>
      </c>
      <c r="AO459" s="213">
        <f t="shared" si="216"/>
        <v>0</v>
      </c>
      <c r="AP459" s="213">
        <f t="shared" si="216"/>
        <v>0</v>
      </c>
    </row>
    <row r="460" spans="1:42" x14ac:dyDescent="0.2">
      <c r="A460" s="16">
        <f t="shared" si="212"/>
        <v>7</v>
      </c>
      <c r="C460" s="214">
        <f t="shared" ref="C460:AP460" si="217">C323</f>
        <v>0</v>
      </c>
      <c r="D460" s="213">
        <f t="shared" si="217"/>
        <v>0</v>
      </c>
      <c r="E460" s="213">
        <f t="shared" si="217"/>
        <v>0</v>
      </c>
      <c r="F460" s="213">
        <f t="shared" si="217"/>
        <v>0</v>
      </c>
      <c r="G460" s="213">
        <f t="shared" si="217"/>
        <v>0</v>
      </c>
      <c r="H460" s="213">
        <f t="shared" si="217"/>
        <v>0</v>
      </c>
      <c r="I460" s="213">
        <f t="shared" si="217"/>
        <v>0</v>
      </c>
      <c r="J460" s="213">
        <f t="shared" si="217"/>
        <v>0</v>
      </c>
      <c r="K460" s="213">
        <f t="shared" si="217"/>
        <v>0</v>
      </c>
      <c r="L460" s="213">
        <f t="shared" si="217"/>
        <v>0</v>
      </c>
      <c r="M460" s="213">
        <f t="shared" si="217"/>
        <v>0</v>
      </c>
      <c r="N460" s="213">
        <f t="shared" si="217"/>
        <v>0</v>
      </c>
      <c r="O460" s="213">
        <f t="shared" si="217"/>
        <v>0</v>
      </c>
      <c r="P460" s="213">
        <f t="shared" si="217"/>
        <v>0</v>
      </c>
      <c r="Q460" s="213">
        <f t="shared" si="217"/>
        <v>0</v>
      </c>
      <c r="R460" s="213">
        <f t="shared" si="217"/>
        <v>0</v>
      </c>
      <c r="S460" s="213">
        <f t="shared" si="217"/>
        <v>0</v>
      </c>
      <c r="T460" s="213">
        <f t="shared" si="217"/>
        <v>0</v>
      </c>
      <c r="U460" s="213">
        <f t="shared" si="217"/>
        <v>0</v>
      </c>
      <c r="V460" s="213">
        <f t="shared" si="217"/>
        <v>0</v>
      </c>
      <c r="W460" s="213">
        <f t="shared" si="217"/>
        <v>0</v>
      </c>
      <c r="X460" s="213">
        <f t="shared" si="217"/>
        <v>0</v>
      </c>
      <c r="Y460" s="213">
        <f t="shared" si="217"/>
        <v>0</v>
      </c>
      <c r="Z460" s="213">
        <f t="shared" si="217"/>
        <v>0</v>
      </c>
      <c r="AA460" s="213">
        <f t="shared" si="217"/>
        <v>0</v>
      </c>
      <c r="AB460" s="213">
        <f t="shared" si="217"/>
        <v>0</v>
      </c>
      <c r="AC460" s="213">
        <f t="shared" si="217"/>
        <v>0</v>
      </c>
      <c r="AD460" s="213">
        <f t="shared" si="217"/>
        <v>0</v>
      </c>
      <c r="AE460" s="213">
        <f t="shared" si="217"/>
        <v>0</v>
      </c>
      <c r="AF460" s="213">
        <f t="shared" si="217"/>
        <v>0</v>
      </c>
      <c r="AG460" s="213">
        <f t="shared" si="217"/>
        <v>0</v>
      </c>
      <c r="AH460" s="213">
        <f t="shared" si="217"/>
        <v>0</v>
      </c>
      <c r="AI460" s="213">
        <f t="shared" si="217"/>
        <v>0</v>
      </c>
      <c r="AJ460" s="213">
        <f t="shared" si="217"/>
        <v>0</v>
      </c>
      <c r="AK460" s="213">
        <f t="shared" si="217"/>
        <v>0</v>
      </c>
      <c r="AL460" s="213">
        <f t="shared" si="217"/>
        <v>0</v>
      </c>
      <c r="AM460" s="213">
        <f t="shared" si="217"/>
        <v>0</v>
      </c>
      <c r="AN460" s="213">
        <f t="shared" si="217"/>
        <v>0</v>
      </c>
      <c r="AO460" s="213">
        <f t="shared" si="217"/>
        <v>0</v>
      </c>
      <c r="AP460" s="213">
        <f t="shared" si="217"/>
        <v>0</v>
      </c>
    </row>
    <row r="461" spans="1:42" x14ac:dyDescent="0.2">
      <c r="A461" s="16">
        <f t="shared" si="212"/>
        <v>8</v>
      </c>
      <c r="C461" s="214">
        <f t="shared" ref="C461:AP461" si="218">C324</f>
        <v>0</v>
      </c>
      <c r="D461" s="213">
        <f t="shared" si="218"/>
        <v>0</v>
      </c>
      <c r="E461" s="213">
        <f t="shared" si="218"/>
        <v>0</v>
      </c>
      <c r="F461" s="213">
        <f t="shared" si="218"/>
        <v>0</v>
      </c>
      <c r="G461" s="213">
        <f t="shared" si="218"/>
        <v>0</v>
      </c>
      <c r="H461" s="213">
        <f t="shared" si="218"/>
        <v>0</v>
      </c>
      <c r="I461" s="213">
        <f t="shared" si="218"/>
        <v>0</v>
      </c>
      <c r="J461" s="213">
        <f t="shared" si="218"/>
        <v>0</v>
      </c>
      <c r="K461" s="213">
        <f t="shared" si="218"/>
        <v>0</v>
      </c>
      <c r="L461" s="213">
        <f t="shared" si="218"/>
        <v>0</v>
      </c>
      <c r="M461" s="213">
        <f t="shared" si="218"/>
        <v>0</v>
      </c>
      <c r="N461" s="213">
        <f t="shared" si="218"/>
        <v>0</v>
      </c>
      <c r="O461" s="213">
        <f t="shared" si="218"/>
        <v>0</v>
      </c>
      <c r="P461" s="213">
        <f t="shared" si="218"/>
        <v>0</v>
      </c>
      <c r="Q461" s="213">
        <f t="shared" si="218"/>
        <v>0</v>
      </c>
      <c r="R461" s="213">
        <f t="shared" si="218"/>
        <v>0</v>
      </c>
      <c r="S461" s="213">
        <f t="shared" si="218"/>
        <v>0</v>
      </c>
      <c r="T461" s="213">
        <f t="shared" si="218"/>
        <v>0</v>
      </c>
      <c r="U461" s="213">
        <f t="shared" si="218"/>
        <v>0</v>
      </c>
      <c r="V461" s="213">
        <f t="shared" si="218"/>
        <v>0</v>
      </c>
      <c r="W461" s="213">
        <f t="shared" si="218"/>
        <v>0</v>
      </c>
      <c r="X461" s="213">
        <f t="shared" si="218"/>
        <v>0</v>
      </c>
      <c r="Y461" s="213">
        <f t="shared" si="218"/>
        <v>0</v>
      </c>
      <c r="Z461" s="213">
        <f t="shared" si="218"/>
        <v>0</v>
      </c>
      <c r="AA461" s="213">
        <f t="shared" si="218"/>
        <v>0</v>
      </c>
      <c r="AB461" s="213">
        <f t="shared" si="218"/>
        <v>0</v>
      </c>
      <c r="AC461" s="213">
        <f t="shared" si="218"/>
        <v>0</v>
      </c>
      <c r="AD461" s="213">
        <f t="shared" si="218"/>
        <v>0</v>
      </c>
      <c r="AE461" s="213">
        <f t="shared" si="218"/>
        <v>0</v>
      </c>
      <c r="AF461" s="213">
        <f t="shared" si="218"/>
        <v>0</v>
      </c>
      <c r="AG461" s="213">
        <f t="shared" si="218"/>
        <v>0</v>
      </c>
      <c r="AH461" s="213">
        <f t="shared" si="218"/>
        <v>0</v>
      </c>
      <c r="AI461" s="213">
        <f t="shared" si="218"/>
        <v>0</v>
      </c>
      <c r="AJ461" s="213">
        <f t="shared" si="218"/>
        <v>0</v>
      </c>
      <c r="AK461" s="213">
        <f t="shared" si="218"/>
        <v>0</v>
      </c>
      <c r="AL461" s="213">
        <f t="shared" si="218"/>
        <v>0</v>
      </c>
      <c r="AM461" s="213">
        <f t="shared" si="218"/>
        <v>0</v>
      </c>
      <c r="AN461" s="213">
        <f t="shared" si="218"/>
        <v>0</v>
      </c>
      <c r="AO461" s="213">
        <f t="shared" si="218"/>
        <v>0</v>
      </c>
      <c r="AP461" s="213">
        <f t="shared" si="218"/>
        <v>0</v>
      </c>
    </row>
    <row r="462" spans="1:42" x14ac:dyDescent="0.2">
      <c r="A462" s="16">
        <f>A461+1</f>
        <v>9</v>
      </c>
      <c r="C462" s="214">
        <f t="shared" ref="C462:AP462" si="219">C325</f>
        <v>0</v>
      </c>
      <c r="D462" s="213">
        <f t="shared" si="219"/>
        <v>0</v>
      </c>
      <c r="E462" s="213">
        <f t="shared" si="219"/>
        <v>0</v>
      </c>
      <c r="F462" s="213">
        <f t="shared" si="219"/>
        <v>0</v>
      </c>
      <c r="G462" s="213">
        <f t="shared" si="219"/>
        <v>0</v>
      </c>
      <c r="H462" s="213">
        <f t="shared" si="219"/>
        <v>0</v>
      </c>
      <c r="I462" s="213">
        <f t="shared" si="219"/>
        <v>0</v>
      </c>
      <c r="J462" s="213">
        <f t="shared" si="219"/>
        <v>0</v>
      </c>
      <c r="K462" s="213">
        <f t="shared" si="219"/>
        <v>0</v>
      </c>
      <c r="L462" s="213">
        <f t="shared" si="219"/>
        <v>0</v>
      </c>
      <c r="M462" s="213">
        <f t="shared" si="219"/>
        <v>0</v>
      </c>
      <c r="N462" s="213">
        <f t="shared" si="219"/>
        <v>0</v>
      </c>
      <c r="O462" s="213">
        <f t="shared" si="219"/>
        <v>0</v>
      </c>
      <c r="P462" s="213">
        <f t="shared" si="219"/>
        <v>0</v>
      </c>
      <c r="Q462" s="213">
        <f t="shared" si="219"/>
        <v>0</v>
      </c>
      <c r="R462" s="213">
        <f t="shared" si="219"/>
        <v>0</v>
      </c>
      <c r="S462" s="213">
        <f t="shared" si="219"/>
        <v>0</v>
      </c>
      <c r="T462" s="213">
        <f t="shared" si="219"/>
        <v>0</v>
      </c>
      <c r="U462" s="213">
        <f t="shared" si="219"/>
        <v>0</v>
      </c>
      <c r="V462" s="213">
        <f t="shared" si="219"/>
        <v>0</v>
      </c>
      <c r="W462" s="213">
        <f t="shared" si="219"/>
        <v>0</v>
      </c>
      <c r="X462" s="213">
        <f t="shared" si="219"/>
        <v>0</v>
      </c>
      <c r="Y462" s="213">
        <f t="shared" si="219"/>
        <v>0</v>
      </c>
      <c r="Z462" s="213">
        <f t="shared" si="219"/>
        <v>0</v>
      </c>
      <c r="AA462" s="213">
        <f t="shared" si="219"/>
        <v>0</v>
      </c>
      <c r="AB462" s="213">
        <f t="shared" si="219"/>
        <v>0</v>
      </c>
      <c r="AC462" s="213">
        <f t="shared" si="219"/>
        <v>0</v>
      </c>
      <c r="AD462" s="213">
        <f t="shared" si="219"/>
        <v>0</v>
      </c>
      <c r="AE462" s="213">
        <f t="shared" si="219"/>
        <v>0</v>
      </c>
      <c r="AF462" s="213">
        <f t="shared" si="219"/>
        <v>0</v>
      </c>
      <c r="AG462" s="213">
        <f t="shared" si="219"/>
        <v>0</v>
      </c>
      <c r="AH462" s="213">
        <f t="shared" si="219"/>
        <v>0</v>
      </c>
      <c r="AI462" s="213">
        <f t="shared" si="219"/>
        <v>0</v>
      </c>
      <c r="AJ462" s="213">
        <f t="shared" si="219"/>
        <v>0</v>
      </c>
      <c r="AK462" s="213">
        <f t="shared" si="219"/>
        <v>0</v>
      </c>
      <c r="AL462" s="213">
        <f t="shared" si="219"/>
        <v>0</v>
      </c>
      <c r="AM462" s="213">
        <f t="shared" si="219"/>
        <v>0</v>
      </c>
      <c r="AN462" s="213">
        <f t="shared" si="219"/>
        <v>0</v>
      </c>
      <c r="AO462" s="213">
        <f t="shared" si="219"/>
        <v>0</v>
      </c>
      <c r="AP462" s="213">
        <f t="shared" si="219"/>
        <v>0</v>
      </c>
    </row>
    <row r="463" spans="1:42" x14ac:dyDescent="0.2">
      <c r="A463" s="16">
        <f t="shared" ref="A463" si="220">A462+1</f>
        <v>10</v>
      </c>
      <c r="C463" s="214">
        <f t="shared" ref="C463:AP463" si="221">C326</f>
        <v>0</v>
      </c>
      <c r="D463" s="213">
        <f t="shared" si="221"/>
        <v>0</v>
      </c>
      <c r="E463" s="213">
        <f t="shared" si="221"/>
        <v>0</v>
      </c>
      <c r="F463" s="213">
        <f t="shared" si="221"/>
        <v>0</v>
      </c>
      <c r="G463" s="213">
        <f t="shared" si="221"/>
        <v>0</v>
      </c>
      <c r="H463" s="213">
        <f t="shared" si="221"/>
        <v>0</v>
      </c>
      <c r="I463" s="213">
        <f t="shared" si="221"/>
        <v>0</v>
      </c>
      <c r="J463" s="213">
        <f t="shared" si="221"/>
        <v>0</v>
      </c>
      <c r="K463" s="213">
        <f t="shared" si="221"/>
        <v>0</v>
      </c>
      <c r="L463" s="213">
        <f t="shared" si="221"/>
        <v>0</v>
      </c>
      <c r="M463" s="213">
        <f t="shared" si="221"/>
        <v>0</v>
      </c>
      <c r="N463" s="213">
        <f t="shared" si="221"/>
        <v>0</v>
      </c>
      <c r="O463" s="213">
        <f t="shared" si="221"/>
        <v>0</v>
      </c>
      <c r="P463" s="213">
        <f t="shared" si="221"/>
        <v>0</v>
      </c>
      <c r="Q463" s="213">
        <f t="shared" si="221"/>
        <v>0</v>
      </c>
      <c r="R463" s="213">
        <f t="shared" si="221"/>
        <v>0</v>
      </c>
      <c r="S463" s="213">
        <f t="shared" si="221"/>
        <v>0</v>
      </c>
      <c r="T463" s="213">
        <f t="shared" si="221"/>
        <v>0</v>
      </c>
      <c r="U463" s="213">
        <f t="shared" si="221"/>
        <v>0</v>
      </c>
      <c r="V463" s="213">
        <f t="shared" si="221"/>
        <v>0</v>
      </c>
      <c r="W463" s="213">
        <f t="shared" si="221"/>
        <v>0</v>
      </c>
      <c r="X463" s="213">
        <f t="shared" si="221"/>
        <v>0</v>
      </c>
      <c r="Y463" s="213">
        <f t="shared" si="221"/>
        <v>0</v>
      </c>
      <c r="Z463" s="213">
        <f t="shared" si="221"/>
        <v>0</v>
      </c>
      <c r="AA463" s="213">
        <f t="shared" si="221"/>
        <v>0</v>
      </c>
      <c r="AB463" s="213">
        <f t="shared" si="221"/>
        <v>0</v>
      </c>
      <c r="AC463" s="213">
        <f t="shared" si="221"/>
        <v>0</v>
      </c>
      <c r="AD463" s="213">
        <f t="shared" si="221"/>
        <v>0</v>
      </c>
      <c r="AE463" s="213">
        <f t="shared" si="221"/>
        <v>0</v>
      </c>
      <c r="AF463" s="213">
        <f t="shared" si="221"/>
        <v>0</v>
      </c>
      <c r="AG463" s="213">
        <f t="shared" si="221"/>
        <v>0</v>
      </c>
      <c r="AH463" s="213">
        <f t="shared" si="221"/>
        <v>0</v>
      </c>
      <c r="AI463" s="213">
        <f t="shared" si="221"/>
        <v>0</v>
      </c>
      <c r="AJ463" s="213">
        <f t="shared" si="221"/>
        <v>0</v>
      </c>
      <c r="AK463" s="213">
        <f t="shared" si="221"/>
        <v>0</v>
      </c>
      <c r="AL463" s="213">
        <f t="shared" si="221"/>
        <v>0</v>
      </c>
      <c r="AM463" s="213">
        <f t="shared" si="221"/>
        <v>0</v>
      </c>
      <c r="AN463" s="213">
        <f t="shared" si="221"/>
        <v>0</v>
      </c>
      <c r="AO463" s="213">
        <f t="shared" si="221"/>
        <v>0</v>
      </c>
      <c r="AP463" s="213">
        <f t="shared" si="221"/>
        <v>0</v>
      </c>
    </row>
    <row r="464" spans="1:42" x14ac:dyDescent="0.2">
      <c r="A464" s="32"/>
      <c r="C464" s="214"/>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c r="AD464" s="28"/>
      <c r="AE464" s="28"/>
      <c r="AF464" s="28"/>
      <c r="AG464" s="28"/>
      <c r="AH464" s="28"/>
      <c r="AI464" s="28"/>
      <c r="AJ464" s="28"/>
      <c r="AK464" s="28"/>
      <c r="AL464" s="28"/>
      <c r="AM464" s="28"/>
      <c r="AN464" s="28"/>
      <c r="AO464" s="28"/>
      <c r="AP464" s="28"/>
    </row>
    <row r="465" spans="1:42" x14ac:dyDescent="0.2">
      <c r="A465" s="32" t="s">
        <v>79</v>
      </c>
      <c r="C465" s="214"/>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c r="AJ465" s="28"/>
      <c r="AK465" s="28"/>
      <c r="AL465" s="28"/>
      <c r="AM465" s="28"/>
      <c r="AN465" s="28"/>
      <c r="AO465" s="28"/>
      <c r="AP465" s="28"/>
    </row>
    <row r="466" spans="1:42" x14ac:dyDescent="0.2">
      <c r="A466" s="16">
        <v>1</v>
      </c>
      <c r="B466" s="196">
        <f t="shared" ref="B466:B475" si="222">SUM(C466:AP466)</f>
        <v>0</v>
      </c>
      <c r="C466" s="214">
        <f t="shared" ref="C466:AP466" si="223">LOOKUP(C454,$B$423:$AP$423,$B$424:$AP$424)*$B645/100</f>
        <v>0</v>
      </c>
      <c r="D466" s="214">
        <f t="shared" si="223"/>
        <v>0</v>
      </c>
      <c r="E466" s="214">
        <f t="shared" si="223"/>
        <v>0</v>
      </c>
      <c r="F466" s="214">
        <f t="shared" si="223"/>
        <v>0</v>
      </c>
      <c r="G466" s="214">
        <f t="shared" si="223"/>
        <v>0</v>
      </c>
      <c r="H466" s="214">
        <f t="shared" si="223"/>
        <v>0</v>
      </c>
      <c r="I466" s="214">
        <f t="shared" si="223"/>
        <v>0</v>
      </c>
      <c r="J466" s="214">
        <f t="shared" si="223"/>
        <v>0</v>
      </c>
      <c r="K466" s="214">
        <f t="shared" si="223"/>
        <v>0</v>
      </c>
      <c r="L466" s="214">
        <f t="shared" si="223"/>
        <v>0</v>
      </c>
      <c r="M466" s="214">
        <f t="shared" si="223"/>
        <v>0</v>
      </c>
      <c r="N466" s="214">
        <f t="shared" si="223"/>
        <v>0</v>
      </c>
      <c r="O466" s="214">
        <f t="shared" si="223"/>
        <v>0</v>
      </c>
      <c r="P466" s="214">
        <f t="shared" si="223"/>
        <v>0</v>
      </c>
      <c r="Q466" s="214">
        <f t="shared" si="223"/>
        <v>0</v>
      </c>
      <c r="R466" s="214">
        <f t="shared" si="223"/>
        <v>0</v>
      </c>
      <c r="S466" s="214">
        <f t="shared" si="223"/>
        <v>0</v>
      </c>
      <c r="T466" s="214">
        <f t="shared" si="223"/>
        <v>0</v>
      </c>
      <c r="U466" s="214">
        <f t="shared" si="223"/>
        <v>0</v>
      </c>
      <c r="V466" s="214">
        <f t="shared" si="223"/>
        <v>0</v>
      </c>
      <c r="W466" s="214">
        <f t="shared" si="223"/>
        <v>0</v>
      </c>
      <c r="X466" s="214">
        <f t="shared" si="223"/>
        <v>0</v>
      </c>
      <c r="Y466" s="214">
        <f t="shared" si="223"/>
        <v>0</v>
      </c>
      <c r="Z466" s="214">
        <f t="shared" si="223"/>
        <v>0</v>
      </c>
      <c r="AA466" s="214">
        <f t="shared" si="223"/>
        <v>0</v>
      </c>
      <c r="AB466" s="214">
        <f t="shared" si="223"/>
        <v>0</v>
      </c>
      <c r="AC466" s="214">
        <f t="shared" si="223"/>
        <v>0</v>
      </c>
      <c r="AD466" s="214">
        <f t="shared" si="223"/>
        <v>0</v>
      </c>
      <c r="AE466" s="214">
        <f t="shared" si="223"/>
        <v>0</v>
      </c>
      <c r="AF466" s="214">
        <f t="shared" si="223"/>
        <v>0</v>
      </c>
      <c r="AG466" s="214">
        <f t="shared" si="223"/>
        <v>0</v>
      </c>
      <c r="AH466" s="214">
        <f t="shared" si="223"/>
        <v>0</v>
      </c>
      <c r="AI466" s="214">
        <f t="shared" si="223"/>
        <v>0</v>
      </c>
      <c r="AJ466" s="214">
        <f t="shared" si="223"/>
        <v>0</v>
      </c>
      <c r="AK466" s="214">
        <f t="shared" si="223"/>
        <v>0</v>
      </c>
      <c r="AL466" s="214">
        <f t="shared" si="223"/>
        <v>0</v>
      </c>
      <c r="AM466" s="214">
        <f t="shared" si="223"/>
        <v>0</v>
      </c>
      <c r="AN466" s="214">
        <f t="shared" si="223"/>
        <v>0</v>
      </c>
      <c r="AO466" s="214">
        <f t="shared" si="223"/>
        <v>0</v>
      </c>
      <c r="AP466" s="214">
        <f t="shared" si="223"/>
        <v>0</v>
      </c>
    </row>
    <row r="467" spans="1:42" x14ac:dyDescent="0.2">
      <c r="A467" s="16">
        <f>A466+1</f>
        <v>2</v>
      </c>
      <c r="B467" s="196">
        <f t="shared" si="222"/>
        <v>0</v>
      </c>
      <c r="C467" s="214">
        <f t="shared" ref="C467:AP467" si="224">LOOKUP(C455,$B$423:$AP$423,$B$424:$AP$424)*$B646/100</f>
        <v>0</v>
      </c>
      <c r="D467" s="214">
        <f t="shared" si="224"/>
        <v>0</v>
      </c>
      <c r="E467" s="214">
        <f t="shared" si="224"/>
        <v>0</v>
      </c>
      <c r="F467" s="214">
        <f t="shared" si="224"/>
        <v>0</v>
      </c>
      <c r="G467" s="214">
        <f t="shared" si="224"/>
        <v>0</v>
      </c>
      <c r="H467" s="214">
        <f t="shared" si="224"/>
        <v>0</v>
      </c>
      <c r="I467" s="214">
        <f t="shared" si="224"/>
        <v>0</v>
      </c>
      <c r="J467" s="214">
        <f t="shared" si="224"/>
        <v>0</v>
      </c>
      <c r="K467" s="214">
        <f t="shared" si="224"/>
        <v>0</v>
      </c>
      <c r="L467" s="214">
        <f t="shared" si="224"/>
        <v>0</v>
      </c>
      <c r="M467" s="214">
        <f t="shared" si="224"/>
        <v>0</v>
      </c>
      <c r="N467" s="214">
        <f t="shared" si="224"/>
        <v>0</v>
      </c>
      <c r="O467" s="214">
        <f t="shared" si="224"/>
        <v>0</v>
      </c>
      <c r="P467" s="214">
        <f t="shared" si="224"/>
        <v>0</v>
      </c>
      <c r="Q467" s="214">
        <f t="shared" si="224"/>
        <v>0</v>
      </c>
      <c r="R467" s="214">
        <f t="shared" si="224"/>
        <v>0</v>
      </c>
      <c r="S467" s="214">
        <f t="shared" si="224"/>
        <v>0</v>
      </c>
      <c r="T467" s="214">
        <f t="shared" si="224"/>
        <v>0</v>
      </c>
      <c r="U467" s="214">
        <f t="shared" si="224"/>
        <v>0</v>
      </c>
      <c r="V467" s="214">
        <f t="shared" si="224"/>
        <v>0</v>
      </c>
      <c r="W467" s="214">
        <f t="shared" si="224"/>
        <v>0</v>
      </c>
      <c r="X467" s="214">
        <f t="shared" si="224"/>
        <v>0</v>
      </c>
      <c r="Y467" s="214">
        <f t="shared" si="224"/>
        <v>0</v>
      </c>
      <c r="Z467" s="214">
        <f t="shared" si="224"/>
        <v>0</v>
      </c>
      <c r="AA467" s="214">
        <f t="shared" si="224"/>
        <v>0</v>
      </c>
      <c r="AB467" s="214">
        <f t="shared" si="224"/>
        <v>0</v>
      </c>
      <c r="AC467" s="214">
        <f t="shared" si="224"/>
        <v>0</v>
      </c>
      <c r="AD467" s="214">
        <f t="shared" si="224"/>
        <v>0</v>
      </c>
      <c r="AE467" s="214">
        <f t="shared" si="224"/>
        <v>0</v>
      </c>
      <c r="AF467" s="214">
        <f t="shared" si="224"/>
        <v>0</v>
      </c>
      <c r="AG467" s="214">
        <f t="shared" si="224"/>
        <v>0</v>
      </c>
      <c r="AH467" s="214">
        <f t="shared" si="224"/>
        <v>0</v>
      </c>
      <c r="AI467" s="214">
        <f t="shared" si="224"/>
        <v>0</v>
      </c>
      <c r="AJ467" s="214">
        <f t="shared" si="224"/>
        <v>0</v>
      </c>
      <c r="AK467" s="214">
        <f t="shared" si="224"/>
        <v>0</v>
      </c>
      <c r="AL467" s="214">
        <f t="shared" si="224"/>
        <v>0</v>
      </c>
      <c r="AM467" s="214">
        <f t="shared" si="224"/>
        <v>0</v>
      </c>
      <c r="AN467" s="214">
        <f t="shared" si="224"/>
        <v>0</v>
      </c>
      <c r="AO467" s="214">
        <f t="shared" si="224"/>
        <v>0</v>
      </c>
      <c r="AP467" s="214">
        <f t="shared" si="224"/>
        <v>0</v>
      </c>
    </row>
    <row r="468" spans="1:42" x14ac:dyDescent="0.2">
      <c r="A468" s="16">
        <f t="shared" ref="A468:A473" si="225">A467+1</f>
        <v>3</v>
      </c>
      <c r="B468" s="196">
        <f t="shared" si="222"/>
        <v>0</v>
      </c>
      <c r="C468" s="214">
        <f t="shared" ref="C468:AP468" si="226">LOOKUP(C456,$B$423:$AP$423,$B$424:$AP$424)*$B647/100</f>
        <v>0</v>
      </c>
      <c r="D468" s="214">
        <f t="shared" si="226"/>
        <v>0</v>
      </c>
      <c r="E468" s="214">
        <f t="shared" si="226"/>
        <v>0</v>
      </c>
      <c r="F468" s="214">
        <f t="shared" si="226"/>
        <v>0</v>
      </c>
      <c r="G468" s="214">
        <f t="shared" si="226"/>
        <v>0</v>
      </c>
      <c r="H468" s="214">
        <f t="shared" si="226"/>
        <v>0</v>
      </c>
      <c r="I468" s="214">
        <f t="shared" si="226"/>
        <v>0</v>
      </c>
      <c r="J468" s="214">
        <f t="shared" si="226"/>
        <v>0</v>
      </c>
      <c r="K468" s="214">
        <f t="shared" si="226"/>
        <v>0</v>
      </c>
      <c r="L468" s="214">
        <f t="shared" si="226"/>
        <v>0</v>
      </c>
      <c r="M468" s="214">
        <f t="shared" si="226"/>
        <v>0</v>
      </c>
      <c r="N468" s="214">
        <f t="shared" si="226"/>
        <v>0</v>
      </c>
      <c r="O468" s="214">
        <f t="shared" si="226"/>
        <v>0</v>
      </c>
      <c r="P468" s="214">
        <f t="shared" si="226"/>
        <v>0</v>
      </c>
      <c r="Q468" s="214">
        <f t="shared" si="226"/>
        <v>0</v>
      </c>
      <c r="R468" s="214">
        <f t="shared" si="226"/>
        <v>0</v>
      </c>
      <c r="S468" s="214">
        <f t="shared" si="226"/>
        <v>0</v>
      </c>
      <c r="T468" s="214">
        <f t="shared" si="226"/>
        <v>0</v>
      </c>
      <c r="U468" s="214">
        <f t="shared" si="226"/>
        <v>0</v>
      </c>
      <c r="V468" s="214">
        <f t="shared" si="226"/>
        <v>0</v>
      </c>
      <c r="W468" s="214">
        <f t="shared" si="226"/>
        <v>0</v>
      </c>
      <c r="X468" s="214">
        <f t="shared" si="226"/>
        <v>0</v>
      </c>
      <c r="Y468" s="214">
        <f t="shared" si="226"/>
        <v>0</v>
      </c>
      <c r="Z468" s="214">
        <f t="shared" si="226"/>
        <v>0</v>
      </c>
      <c r="AA468" s="214">
        <f t="shared" si="226"/>
        <v>0</v>
      </c>
      <c r="AB468" s="214">
        <f t="shared" si="226"/>
        <v>0</v>
      </c>
      <c r="AC468" s="214">
        <f t="shared" si="226"/>
        <v>0</v>
      </c>
      <c r="AD468" s="214">
        <f t="shared" si="226"/>
        <v>0</v>
      </c>
      <c r="AE468" s="214">
        <f t="shared" si="226"/>
        <v>0</v>
      </c>
      <c r="AF468" s="214">
        <f t="shared" si="226"/>
        <v>0</v>
      </c>
      <c r="AG468" s="214">
        <f t="shared" si="226"/>
        <v>0</v>
      </c>
      <c r="AH468" s="214">
        <f t="shared" si="226"/>
        <v>0</v>
      </c>
      <c r="AI468" s="214">
        <f t="shared" si="226"/>
        <v>0</v>
      </c>
      <c r="AJ468" s="214">
        <f t="shared" si="226"/>
        <v>0</v>
      </c>
      <c r="AK468" s="214">
        <f t="shared" si="226"/>
        <v>0</v>
      </c>
      <c r="AL468" s="214">
        <f t="shared" si="226"/>
        <v>0</v>
      </c>
      <c r="AM468" s="214">
        <f t="shared" si="226"/>
        <v>0</v>
      </c>
      <c r="AN468" s="214">
        <f t="shared" si="226"/>
        <v>0</v>
      </c>
      <c r="AO468" s="214">
        <f t="shared" si="226"/>
        <v>0</v>
      </c>
      <c r="AP468" s="214">
        <f t="shared" si="226"/>
        <v>0</v>
      </c>
    </row>
    <row r="469" spans="1:42" x14ac:dyDescent="0.2">
      <c r="A469" s="16">
        <f t="shared" si="225"/>
        <v>4</v>
      </c>
      <c r="B469" s="196">
        <f t="shared" si="222"/>
        <v>0</v>
      </c>
      <c r="C469" s="214">
        <f t="shared" ref="C469:AP469" si="227">LOOKUP(C457,$B$423:$AP$423,$B$424:$AP$424)*$B648/100</f>
        <v>0</v>
      </c>
      <c r="D469" s="214">
        <f t="shared" si="227"/>
        <v>0</v>
      </c>
      <c r="E469" s="214">
        <f t="shared" si="227"/>
        <v>0</v>
      </c>
      <c r="F469" s="214">
        <f t="shared" si="227"/>
        <v>0</v>
      </c>
      <c r="G469" s="214">
        <f t="shared" si="227"/>
        <v>0</v>
      </c>
      <c r="H469" s="214">
        <f t="shared" si="227"/>
        <v>0</v>
      </c>
      <c r="I469" s="214">
        <f t="shared" si="227"/>
        <v>0</v>
      </c>
      <c r="J469" s="214">
        <f t="shared" si="227"/>
        <v>0</v>
      </c>
      <c r="K469" s="214">
        <f t="shared" si="227"/>
        <v>0</v>
      </c>
      <c r="L469" s="214">
        <f t="shared" si="227"/>
        <v>0</v>
      </c>
      <c r="M469" s="214">
        <f t="shared" si="227"/>
        <v>0</v>
      </c>
      <c r="N469" s="214">
        <f t="shared" si="227"/>
        <v>0</v>
      </c>
      <c r="O469" s="214">
        <f t="shared" si="227"/>
        <v>0</v>
      </c>
      <c r="P469" s="214">
        <f t="shared" si="227"/>
        <v>0</v>
      </c>
      <c r="Q469" s="214">
        <f t="shared" si="227"/>
        <v>0</v>
      </c>
      <c r="R469" s="214">
        <f t="shared" si="227"/>
        <v>0</v>
      </c>
      <c r="S469" s="214">
        <f t="shared" si="227"/>
        <v>0</v>
      </c>
      <c r="T469" s="214">
        <f t="shared" si="227"/>
        <v>0</v>
      </c>
      <c r="U469" s="214">
        <f t="shared" si="227"/>
        <v>0</v>
      </c>
      <c r="V469" s="214">
        <f t="shared" si="227"/>
        <v>0</v>
      </c>
      <c r="W469" s="214">
        <f t="shared" si="227"/>
        <v>0</v>
      </c>
      <c r="X469" s="214">
        <f t="shared" si="227"/>
        <v>0</v>
      </c>
      <c r="Y469" s="214">
        <f t="shared" si="227"/>
        <v>0</v>
      </c>
      <c r="Z469" s="214">
        <f t="shared" si="227"/>
        <v>0</v>
      </c>
      <c r="AA469" s="214">
        <f t="shared" si="227"/>
        <v>0</v>
      </c>
      <c r="AB469" s="214">
        <f t="shared" si="227"/>
        <v>0</v>
      </c>
      <c r="AC469" s="214">
        <f t="shared" si="227"/>
        <v>0</v>
      </c>
      <c r="AD469" s="214">
        <f t="shared" si="227"/>
        <v>0</v>
      </c>
      <c r="AE469" s="214">
        <f t="shared" si="227"/>
        <v>0</v>
      </c>
      <c r="AF469" s="214">
        <f t="shared" si="227"/>
        <v>0</v>
      </c>
      <c r="AG469" s="214">
        <f t="shared" si="227"/>
        <v>0</v>
      </c>
      <c r="AH469" s="214">
        <f t="shared" si="227"/>
        <v>0</v>
      </c>
      <c r="AI469" s="214">
        <f t="shared" si="227"/>
        <v>0</v>
      </c>
      <c r="AJ469" s="214">
        <f t="shared" si="227"/>
        <v>0</v>
      </c>
      <c r="AK469" s="214">
        <f t="shared" si="227"/>
        <v>0</v>
      </c>
      <c r="AL469" s="214">
        <f t="shared" si="227"/>
        <v>0</v>
      </c>
      <c r="AM469" s="214">
        <f t="shared" si="227"/>
        <v>0</v>
      </c>
      <c r="AN469" s="214">
        <f t="shared" si="227"/>
        <v>0</v>
      </c>
      <c r="AO469" s="214">
        <f t="shared" si="227"/>
        <v>0</v>
      </c>
      <c r="AP469" s="214">
        <f t="shared" si="227"/>
        <v>0</v>
      </c>
    </row>
    <row r="470" spans="1:42" x14ac:dyDescent="0.2">
      <c r="A470" s="16">
        <f t="shared" si="225"/>
        <v>5</v>
      </c>
      <c r="B470" s="196">
        <f t="shared" si="222"/>
        <v>0</v>
      </c>
      <c r="C470" s="214">
        <f t="shared" ref="C470:AP470" si="228">LOOKUP(C458,$B$423:$AP$423,$B$424:$AP$424)*$B649/100</f>
        <v>0</v>
      </c>
      <c r="D470" s="214">
        <f t="shared" si="228"/>
        <v>0</v>
      </c>
      <c r="E470" s="214">
        <f t="shared" si="228"/>
        <v>0</v>
      </c>
      <c r="F470" s="214">
        <f t="shared" si="228"/>
        <v>0</v>
      </c>
      <c r="G470" s="214">
        <f t="shared" si="228"/>
        <v>0</v>
      </c>
      <c r="H470" s="214">
        <f t="shared" si="228"/>
        <v>0</v>
      </c>
      <c r="I470" s="214">
        <f t="shared" si="228"/>
        <v>0</v>
      </c>
      <c r="J470" s="214">
        <f t="shared" si="228"/>
        <v>0</v>
      </c>
      <c r="K470" s="214">
        <f t="shared" si="228"/>
        <v>0</v>
      </c>
      <c r="L470" s="214">
        <f t="shared" si="228"/>
        <v>0</v>
      </c>
      <c r="M470" s="214">
        <f t="shared" si="228"/>
        <v>0</v>
      </c>
      <c r="N470" s="214">
        <f t="shared" si="228"/>
        <v>0</v>
      </c>
      <c r="O470" s="214">
        <f t="shared" si="228"/>
        <v>0</v>
      </c>
      <c r="P470" s="214">
        <f t="shared" si="228"/>
        <v>0</v>
      </c>
      <c r="Q470" s="214">
        <f t="shared" si="228"/>
        <v>0</v>
      </c>
      <c r="R470" s="214">
        <f t="shared" si="228"/>
        <v>0</v>
      </c>
      <c r="S470" s="214">
        <f t="shared" si="228"/>
        <v>0</v>
      </c>
      <c r="T470" s="214">
        <f t="shared" si="228"/>
        <v>0</v>
      </c>
      <c r="U470" s="214">
        <f t="shared" si="228"/>
        <v>0</v>
      </c>
      <c r="V470" s="214">
        <f t="shared" si="228"/>
        <v>0</v>
      </c>
      <c r="W470" s="214">
        <f t="shared" si="228"/>
        <v>0</v>
      </c>
      <c r="X470" s="214">
        <f t="shared" si="228"/>
        <v>0</v>
      </c>
      <c r="Y470" s="214">
        <f t="shared" si="228"/>
        <v>0</v>
      </c>
      <c r="Z470" s="214">
        <f t="shared" si="228"/>
        <v>0</v>
      </c>
      <c r="AA470" s="214">
        <f t="shared" si="228"/>
        <v>0</v>
      </c>
      <c r="AB470" s="214">
        <f t="shared" si="228"/>
        <v>0</v>
      </c>
      <c r="AC470" s="214">
        <f t="shared" si="228"/>
        <v>0</v>
      </c>
      <c r="AD470" s="214">
        <f t="shared" si="228"/>
        <v>0</v>
      </c>
      <c r="AE470" s="214">
        <f t="shared" si="228"/>
        <v>0</v>
      </c>
      <c r="AF470" s="214">
        <f t="shared" si="228"/>
        <v>0</v>
      </c>
      <c r="AG470" s="214">
        <f t="shared" si="228"/>
        <v>0</v>
      </c>
      <c r="AH470" s="214">
        <f t="shared" si="228"/>
        <v>0</v>
      </c>
      <c r="AI470" s="214">
        <f t="shared" si="228"/>
        <v>0</v>
      </c>
      <c r="AJ470" s="214">
        <f t="shared" si="228"/>
        <v>0</v>
      </c>
      <c r="AK470" s="214">
        <f t="shared" si="228"/>
        <v>0</v>
      </c>
      <c r="AL470" s="214">
        <f t="shared" si="228"/>
        <v>0</v>
      </c>
      <c r="AM470" s="214">
        <f t="shared" si="228"/>
        <v>0</v>
      </c>
      <c r="AN470" s="214">
        <f t="shared" si="228"/>
        <v>0</v>
      </c>
      <c r="AO470" s="214">
        <f t="shared" si="228"/>
        <v>0</v>
      </c>
      <c r="AP470" s="214">
        <f t="shared" si="228"/>
        <v>0</v>
      </c>
    </row>
    <row r="471" spans="1:42" x14ac:dyDescent="0.2">
      <c r="A471" s="16">
        <f t="shared" si="225"/>
        <v>6</v>
      </c>
      <c r="B471" s="196">
        <f t="shared" si="222"/>
        <v>0</v>
      </c>
      <c r="C471" s="214">
        <f t="shared" ref="C471:AP471" si="229">LOOKUP(C459,$B$423:$AP$423,$B$424:$AP$424)*$B650/100</f>
        <v>0</v>
      </c>
      <c r="D471" s="214">
        <f t="shared" si="229"/>
        <v>0</v>
      </c>
      <c r="E471" s="214">
        <f t="shared" si="229"/>
        <v>0</v>
      </c>
      <c r="F471" s="214">
        <f t="shared" si="229"/>
        <v>0</v>
      </c>
      <c r="G471" s="214">
        <f t="shared" si="229"/>
        <v>0</v>
      </c>
      <c r="H471" s="214">
        <f t="shared" si="229"/>
        <v>0</v>
      </c>
      <c r="I471" s="214">
        <f t="shared" si="229"/>
        <v>0</v>
      </c>
      <c r="J471" s="214">
        <f t="shared" si="229"/>
        <v>0</v>
      </c>
      <c r="K471" s="214">
        <f t="shared" si="229"/>
        <v>0</v>
      </c>
      <c r="L471" s="214">
        <f t="shared" si="229"/>
        <v>0</v>
      </c>
      <c r="M471" s="214">
        <f t="shared" si="229"/>
        <v>0</v>
      </c>
      <c r="N471" s="214">
        <f t="shared" si="229"/>
        <v>0</v>
      </c>
      <c r="O471" s="214">
        <f t="shared" si="229"/>
        <v>0</v>
      </c>
      <c r="P471" s="214">
        <f t="shared" si="229"/>
        <v>0</v>
      </c>
      <c r="Q471" s="214">
        <f t="shared" si="229"/>
        <v>0</v>
      </c>
      <c r="R471" s="214">
        <f t="shared" si="229"/>
        <v>0</v>
      </c>
      <c r="S471" s="214">
        <f t="shared" si="229"/>
        <v>0</v>
      </c>
      <c r="T471" s="214">
        <f t="shared" si="229"/>
        <v>0</v>
      </c>
      <c r="U471" s="214">
        <f t="shared" si="229"/>
        <v>0</v>
      </c>
      <c r="V471" s="214">
        <f t="shared" si="229"/>
        <v>0</v>
      </c>
      <c r="W471" s="214">
        <f t="shared" si="229"/>
        <v>0</v>
      </c>
      <c r="X471" s="214">
        <f t="shared" si="229"/>
        <v>0</v>
      </c>
      <c r="Y471" s="214">
        <f t="shared" si="229"/>
        <v>0</v>
      </c>
      <c r="Z471" s="214">
        <f t="shared" si="229"/>
        <v>0</v>
      </c>
      <c r="AA471" s="214">
        <f t="shared" si="229"/>
        <v>0</v>
      </c>
      <c r="AB471" s="214">
        <f t="shared" si="229"/>
        <v>0</v>
      </c>
      <c r="AC471" s="214">
        <f t="shared" si="229"/>
        <v>0</v>
      </c>
      <c r="AD471" s="214">
        <f t="shared" si="229"/>
        <v>0</v>
      </c>
      <c r="AE471" s="214">
        <f t="shared" si="229"/>
        <v>0</v>
      </c>
      <c r="AF471" s="214">
        <f t="shared" si="229"/>
        <v>0</v>
      </c>
      <c r="AG471" s="214">
        <f t="shared" si="229"/>
        <v>0</v>
      </c>
      <c r="AH471" s="214">
        <f t="shared" si="229"/>
        <v>0</v>
      </c>
      <c r="AI471" s="214">
        <f t="shared" si="229"/>
        <v>0</v>
      </c>
      <c r="AJ471" s="214">
        <f t="shared" si="229"/>
        <v>0</v>
      </c>
      <c r="AK471" s="214">
        <f t="shared" si="229"/>
        <v>0</v>
      </c>
      <c r="AL471" s="214">
        <f t="shared" si="229"/>
        <v>0</v>
      </c>
      <c r="AM471" s="214">
        <f t="shared" si="229"/>
        <v>0</v>
      </c>
      <c r="AN471" s="214">
        <f t="shared" si="229"/>
        <v>0</v>
      </c>
      <c r="AO471" s="214">
        <f t="shared" si="229"/>
        <v>0</v>
      </c>
      <c r="AP471" s="214">
        <f t="shared" si="229"/>
        <v>0</v>
      </c>
    </row>
    <row r="472" spans="1:42" x14ac:dyDescent="0.2">
      <c r="A472" s="16">
        <f t="shared" si="225"/>
        <v>7</v>
      </c>
      <c r="B472" s="196">
        <f t="shared" si="222"/>
        <v>0</v>
      </c>
      <c r="C472" s="214">
        <f t="shared" ref="C472:AP472" si="230">LOOKUP(C460,$B$423:$AP$423,$B$424:$AP$424)*$B651/100</f>
        <v>0</v>
      </c>
      <c r="D472" s="214">
        <f t="shared" si="230"/>
        <v>0</v>
      </c>
      <c r="E472" s="214">
        <f t="shared" si="230"/>
        <v>0</v>
      </c>
      <c r="F472" s="214">
        <f t="shared" si="230"/>
        <v>0</v>
      </c>
      <c r="G472" s="214">
        <f t="shared" si="230"/>
        <v>0</v>
      </c>
      <c r="H472" s="214">
        <f t="shared" si="230"/>
        <v>0</v>
      </c>
      <c r="I472" s="214">
        <f t="shared" si="230"/>
        <v>0</v>
      </c>
      <c r="J472" s="214">
        <f t="shared" si="230"/>
        <v>0</v>
      </c>
      <c r="K472" s="214">
        <f t="shared" si="230"/>
        <v>0</v>
      </c>
      <c r="L472" s="214">
        <f t="shared" si="230"/>
        <v>0</v>
      </c>
      <c r="M472" s="214">
        <f t="shared" si="230"/>
        <v>0</v>
      </c>
      <c r="N472" s="214">
        <f t="shared" si="230"/>
        <v>0</v>
      </c>
      <c r="O472" s="214">
        <f t="shared" si="230"/>
        <v>0</v>
      </c>
      <c r="P472" s="214">
        <f t="shared" si="230"/>
        <v>0</v>
      </c>
      <c r="Q472" s="214">
        <f t="shared" si="230"/>
        <v>0</v>
      </c>
      <c r="R472" s="214">
        <f t="shared" si="230"/>
        <v>0</v>
      </c>
      <c r="S472" s="214">
        <f t="shared" si="230"/>
        <v>0</v>
      </c>
      <c r="T472" s="214">
        <f t="shared" si="230"/>
        <v>0</v>
      </c>
      <c r="U472" s="214">
        <f t="shared" si="230"/>
        <v>0</v>
      </c>
      <c r="V472" s="214">
        <f t="shared" si="230"/>
        <v>0</v>
      </c>
      <c r="W472" s="214">
        <f t="shared" si="230"/>
        <v>0</v>
      </c>
      <c r="X472" s="214">
        <f t="shared" si="230"/>
        <v>0</v>
      </c>
      <c r="Y472" s="214">
        <f t="shared" si="230"/>
        <v>0</v>
      </c>
      <c r="Z472" s="214">
        <f t="shared" si="230"/>
        <v>0</v>
      </c>
      <c r="AA472" s="214">
        <f t="shared" si="230"/>
        <v>0</v>
      </c>
      <c r="AB472" s="214">
        <f t="shared" si="230"/>
        <v>0</v>
      </c>
      <c r="AC472" s="214">
        <f t="shared" si="230"/>
        <v>0</v>
      </c>
      <c r="AD472" s="214">
        <f t="shared" si="230"/>
        <v>0</v>
      </c>
      <c r="AE472" s="214">
        <f t="shared" si="230"/>
        <v>0</v>
      </c>
      <c r="AF472" s="214">
        <f t="shared" si="230"/>
        <v>0</v>
      </c>
      <c r="AG472" s="214">
        <f t="shared" si="230"/>
        <v>0</v>
      </c>
      <c r="AH472" s="214">
        <f t="shared" si="230"/>
        <v>0</v>
      </c>
      <c r="AI472" s="214">
        <f t="shared" si="230"/>
        <v>0</v>
      </c>
      <c r="AJ472" s="214">
        <f t="shared" si="230"/>
        <v>0</v>
      </c>
      <c r="AK472" s="214">
        <f t="shared" si="230"/>
        <v>0</v>
      </c>
      <c r="AL472" s="214">
        <f t="shared" si="230"/>
        <v>0</v>
      </c>
      <c r="AM472" s="214">
        <f t="shared" si="230"/>
        <v>0</v>
      </c>
      <c r="AN472" s="214">
        <f t="shared" si="230"/>
        <v>0</v>
      </c>
      <c r="AO472" s="214">
        <f t="shared" si="230"/>
        <v>0</v>
      </c>
      <c r="AP472" s="214">
        <f t="shared" si="230"/>
        <v>0</v>
      </c>
    </row>
    <row r="473" spans="1:42" x14ac:dyDescent="0.2">
      <c r="A473" s="16">
        <f t="shared" si="225"/>
        <v>8</v>
      </c>
      <c r="B473" s="196">
        <f t="shared" si="222"/>
        <v>0</v>
      </c>
      <c r="C473" s="214">
        <f t="shared" ref="C473:AP473" si="231">LOOKUP(C461,$B$423:$AP$423,$B$424:$AP$424)*$B652/100</f>
        <v>0</v>
      </c>
      <c r="D473" s="214">
        <f t="shared" si="231"/>
        <v>0</v>
      </c>
      <c r="E473" s="214">
        <f t="shared" si="231"/>
        <v>0</v>
      </c>
      <c r="F473" s="214">
        <f t="shared" si="231"/>
        <v>0</v>
      </c>
      <c r="G473" s="214">
        <f t="shared" si="231"/>
        <v>0</v>
      </c>
      <c r="H473" s="214">
        <f t="shared" si="231"/>
        <v>0</v>
      </c>
      <c r="I473" s="214">
        <f t="shared" si="231"/>
        <v>0</v>
      </c>
      <c r="J473" s="214">
        <f t="shared" si="231"/>
        <v>0</v>
      </c>
      <c r="K473" s="214">
        <f t="shared" si="231"/>
        <v>0</v>
      </c>
      <c r="L473" s="214">
        <f t="shared" si="231"/>
        <v>0</v>
      </c>
      <c r="M473" s="214">
        <f t="shared" si="231"/>
        <v>0</v>
      </c>
      <c r="N473" s="214">
        <f t="shared" si="231"/>
        <v>0</v>
      </c>
      <c r="O473" s="214">
        <f t="shared" si="231"/>
        <v>0</v>
      </c>
      <c r="P473" s="214">
        <f t="shared" si="231"/>
        <v>0</v>
      </c>
      <c r="Q473" s="214">
        <f t="shared" si="231"/>
        <v>0</v>
      </c>
      <c r="R473" s="214">
        <f t="shared" si="231"/>
        <v>0</v>
      </c>
      <c r="S473" s="214">
        <f t="shared" si="231"/>
        <v>0</v>
      </c>
      <c r="T473" s="214">
        <f t="shared" si="231"/>
        <v>0</v>
      </c>
      <c r="U473" s="214">
        <f t="shared" si="231"/>
        <v>0</v>
      </c>
      <c r="V473" s="214">
        <f t="shared" si="231"/>
        <v>0</v>
      </c>
      <c r="W473" s="214">
        <f t="shared" si="231"/>
        <v>0</v>
      </c>
      <c r="X473" s="214">
        <f t="shared" si="231"/>
        <v>0</v>
      </c>
      <c r="Y473" s="214">
        <f t="shared" si="231"/>
        <v>0</v>
      </c>
      <c r="Z473" s="214">
        <f t="shared" si="231"/>
        <v>0</v>
      </c>
      <c r="AA473" s="214">
        <f t="shared" si="231"/>
        <v>0</v>
      </c>
      <c r="AB473" s="214">
        <f t="shared" si="231"/>
        <v>0</v>
      </c>
      <c r="AC473" s="214">
        <f t="shared" si="231"/>
        <v>0</v>
      </c>
      <c r="AD473" s="214">
        <f t="shared" si="231"/>
        <v>0</v>
      </c>
      <c r="AE473" s="214">
        <f t="shared" si="231"/>
        <v>0</v>
      </c>
      <c r="AF473" s="214">
        <f t="shared" si="231"/>
        <v>0</v>
      </c>
      <c r="AG473" s="214">
        <f t="shared" si="231"/>
        <v>0</v>
      </c>
      <c r="AH473" s="214">
        <f t="shared" si="231"/>
        <v>0</v>
      </c>
      <c r="AI473" s="214">
        <f t="shared" si="231"/>
        <v>0</v>
      </c>
      <c r="AJ473" s="214">
        <f t="shared" si="231"/>
        <v>0</v>
      </c>
      <c r="AK473" s="214">
        <f t="shared" si="231"/>
        <v>0</v>
      </c>
      <c r="AL473" s="214">
        <f t="shared" si="231"/>
        <v>0</v>
      </c>
      <c r="AM473" s="214">
        <f t="shared" si="231"/>
        <v>0</v>
      </c>
      <c r="AN473" s="214">
        <f t="shared" si="231"/>
        <v>0</v>
      </c>
      <c r="AO473" s="214">
        <f t="shared" si="231"/>
        <v>0</v>
      </c>
      <c r="AP473" s="214">
        <f t="shared" si="231"/>
        <v>0</v>
      </c>
    </row>
    <row r="474" spans="1:42" x14ac:dyDescent="0.2">
      <c r="A474" s="16">
        <f>A473+1</f>
        <v>9</v>
      </c>
      <c r="B474" s="196">
        <f t="shared" si="222"/>
        <v>0</v>
      </c>
      <c r="C474" s="214">
        <f t="shared" ref="C474:AP474" si="232">LOOKUP(C462,$B$423:$AP$423,$B$424:$AP$424)*$B653/100</f>
        <v>0</v>
      </c>
      <c r="D474" s="214">
        <f t="shared" si="232"/>
        <v>0</v>
      </c>
      <c r="E474" s="214">
        <f t="shared" si="232"/>
        <v>0</v>
      </c>
      <c r="F474" s="214">
        <f t="shared" si="232"/>
        <v>0</v>
      </c>
      <c r="G474" s="214">
        <f t="shared" si="232"/>
        <v>0</v>
      </c>
      <c r="H474" s="214">
        <f t="shared" si="232"/>
        <v>0</v>
      </c>
      <c r="I474" s="214">
        <f t="shared" si="232"/>
        <v>0</v>
      </c>
      <c r="J474" s="214">
        <f t="shared" si="232"/>
        <v>0</v>
      </c>
      <c r="K474" s="214">
        <f t="shared" si="232"/>
        <v>0</v>
      </c>
      <c r="L474" s="214">
        <f t="shared" si="232"/>
        <v>0</v>
      </c>
      <c r="M474" s="214">
        <f t="shared" si="232"/>
        <v>0</v>
      </c>
      <c r="N474" s="214">
        <f t="shared" si="232"/>
        <v>0</v>
      </c>
      <c r="O474" s="214">
        <f t="shared" si="232"/>
        <v>0</v>
      </c>
      <c r="P474" s="214">
        <f t="shared" si="232"/>
        <v>0</v>
      </c>
      <c r="Q474" s="214">
        <f t="shared" si="232"/>
        <v>0</v>
      </c>
      <c r="R474" s="214">
        <f t="shared" si="232"/>
        <v>0</v>
      </c>
      <c r="S474" s="214">
        <f t="shared" si="232"/>
        <v>0</v>
      </c>
      <c r="T474" s="214">
        <f t="shared" si="232"/>
        <v>0</v>
      </c>
      <c r="U474" s="214">
        <f t="shared" si="232"/>
        <v>0</v>
      </c>
      <c r="V474" s="214">
        <f t="shared" si="232"/>
        <v>0</v>
      </c>
      <c r="W474" s="214">
        <f t="shared" si="232"/>
        <v>0</v>
      </c>
      <c r="X474" s="214">
        <f t="shared" si="232"/>
        <v>0</v>
      </c>
      <c r="Y474" s="214">
        <f t="shared" si="232"/>
        <v>0</v>
      </c>
      <c r="Z474" s="214">
        <f t="shared" si="232"/>
        <v>0</v>
      </c>
      <c r="AA474" s="214">
        <f t="shared" si="232"/>
        <v>0</v>
      </c>
      <c r="AB474" s="214">
        <f t="shared" si="232"/>
        <v>0</v>
      </c>
      <c r="AC474" s="214">
        <f t="shared" si="232"/>
        <v>0</v>
      </c>
      <c r="AD474" s="214">
        <f t="shared" si="232"/>
        <v>0</v>
      </c>
      <c r="AE474" s="214">
        <f t="shared" si="232"/>
        <v>0</v>
      </c>
      <c r="AF474" s="214">
        <f t="shared" si="232"/>
        <v>0</v>
      </c>
      <c r="AG474" s="214">
        <f t="shared" si="232"/>
        <v>0</v>
      </c>
      <c r="AH474" s="214">
        <f t="shared" si="232"/>
        <v>0</v>
      </c>
      <c r="AI474" s="214">
        <f t="shared" si="232"/>
        <v>0</v>
      </c>
      <c r="AJ474" s="214">
        <f t="shared" si="232"/>
        <v>0</v>
      </c>
      <c r="AK474" s="214">
        <f t="shared" si="232"/>
        <v>0</v>
      </c>
      <c r="AL474" s="214">
        <f t="shared" si="232"/>
        <v>0</v>
      </c>
      <c r="AM474" s="214">
        <f t="shared" si="232"/>
        <v>0</v>
      </c>
      <c r="AN474" s="214">
        <f t="shared" si="232"/>
        <v>0</v>
      </c>
      <c r="AO474" s="214">
        <f t="shared" si="232"/>
        <v>0</v>
      </c>
      <c r="AP474" s="214">
        <f t="shared" si="232"/>
        <v>0</v>
      </c>
    </row>
    <row r="475" spans="1:42" x14ac:dyDescent="0.2">
      <c r="A475" s="16">
        <f t="shared" ref="A475" si="233">A474+1</f>
        <v>10</v>
      </c>
      <c r="B475" s="196">
        <f t="shared" si="222"/>
        <v>0</v>
      </c>
      <c r="C475" s="214">
        <f t="shared" ref="C475:AP475" si="234">LOOKUP(C463,$B$423:$AP$423,$B$424:$AP$424)*$B654/100</f>
        <v>0</v>
      </c>
      <c r="D475" s="214">
        <f t="shared" si="234"/>
        <v>0</v>
      </c>
      <c r="E475" s="214">
        <f t="shared" si="234"/>
        <v>0</v>
      </c>
      <c r="F475" s="214">
        <f t="shared" si="234"/>
        <v>0</v>
      </c>
      <c r="G475" s="214">
        <f t="shared" si="234"/>
        <v>0</v>
      </c>
      <c r="H475" s="214">
        <f t="shared" si="234"/>
        <v>0</v>
      </c>
      <c r="I475" s="214">
        <f t="shared" si="234"/>
        <v>0</v>
      </c>
      <c r="J475" s="214">
        <f t="shared" si="234"/>
        <v>0</v>
      </c>
      <c r="K475" s="214">
        <f t="shared" si="234"/>
        <v>0</v>
      </c>
      <c r="L475" s="214">
        <f t="shared" si="234"/>
        <v>0</v>
      </c>
      <c r="M475" s="214">
        <f t="shared" si="234"/>
        <v>0</v>
      </c>
      <c r="N475" s="214">
        <f t="shared" si="234"/>
        <v>0</v>
      </c>
      <c r="O475" s="214">
        <f t="shared" si="234"/>
        <v>0</v>
      </c>
      <c r="P475" s="214">
        <f t="shared" si="234"/>
        <v>0</v>
      </c>
      <c r="Q475" s="214">
        <f t="shared" si="234"/>
        <v>0</v>
      </c>
      <c r="R475" s="214">
        <f t="shared" si="234"/>
        <v>0</v>
      </c>
      <c r="S475" s="214">
        <f t="shared" si="234"/>
        <v>0</v>
      </c>
      <c r="T475" s="214">
        <f t="shared" si="234"/>
        <v>0</v>
      </c>
      <c r="U475" s="214">
        <f t="shared" si="234"/>
        <v>0</v>
      </c>
      <c r="V475" s="214">
        <f t="shared" si="234"/>
        <v>0</v>
      </c>
      <c r="W475" s="214">
        <f t="shared" si="234"/>
        <v>0</v>
      </c>
      <c r="X475" s="214">
        <f t="shared" si="234"/>
        <v>0</v>
      </c>
      <c r="Y475" s="214">
        <f t="shared" si="234"/>
        <v>0</v>
      </c>
      <c r="Z475" s="214">
        <f t="shared" si="234"/>
        <v>0</v>
      </c>
      <c r="AA475" s="214">
        <f t="shared" si="234"/>
        <v>0</v>
      </c>
      <c r="AB475" s="214">
        <f t="shared" si="234"/>
        <v>0</v>
      </c>
      <c r="AC475" s="214">
        <f t="shared" si="234"/>
        <v>0</v>
      </c>
      <c r="AD475" s="214">
        <f t="shared" si="234"/>
        <v>0</v>
      </c>
      <c r="AE475" s="214">
        <f t="shared" si="234"/>
        <v>0</v>
      </c>
      <c r="AF475" s="214">
        <f t="shared" si="234"/>
        <v>0</v>
      </c>
      <c r="AG475" s="214">
        <f t="shared" si="234"/>
        <v>0</v>
      </c>
      <c r="AH475" s="214">
        <f t="shared" si="234"/>
        <v>0</v>
      </c>
      <c r="AI475" s="214">
        <f t="shared" si="234"/>
        <v>0</v>
      </c>
      <c r="AJ475" s="214">
        <f t="shared" si="234"/>
        <v>0</v>
      </c>
      <c r="AK475" s="214">
        <f t="shared" si="234"/>
        <v>0</v>
      </c>
      <c r="AL475" s="214">
        <f t="shared" si="234"/>
        <v>0</v>
      </c>
      <c r="AM475" s="214">
        <f t="shared" si="234"/>
        <v>0</v>
      </c>
      <c r="AN475" s="214">
        <f t="shared" si="234"/>
        <v>0</v>
      </c>
      <c r="AO475" s="214">
        <f t="shared" si="234"/>
        <v>0</v>
      </c>
      <c r="AP475" s="214">
        <f t="shared" si="234"/>
        <v>0</v>
      </c>
    </row>
    <row r="476" spans="1:42" s="16" customFormat="1" x14ac:dyDescent="0.2">
      <c r="A476" s="39" t="s">
        <v>12</v>
      </c>
      <c r="B476" s="19"/>
      <c r="C476" s="214">
        <f>SUM(C466:C475)</f>
        <v>0</v>
      </c>
      <c r="D476" s="214">
        <f t="shared" ref="D476:AP476" si="235">SUM(D466:D475)</f>
        <v>0</v>
      </c>
      <c r="E476" s="214">
        <f t="shared" si="235"/>
        <v>0</v>
      </c>
      <c r="F476" s="214">
        <f t="shared" si="235"/>
        <v>0</v>
      </c>
      <c r="G476" s="214">
        <f t="shared" si="235"/>
        <v>0</v>
      </c>
      <c r="H476" s="214">
        <f t="shared" si="235"/>
        <v>0</v>
      </c>
      <c r="I476" s="214">
        <f t="shared" si="235"/>
        <v>0</v>
      </c>
      <c r="J476" s="214">
        <f t="shared" si="235"/>
        <v>0</v>
      </c>
      <c r="K476" s="214">
        <f t="shared" si="235"/>
        <v>0</v>
      </c>
      <c r="L476" s="214">
        <f t="shared" si="235"/>
        <v>0</v>
      </c>
      <c r="M476" s="214">
        <f t="shared" si="235"/>
        <v>0</v>
      </c>
      <c r="N476" s="214">
        <f t="shared" si="235"/>
        <v>0</v>
      </c>
      <c r="O476" s="214">
        <f t="shared" si="235"/>
        <v>0</v>
      </c>
      <c r="P476" s="214">
        <f t="shared" si="235"/>
        <v>0</v>
      </c>
      <c r="Q476" s="214">
        <f t="shared" si="235"/>
        <v>0</v>
      </c>
      <c r="R476" s="214">
        <f t="shared" si="235"/>
        <v>0</v>
      </c>
      <c r="S476" s="214">
        <f t="shared" si="235"/>
        <v>0</v>
      </c>
      <c r="T476" s="214">
        <f t="shared" si="235"/>
        <v>0</v>
      </c>
      <c r="U476" s="214">
        <f t="shared" si="235"/>
        <v>0</v>
      </c>
      <c r="V476" s="214">
        <f t="shared" si="235"/>
        <v>0</v>
      </c>
      <c r="W476" s="214">
        <f t="shared" si="235"/>
        <v>0</v>
      </c>
      <c r="X476" s="214">
        <f t="shared" si="235"/>
        <v>0</v>
      </c>
      <c r="Y476" s="214">
        <f t="shared" si="235"/>
        <v>0</v>
      </c>
      <c r="Z476" s="214">
        <f t="shared" si="235"/>
        <v>0</v>
      </c>
      <c r="AA476" s="214">
        <f t="shared" si="235"/>
        <v>0</v>
      </c>
      <c r="AB476" s="214">
        <f t="shared" si="235"/>
        <v>0</v>
      </c>
      <c r="AC476" s="214">
        <f t="shared" si="235"/>
        <v>0</v>
      </c>
      <c r="AD476" s="214">
        <f t="shared" si="235"/>
        <v>0</v>
      </c>
      <c r="AE476" s="214">
        <f t="shared" si="235"/>
        <v>0</v>
      </c>
      <c r="AF476" s="214">
        <f t="shared" si="235"/>
        <v>0</v>
      </c>
      <c r="AG476" s="214">
        <f t="shared" si="235"/>
        <v>0</v>
      </c>
      <c r="AH476" s="214">
        <f t="shared" si="235"/>
        <v>0</v>
      </c>
      <c r="AI476" s="214">
        <f t="shared" si="235"/>
        <v>0</v>
      </c>
      <c r="AJ476" s="214">
        <f t="shared" si="235"/>
        <v>0</v>
      </c>
      <c r="AK476" s="214">
        <f t="shared" si="235"/>
        <v>0</v>
      </c>
      <c r="AL476" s="214">
        <f t="shared" si="235"/>
        <v>0</v>
      </c>
      <c r="AM476" s="214">
        <f t="shared" si="235"/>
        <v>0</v>
      </c>
      <c r="AN476" s="214">
        <f t="shared" si="235"/>
        <v>0</v>
      </c>
      <c r="AO476" s="214">
        <f t="shared" si="235"/>
        <v>0</v>
      </c>
      <c r="AP476" s="214">
        <f t="shared" si="235"/>
        <v>0</v>
      </c>
    </row>
    <row r="477" spans="1:42" s="16" customFormat="1" x14ac:dyDescent="0.2">
      <c r="A477" s="39"/>
      <c r="B477" s="19"/>
      <c r="C477" s="214"/>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c r="AB477" s="19"/>
      <c r="AC477" s="19"/>
      <c r="AD477" s="19"/>
      <c r="AE477" s="19"/>
      <c r="AF477" s="19"/>
      <c r="AG477" s="19"/>
      <c r="AH477" s="19"/>
      <c r="AI477" s="19"/>
      <c r="AJ477" s="19"/>
      <c r="AK477" s="19"/>
      <c r="AL477" s="19"/>
      <c r="AM477" s="19"/>
      <c r="AN477" s="19"/>
      <c r="AO477" s="19"/>
      <c r="AP477" s="19"/>
    </row>
    <row r="478" spans="1:42" x14ac:dyDescent="0.2">
      <c r="A478" s="30" t="s">
        <v>93</v>
      </c>
      <c r="C478" s="214"/>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c r="AE478" s="28"/>
      <c r="AF478" s="28"/>
      <c r="AG478" s="28"/>
      <c r="AH478" s="28"/>
      <c r="AI478" s="28"/>
      <c r="AJ478" s="28"/>
      <c r="AK478" s="28"/>
      <c r="AL478" s="28"/>
      <c r="AM478" s="28"/>
      <c r="AN478" s="28"/>
      <c r="AO478" s="28"/>
      <c r="AP478" s="28"/>
    </row>
    <row r="479" spans="1:42" x14ac:dyDescent="0.2">
      <c r="A479" s="32" t="s">
        <v>75</v>
      </c>
      <c r="C479" s="214"/>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c r="AF479" s="28"/>
      <c r="AG479" s="28"/>
      <c r="AH479" s="28"/>
      <c r="AI479" s="28"/>
      <c r="AJ479" s="28"/>
      <c r="AK479" s="28"/>
      <c r="AL479" s="28"/>
      <c r="AM479" s="28"/>
      <c r="AN479" s="28"/>
      <c r="AO479" s="28"/>
      <c r="AP479" s="28"/>
    </row>
    <row r="480" spans="1:42" x14ac:dyDescent="0.2">
      <c r="A480" s="4">
        <v>1</v>
      </c>
      <c r="C480" s="213">
        <f t="shared" ref="C480:AP480" si="236">C343</f>
        <v>0</v>
      </c>
      <c r="D480" s="213">
        <f t="shared" si="236"/>
        <v>0</v>
      </c>
      <c r="E480" s="213">
        <f t="shared" si="236"/>
        <v>0</v>
      </c>
      <c r="F480" s="213">
        <f t="shared" si="236"/>
        <v>0</v>
      </c>
      <c r="G480" s="213">
        <f t="shared" si="236"/>
        <v>0</v>
      </c>
      <c r="H480" s="213">
        <f t="shared" si="236"/>
        <v>0</v>
      </c>
      <c r="I480" s="213">
        <f t="shared" si="236"/>
        <v>0</v>
      </c>
      <c r="J480" s="213">
        <f t="shared" si="236"/>
        <v>0</v>
      </c>
      <c r="K480" s="213">
        <f t="shared" si="236"/>
        <v>0</v>
      </c>
      <c r="L480" s="213">
        <f t="shared" si="236"/>
        <v>0</v>
      </c>
      <c r="M480" s="213">
        <f t="shared" si="236"/>
        <v>0</v>
      </c>
      <c r="N480" s="213">
        <f t="shared" si="236"/>
        <v>0</v>
      </c>
      <c r="O480" s="213">
        <f t="shared" si="236"/>
        <v>0</v>
      </c>
      <c r="P480" s="213">
        <f t="shared" si="236"/>
        <v>0</v>
      </c>
      <c r="Q480" s="213">
        <f t="shared" si="236"/>
        <v>0</v>
      </c>
      <c r="R480" s="213">
        <f t="shared" si="236"/>
        <v>0</v>
      </c>
      <c r="S480" s="213">
        <f t="shared" si="236"/>
        <v>0</v>
      </c>
      <c r="T480" s="213">
        <f t="shared" si="236"/>
        <v>0</v>
      </c>
      <c r="U480" s="213">
        <f t="shared" si="236"/>
        <v>0</v>
      </c>
      <c r="V480" s="213">
        <f t="shared" si="236"/>
        <v>0</v>
      </c>
      <c r="W480" s="213">
        <f t="shared" si="236"/>
        <v>0</v>
      </c>
      <c r="X480" s="213">
        <f t="shared" si="236"/>
        <v>0</v>
      </c>
      <c r="Y480" s="213">
        <f t="shared" si="236"/>
        <v>0</v>
      </c>
      <c r="Z480" s="213">
        <f t="shared" si="236"/>
        <v>0</v>
      </c>
      <c r="AA480" s="213">
        <f t="shared" si="236"/>
        <v>0</v>
      </c>
      <c r="AB480" s="213">
        <f t="shared" si="236"/>
        <v>0</v>
      </c>
      <c r="AC480" s="213">
        <f t="shared" si="236"/>
        <v>0</v>
      </c>
      <c r="AD480" s="213">
        <f t="shared" si="236"/>
        <v>0</v>
      </c>
      <c r="AE480" s="213">
        <f t="shared" si="236"/>
        <v>0</v>
      </c>
      <c r="AF480" s="213">
        <f t="shared" si="236"/>
        <v>0</v>
      </c>
      <c r="AG480" s="213">
        <f t="shared" si="236"/>
        <v>0</v>
      </c>
      <c r="AH480" s="213">
        <f t="shared" si="236"/>
        <v>0</v>
      </c>
      <c r="AI480" s="213">
        <f t="shared" si="236"/>
        <v>0</v>
      </c>
      <c r="AJ480" s="213">
        <f t="shared" si="236"/>
        <v>0</v>
      </c>
      <c r="AK480" s="213">
        <f t="shared" si="236"/>
        <v>0</v>
      </c>
      <c r="AL480" s="213">
        <f t="shared" si="236"/>
        <v>0</v>
      </c>
      <c r="AM480" s="213">
        <f t="shared" si="236"/>
        <v>0</v>
      </c>
      <c r="AN480" s="213">
        <f t="shared" si="236"/>
        <v>0</v>
      </c>
      <c r="AO480" s="213">
        <f t="shared" si="236"/>
        <v>0</v>
      </c>
      <c r="AP480" s="213">
        <f t="shared" si="236"/>
        <v>0</v>
      </c>
    </row>
    <row r="481" spans="1:42" x14ac:dyDescent="0.2">
      <c r="A481" s="4">
        <f>A480+1</f>
        <v>2</v>
      </c>
      <c r="C481" s="213">
        <f t="shared" ref="C481:AP481" si="237">C344</f>
        <v>0</v>
      </c>
      <c r="D481" s="213">
        <f t="shared" si="237"/>
        <v>0</v>
      </c>
      <c r="E481" s="213">
        <f t="shared" si="237"/>
        <v>0</v>
      </c>
      <c r="F481" s="213">
        <f t="shared" si="237"/>
        <v>0</v>
      </c>
      <c r="G481" s="213">
        <f t="shared" si="237"/>
        <v>0</v>
      </c>
      <c r="H481" s="213">
        <f t="shared" si="237"/>
        <v>0</v>
      </c>
      <c r="I481" s="213">
        <f t="shared" si="237"/>
        <v>0</v>
      </c>
      <c r="J481" s="213">
        <f t="shared" si="237"/>
        <v>0</v>
      </c>
      <c r="K481" s="213">
        <f t="shared" si="237"/>
        <v>0</v>
      </c>
      <c r="L481" s="213">
        <f t="shared" si="237"/>
        <v>0</v>
      </c>
      <c r="M481" s="213">
        <f t="shared" si="237"/>
        <v>0</v>
      </c>
      <c r="N481" s="213">
        <f t="shared" si="237"/>
        <v>0</v>
      </c>
      <c r="O481" s="213">
        <f t="shared" si="237"/>
        <v>0</v>
      </c>
      <c r="P481" s="213">
        <f t="shared" si="237"/>
        <v>0</v>
      </c>
      <c r="Q481" s="213">
        <f t="shared" si="237"/>
        <v>0</v>
      </c>
      <c r="R481" s="213">
        <f t="shared" si="237"/>
        <v>0</v>
      </c>
      <c r="S481" s="213">
        <f t="shared" si="237"/>
        <v>0</v>
      </c>
      <c r="T481" s="213">
        <f t="shared" si="237"/>
        <v>0</v>
      </c>
      <c r="U481" s="213">
        <f t="shared" si="237"/>
        <v>0</v>
      </c>
      <c r="V481" s="213">
        <f t="shared" si="237"/>
        <v>0</v>
      </c>
      <c r="W481" s="213">
        <f t="shared" si="237"/>
        <v>0</v>
      </c>
      <c r="X481" s="213">
        <f t="shared" si="237"/>
        <v>0</v>
      </c>
      <c r="Y481" s="213">
        <f t="shared" si="237"/>
        <v>0</v>
      </c>
      <c r="Z481" s="213">
        <f t="shared" si="237"/>
        <v>0</v>
      </c>
      <c r="AA481" s="213">
        <f t="shared" si="237"/>
        <v>0</v>
      </c>
      <c r="AB481" s="213">
        <f t="shared" si="237"/>
        <v>0</v>
      </c>
      <c r="AC481" s="213">
        <f t="shared" si="237"/>
        <v>0</v>
      </c>
      <c r="AD481" s="213">
        <f t="shared" si="237"/>
        <v>0</v>
      </c>
      <c r="AE481" s="213">
        <f t="shared" si="237"/>
        <v>0</v>
      </c>
      <c r="AF481" s="213">
        <f t="shared" si="237"/>
        <v>0</v>
      </c>
      <c r="AG481" s="213">
        <f t="shared" si="237"/>
        <v>0</v>
      </c>
      <c r="AH481" s="213">
        <f t="shared" si="237"/>
        <v>0</v>
      </c>
      <c r="AI481" s="213">
        <f t="shared" si="237"/>
        <v>0</v>
      </c>
      <c r="AJ481" s="213">
        <f t="shared" si="237"/>
        <v>0</v>
      </c>
      <c r="AK481" s="213">
        <f t="shared" si="237"/>
        <v>0</v>
      </c>
      <c r="AL481" s="213">
        <f t="shared" si="237"/>
        <v>0</v>
      </c>
      <c r="AM481" s="213">
        <f t="shared" si="237"/>
        <v>0</v>
      </c>
      <c r="AN481" s="213">
        <f t="shared" si="237"/>
        <v>0</v>
      </c>
      <c r="AO481" s="213">
        <f t="shared" si="237"/>
        <v>0</v>
      </c>
      <c r="AP481" s="213">
        <f t="shared" si="237"/>
        <v>0</v>
      </c>
    </row>
    <row r="482" spans="1:42" x14ac:dyDescent="0.2">
      <c r="A482" s="4">
        <f t="shared" ref="A482:A487" si="238">A481+1</f>
        <v>3</v>
      </c>
      <c r="C482" s="213">
        <f t="shared" ref="C482:AP482" si="239">C345</f>
        <v>0</v>
      </c>
      <c r="D482" s="213">
        <f t="shared" si="239"/>
        <v>0</v>
      </c>
      <c r="E482" s="213">
        <f t="shared" si="239"/>
        <v>0</v>
      </c>
      <c r="F482" s="213">
        <f t="shared" si="239"/>
        <v>0</v>
      </c>
      <c r="G482" s="213">
        <f t="shared" si="239"/>
        <v>0</v>
      </c>
      <c r="H482" s="213">
        <f t="shared" si="239"/>
        <v>0</v>
      </c>
      <c r="I482" s="213">
        <f t="shared" si="239"/>
        <v>0</v>
      </c>
      <c r="J482" s="213">
        <f t="shared" si="239"/>
        <v>0</v>
      </c>
      <c r="K482" s="213">
        <f t="shared" si="239"/>
        <v>0</v>
      </c>
      <c r="L482" s="213">
        <f t="shared" si="239"/>
        <v>0</v>
      </c>
      <c r="M482" s="213">
        <f t="shared" si="239"/>
        <v>0</v>
      </c>
      <c r="N482" s="213">
        <f t="shared" si="239"/>
        <v>0</v>
      </c>
      <c r="O482" s="213">
        <f t="shared" si="239"/>
        <v>0</v>
      </c>
      <c r="P482" s="213">
        <f t="shared" si="239"/>
        <v>0</v>
      </c>
      <c r="Q482" s="213">
        <f t="shared" si="239"/>
        <v>0</v>
      </c>
      <c r="R482" s="213">
        <f t="shared" si="239"/>
        <v>0</v>
      </c>
      <c r="S482" s="213">
        <f t="shared" si="239"/>
        <v>0</v>
      </c>
      <c r="T482" s="213">
        <f t="shared" si="239"/>
        <v>0</v>
      </c>
      <c r="U482" s="213">
        <f t="shared" si="239"/>
        <v>0</v>
      </c>
      <c r="V482" s="213">
        <f t="shared" si="239"/>
        <v>0</v>
      </c>
      <c r="W482" s="213">
        <f t="shared" si="239"/>
        <v>0</v>
      </c>
      <c r="X482" s="213">
        <f t="shared" si="239"/>
        <v>0</v>
      </c>
      <c r="Y482" s="213">
        <f t="shared" si="239"/>
        <v>0</v>
      </c>
      <c r="Z482" s="213">
        <f t="shared" si="239"/>
        <v>0</v>
      </c>
      <c r="AA482" s="213">
        <f t="shared" si="239"/>
        <v>0</v>
      </c>
      <c r="AB482" s="213">
        <f t="shared" si="239"/>
        <v>0</v>
      </c>
      <c r="AC482" s="213">
        <f t="shared" si="239"/>
        <v>0</v>
      </c>
      <c r="AD482" s="213">
        <f t="shared" si="239"/>
        <v>0</v>
      </c>
      <c r="AE482" s="213">
        <f t="shared" si="239"/>
        <v>0</v>
      </c>
      <c r="AF482" s="213">
        <f t="shared" si="239"/>
        <v>0</v>
      </c>
      <c r="AG482" s="213">
        <f t="shared" si="239"/>
        <v>0</v>
      </c>
      <c r="AH482" s="213">
        <f t="shared" si="239"/>
        <v>0</v>
      </c>
      <c r="AI482" s="213">
        <f t="shared" si="239"/>
        <v>0</v>
      </c>
      <c r="AJ482" s="213">
        <f t="shared" si="239"/>
        <v>0</v>
      </c>
      <c r="AK482" s="213">
        <f t="shared" si="239"/>
        <v>0</v>
      </c>
      <c r="AL482" s="213">
        <f t="shared" si="239"/>
        <v>0</v>
      </c>
      <c r="AM482" s="213">
        <f t="shared" si="239"/>
        <v>0</v>
      </c>
      <c r="AN482" s="213">
        <f t="shared" si="239"/>
        <v>0</v>
      </c>
      <c r="AO482" s="213">
        <f t="shared" si="239"/>
        <v>0</v>
      </c>
      <c r="AP482" s="213">
        <f t="shared" si="239"/>
        <v>0</v>
      </c>
    </row>
    <row r="483" spans="1:42" x14ac:dyDescent="0.2">
      <c r="A483" s="4">
        <f t="shared" si="238"/>
        <v>4</v>
      </c>
      <c r="C483" s="213">
        <f t="shared" ref="C483:AP483" si="240">C346</f>
        <v>0</v>
      </c>
      <c r="D483" s="213">
        <f t="shared" si="240"/>
        <v>0</v>
      </c>
      <c r="E483" s="213">
        <f t="shared" si="240"/>
        <v>0</v>
      </c>
      <c r="F483" s="213">
        <f t="shared" si="240"/>
        <v>0</v>
      </c>
      <c r="G483" s="213">
        <f t="shared" si="240"/>
        <v>0</v>
      </c>
      <c r="H483" s="213">
        <f t="shared" si="240"/>
        <v>0</v>
      </c>
      <c r="I483" s="213">
        <f t="shared" si="240"/>
        <v>0</v>
      </c>
      <c r="J483" s="213">
        <f t="shared" si="240"/>
        <v>0</v>
      </c>
      <c r="K483" s="213">
        <f t="shared" si="240"/>
        <v>0</v>
      </c>
      <c r="L483" s="213">
        <f t="shared" si="240"/>
        <v>0</v>
      </c>
      <c r="M483" s="213">
        <f t="shared" si="240"/>
        <v>0</v>
      </c>
      <c r="N483" s="213">
        <f t="shared" si="240"/>
        <v>0</v>
      </c>
      <c r="O483" s="213">
        <f t="shared" si="240"/>
        <v>0</v>
      </c>
      <c r="P483" s="213">
        <f t="shared" si="240"/>
        <v>0</v>
      </c>
      <c r="Q483" s="213">
        <f t="shared" si="240"/>
        <v>0</v>
      </c>
      <c r="R483" s="213">
        <f t="shared" si="240"/>
        <v>0</v>
      </c>
      <c r="S483" s="213">
        <f t="shared" si="240"/>
        <v>0</v>
      </c>
      <c r="T483" s="213">
        <f t="shared" si="240"/>
        <v>0</v>
      </c>
      <c r="U483" s="213">
        <f t="shared" si="240"/>
        <v>0</v>
      </c>
      <c r="V483" s="213">
        <f t="shared" si="240"/>
        <v>0</v>
      </c>
      <c r="W483" s="213">
        <f t="shared" si="240"/>
        <v>0</v>
      </c>
      <c r="X483" s="213">
        <f t="shared" si="240"/>
        <v>0</v>
      </c>
      <c r="Y483" s="213">
        <f t="shared" si="240"/>
        <v>0</v>
      </c>
      <c r="Z483" s="213">
        <f t="shared" si="240"/>
        <v>0</v>
      </c>
      <c r="AA483" s="213">
        <f t="shared" si="240"/>
        <v>0</v>
      </c>
      <c r="AB483" s="213">
        <f t="shared" si="240"/>
        <v>0</v>
      </c>
      <c r="AC483" s="213">
        <f t="shared" si="240"/>
        <v>0</v>
      </c>
      <c r="AD483" s="213">
        <f t="shared" si="240"/>
        <v>0</v>
      </c>
      <c r="AE483" s="213">
        <f t="shared" si="240"/>
        <v>0</v>
      </c>
      <c r="AF483" s="213">
        <f t="shared" si="240"/>
        <v>0</v>
      </c>
      <c r="AG483" s="213">
        <f t="shared" si="240"/>
        <v>0</v>
      </c>
      <c r="AH483" s="213">
        <f t="shared" si="240"/>
        <v>0</v>
      </c>
      <c r="AI483" s="213">
        <f t="shared" si="240"/>
        <v>0</v>
      </c>
      <c r="AJ483" s="213">
        <f t="shared" si="240"/>
        <v>0</v>
      </c>
      <c r="AK483" s="213">
        <f t="shared" si="240"/>
        <v>0</v>
      </c>
      <c r="AL483" s="213">
        <f t="shared" si="240"/>
        <v>0</v>
      </c>
      <c r="AM483" s="213">
        <f t="shared" si="240"/>
        <v>0</v>
      </c>
      <c r="AN483" s="213">
        <f t="shared" si="240"/>
        <v>0</v>
      </c>
      <c r="AO483" s="213">
        <f t="shared" si="240"/>
        <v>0</v>
      </c>
      <c r="AP483" s="213">
        <f t="shared" si="240"/>
        <v>0</v>
      </c>
    </row>
    <row r="484" spans="1:42" x14ac:dyDescent="0.2">
      <c r="A484" s="4">
        <f t="shared" si="238"/>
        <v>5</v>
      </c>
      <c r="C484" s="213">
        <f t="shared" ref="C484:AP484" si="241">C347</f>
        <v>0</v>
      </c>
      <c r="D484" s="213">
        <f t="shared" si="241"/>
        <v>0</v>
      </c>
      <c r="E484" s="213">
        <f t="shared" si="241"/>
        <v>0</v>
      </c>
      <c r="F484" s="213">
        <f t="shared" si="241"/>
        <v>0</v>
      </c>
      <c r="G484" s="213">
        <f t="shared" si="241"/>
        <v>0</v>
      </c>
      <c r="H484" s="213">
        <f t="shared" si="241"/>
        <v>0</v>
      </c>
      <c r="I484" s="213">
        <f t="shared" si="241"/>
        <v>0</v>
      </c>
      <c r="J484" s="213">
        <f t="shared" si="241"/>
        <v>0</v>
      </c>
      <c r="K484" s="213">
        <f t="shared" si="241"/>
        <v>0</v>
      </c>
      <c r="L484" s="213">
        <f t="shared" si="241"/>
        <v>0</v>
      </c>
      <c r="M484" s="213">
        <f t="shared" si="241"/>
        <v>0</v>
      </c>
      <c r="N484" s="213">
        <f t="shared" si="241"/>
        <v>0</v>
      </c>
      <c r="O484" s="213">
        <f t="shared" si="241"/>
        <v>0</v>
      </c>
      <c r="P484" s="213">
        <f t="shared" si="241"/>
        <v>0</v>
      </c>
      <c r="Q484" s="213">
        <f t="shared" si="241"/>
        <v>0</v>
      </c>
      <c r="R484" s="213">
        <f t="shared" si="241"/>
        <v>0</v>
      </c>
      <c r="S484" s="213">
        <f t="shared" si="241"/>
        <v>0</v>
      </c>
      <c r="T484" s="213">
        <f t="shared" si="241"/>
        <v>0</v>
      </c>
      <c r="U484" s="213">
        <f t="shared" si="241"/>
        <v>0</v>
      </c>
      <c r="V484" s="213">
        <f t="shared" si="241"/>
        <v>0</v>
      </c>
      <c r="W484" s="213">
        <f t="shared" si="241"/>
        <v>0</v>
      </c>
      <c r="X484" s="213">
        <f t="shared" si="241"/>
        <v>0</v>
      </c>
      <c r="Y484" s="213">
        <f t="shared" si="241"/>
        <v>0</v>
      </c>
      <c r="Z484" s="213">
        <f t="shared" si="241"/>
        <v>0</v>
      </c>
      <c r="AA484" s="213">
        <f t="shared" si="241"/>
        <v>0</v>
      </c>
      <c r="AB484" s="213">
        <f t="shared" si="241"/>
        <v>0</v>
      </c>
      <c r="AC484" s="213">
        <f t="shared" si="241"/>
        <v>0</v>
      </c>
      <c r="AD484" s="213">
        <f t="shared" si="241"/>
        <v>0</v>
      </c>
      <c r="AE484" s="213">
        <f t="shared" si="241"/>
        <v>0</v>
      </c>
      <c r="AF484" s="213">
        <f t="shared" si="241"/>
        <v>0</v>
      </c>
      <c r="AG484" s="213">
        <f t="shared" si="241"/>
        <v>0</v>
      </c>
      <c r="AH484" s="213">
        <f t="shared" si="241"/>
        <v>0</v>
      </c>
      <c r="AI484" s="213">
        <f t="shared" si="241"/>
        <v>0</v>
      </c>
      <c r="AJ484" s="213">
        <f t="shared" si="241"/>
        <v>0</v>
      </c>
      <c r="AK484" s="213">
        <f t="shared" si="241"/>
        <v>0</v>
      </c>
      <c r="AL484" s="213">
        <f t="shared" si="241"/>
        <v>0</v>
      </c>
      <c r="AM484" s="213">
        <f t="shared" si="241"/>
        <v>0</v>
      </c>
      <c r="AN484" s="213">
        <f t="shared" si="241"/>
        <v>0</v>
      </c>
      <c r="AO484" s="213">
        <f t="shared" si="241"/>
        <v>0</v>
      </c>
      <c r="AP484" s="213">
        <f t="shared" si="241"/>
        <v>0</v>
      </c>
    </row>
    <row r="485" spans="1:42" x14ac:dyDescent="0.2">
      <c r="A485" s="4">
        <f t="shared" si="238"/>
        <v>6</v>
      </c>
      <c r="C485" s="213">
        <f t="shared" ref="C485:AP485" si="242">C348</f>
        <v>0</v>
      </c>
      <c r="D485" s="213">
        <f t="shared" si="242"/>
        <v>0</v>
      </c>
      <c r="E485" s="213">
        <f t="shared" si="242"/>
        <v>0</v>
      </c>
      <c r="F485" s="213">
        <f t="shared" si="242"/>
        <v>0</v>
      </c>
      <c r="G485" s="213">
        <f t="shared" si="242"/>
        <v>0</v>
      </c>
      <c r="H485" s="213">
        <f t="shared" si="242"/>
        <v>0</v>
      </c>
      <c r="I485" s="213">
        <f t="shared" si="242"/>
        <v>0</v>
      </c>
      <c r="J485" s="213">
        <f t="shared" si="242"/>
        <v>0</v>
      </c>
      <c r="K485" s="213">
        <f t="shared" si="242"/>
        <v>0</v>
      </c>
      <c r="L485" s="213">
        <f t="shared" si="242"/>
        <v>0</v>
      </c>
      <c r="M485" s="213">
        <f t="shared" si="242"/>
        <v>0</v>
      </c>
      <c r="N485" s="213">
        <f t="shared" si="242"/>
        <v>0</v>
      </c>
      <c r="O485" s="213">
        <f t="shared" si="242"/>
        <v>0</v>
      </c>
      <c r="P485" s="213">
        <f t="shared" si="242"/>
        <v>0</v>
      </c>
      <c r="Q485" s="213">
        <f t="shared" si="242"/>
        <v>0</v>
      </c>
      <c r="R485" s="213">
        <f t="shared" si="242"/>
        <v>0</v>
      </c>
      <c r="S485" s="213">
        <f t="shared" si="242"/>
        <v>0</v>
      </c>
      <c r="T485" s="213">
        <f t="shared" si="242"/>
        <v>0</v>
      </c>
      <c r="U485" s="213">
        <f t="shared" si="242"/>
        <v>0</v>
      </c>
      <c r="V485" s="213">
        <f t="shared" si="242"/>
        <v>0</v>
      </c>
      <c r="W485" s="213">
        <f t="shared" si="242"/>
        <v>0</v>
      </c>
      <c r="X485" s="213">
        <f t="shared" si="242"/>
        <v>0</v>
      </c>
      <c r="Y485" s="213">
        <f t="shared" si="242"/>
        <v>0</v>
      </c>
      <c r="Z485" s="213">
        <f t="shared" si="242"/>
        <v>0</v>
      </c>
      <c r="AA485" s="213">
        <f t="shared" si="242"/>
        <v>0</v>
      </c>
      <c r="AB485" s="213">
        <f t="shared" si="242"/>
        <v>0</v>
      </c>
      <c r="AC485" s="213">
        <f t="shared" si="242"/>
        <v>0</v>
      </c>
      <c r="AD485" s="213">
        <f t="shared" si="242"/>
        <v>0</v>
      </c>
      <c r="AE485" s="213">
        <f t="shared" si="242"/>
        <v>0</v>
      </c>
      <c r="AF485" s="213">
        <f t="shared" si="242"/>
        <v>0</v>
      </c>
      <c r="AG485" s="213">
        <f t="shared" si="242"/>
        <v>0</v>
      </c>
      <c r="AH485" s="213">
        <f t="shared" si="242"/>
        <v>0</v>
      </c>
      <c r="AI485" s="213">
        <f t="shared" si="242"/>
        <v>0</v>
      </c>
      <c r="AJ485" s="213">
        <f t="shared" si="242"/>
        <v>0</v>
      </c>
      <c r="AK485" s="213">
        <f t="shared" si="242"/>
        <v>0</v>
      </c>
      <c r="AL485" s="213">
        <f t="shared" si="242"/>
        <v>0</v>
      </c>
      <c r="AM485" s="213">
        <f t="shared" si="242"/>
        <v>0</v>
      </c>
      <c r="AN485" s="213">
        <f t="shared" si="242"/>
        <v>0</v>
      </c>
      <c r="AO485" s="213">
        <f t="shared" si="242"/>
        <v>0</v>
      </c>
      <c r="AP485" s="213">
        <f t="shared" si="242"/>
        <v>0</v>
      </c>
    </row>
    <row r="486" spans="1:42" x14ac:dyDescent="0.2">
      <c r="A486" s="4">
        <f t="shared" si="238"/>
        <v>7</v>
      </c>
      <c r="C486" s="213">
        <f t="shared" ref="C486:AP486" si="243">C349</f>
        <v>0</v>
      </c>
      <c r="D486" s="213">
        <f t="shared" si="243"/>
        <v>0</v>
      </c>
      <c r="E486" s="213">
        <f t="shared" si="243"/>
        <v>0</v>
      </c>
      <c r="F486" s="213">
        <f t="shared" si="243"/>
        <v>0</v>
      </c>
      <c r="G486" s="213">
        <f t="shared" si="243"/>
        <v>0</v>
      </c>
      <c r="H486" s="213">
        <f t="shared" si="243"/>
        <v>0</v>
      </c>
      <c r="I486" s="213">
        <f t="shared" si="243"/>
        <v>0</v>
      </c>
      <c r="J486" s="213">
        <f t="shared" si="243"/>
        <v>0</v>
      </c>
      <c r="K486" s="213">
        <f t="shared" si="243"/>
        <v>0</v>
      </c>
      <c r="L486" s="213">
        <f t="shared" si="243"/>
        <v>0</v>
      </c>
      <c r="M486" s="213">
        <f t="shared" si="243"/>
        <v>0</v>
      </c>
      <c r="N486" s="213">
        <f t="shared" si="243"/>
        <v>0</v>
      </c>
      <c r="O486" s="213">
        <f t="shared" si="243"/>
        <v>0</v>
      </c>
      <c r="P486" s="213">
        <f t="shared" si="243"/>
        <v>0</v>
      </c>
      <c r="Q486" s="213">
        <f t="shared" si="243"/>
        <v>0</v>
      </c>
      <c r="R486" s="213">
        <f t="shared" si="243"/>
        <v>0</v>
      </c>
      <c r="S486" s="213">
        <f t="shared" si="243"/>
        <v>0</v>
      </c>
      <c r="T486" s="213">
        <f t="shared" si="243"/>
        <v>0</v>
      </c>
      <c r="U486" s="213">
        <f t="shared" si="243"/>
        <v>0</v>
      </c>
      <c r="V486" s="213">
        <f t="shared" si="243"/>
        <v>0</v>
      </c>
      <c r="W486" s="213">
        <f t="shared" si="243"/>
        <v>0</v>
      </c>
      <c r="X486" s="213">
        <f t="shared" si="243"/>
        <v>0</v>
      </c>
      <c r="Y486" s="213">
        <f t="shared" si="243"/>
        <v>0</v>
      </c>
      <c r="Z486" s="213">
        <f t="shared" si="243"/>
        <v>0</v>
      </c>
      <c r="AA486" s="213">
        <f t="shared" si="243"/>
        <v>0</v>
      </c>
      <c r="AB486" s="213">
        <f t="shared" si="243"/>
        <v>0</v>
      </c>
      <c r="AC486" s="213">
        <f t="shared" si="243"/>
        <v>0</v>
      </c>
      <c r="AD486" s="213">
        <f t="shared" si="243"/>
        <v>0</v>
      </c>
      <c r="AE486" s="213">
        <f t="shared" si="243"/>
        <v>0</v>
      </c>
      <c r="AF486" s="213">
        <f t="shared" si="243"/>
        <v>0</v>
      </c>
      <c r="AG486" s="213">
        <f t="shared" si="243"/>
        <v>0</v>
      </c>
      <c r="AH486" s="213">
        <f t="shared" si="243"/>
        <v>0</v>
      </c>
      <c r="AI486" s="213">
        <f t="shared" si="243"/>
        <v>0</v>
      </c>
      <c r="AJ486" s="213">
        <f t="shared" si="243"/>
        <v>0</v>
      </c>
      <c r="AK486" s="213">
        <f t="shared" si="243"/>
        <v>0</v>
      </c>
      <c r="AL486" s="213">
        <f t="shared" si="243"/>
        <v>0</v>
      </c>
      <c r="AM486" s="213">
        <f t="shared" si="243"/>
        <v>0</v>
      </c>
      <c r="AN486" s="213">
        <f t="shared" si="243"/>
        <v>0</v>
      </c>
      <c r="AO486" s="213">
        <f t="shared" si="243"/>
        <v>0</v>
      </c>
      <c r="AP486" s="213">
        <f t="shared" si="243"/>
        <v>0</v>
      </c>
    </row>
    <row r="487" spans="1:42" x14ac:dyDescent="0.2">
      <c r="A487" s="4">
        <f t="shared" si="238"/>
        <v>8</v>
      </c>
      <c r="C487" s="213">
        <f t="shared" ref="C487:AP487" si="244">C350</f>
        <v>0</v>
      </c>
      <c r="D487" s="213">
        <f t="shared" si="244"/>
        <v>0</v>
      </c>
      <c r="E487" s="213">
        <f t="shared" si="244"/>
        <v>0</v>
      </c>
      <c r="F487" s="213">
        <f t="shared" si="244"/>
        <v>0</v>
      </c>
      <c r="G487" s="213">
        <f t="shared" si="244"/>
        <v>0</v>
      </c>
      <c r="H487" s="213">
        <f t="shared" si="244"/>
        <v>0</v>
      </c>
      <c r="I487" s="213">
        <f t="shared" si="244"/>
        <v>0</v>
      </c>
      <c r="J487" s="213">
        <f t="shared" si="244"/>
        <v>0</v>
      </c>
      <c r="K487" s="213">
        <f t="shared" si="244"/>
        <v>0</v>
      </c>
      <c r="L487" s="213">
        <f t="shared" si="244"/>
        <v>0</v>
      </c>
      <c r="M487" s="213">
        <f t="shared" si="244"/>
        <v>0</v>
      </c>
      <c r="N487" s="213">
        <f t="shared" si="244"/>
        <v>0</v>
      </c>
      <c r="O487" s="213">
        <f t="shared" si="244"/>
        <v>0</v>
      </c>
      <c r="P487" s="213">
        <f t="shared" si="244"/>
        <v>0</v>
      </c>
      <c r="Q487" s="213">
        <f t="shared" si="244"/>
        <v>0</v>
      </c>
      <c r="R487" s="213">
        <f t="shared" si="244"/>
        <v>0</v>
      </c>
      <c r="S487" s="213">
        <f t="shared" si="244"/>
        <v>0</v>
      </c>
      <c r="T487" s="213">
        <f t="shared" si="244"/>
        <v>0</v>
      </c>
      <c r="U487" s="213">
        <f t="shared" si="244"/>
        <v>0</v>
      </c>
      <c r="V487" s="213">
        <f t="shared" si="244"/>
        <v>0</v>
      </c>
      <c r="W487" s="213">
        <f t="shared" si="244"/>
        <v>0</v>
      </c>
      <c r="X487" s="213">
        <f t="shared" si="244"/>
        <v>0</v>
      </c>
      <c r="Y487" s="213">
        <f t="shared" si="244"/>
        <v>0</v>
      </c>
      <c r="Z487" s="213">
        <f t="shared" si="244"/>
        <v>0</v>
      </c>
      <c r="AA487" s="213">
        <f t="shared" si="244"/>
        <v>0</v>
      </c>
      <c r="AB487" s="213">
        <f t="shared" si="244"/>
        <v>0</v>
      </c>
      <c r="AC487" s="213">
        <f t="shared" si="244"/>
        <v>0</v>
      </c>
      <c r="AD487" s="213">
        <f t="shared" si="244"/>
        <v>0</v>
      </c>
      <c r="AE487" s="213">
        <f t="shared" si="244"/>
        <v>0</v>
      </c>
      <c r="AF487" s="213">
        <f t="shared" si="244"/>
        <v>0</v>
      </c>
      <c r="AG487" s="213">
        <f t="shared" si="244"/>
        <v>0</v>
      </c>
      <c r="AH487" s="213">
        <f t="shared" si="244"/>
        <v>0</v>
      </c>
      <c r="AI487" s="213">
        <f t="shared" si="244"/>
        <v>0</v>
      </c>
      <c r="AJ487" s="213">
        <f t="shared" si="244"/>
        <v>0</v>
      </c>
      <c r="AK487" s="213">
        <f t="shared" si="244"/>
        <v>0</v>
      </c>
      <c r="AL487" s="213">
        <f t="shared" si="244"/>
        <v>0</v>
      </c>
      <c r="AM487" s="213">
        <f t="shared" si="244"/>
        <v>0</v>
      </c>
      <c r="AN487" s="213">
        <f t="shared" si="244"/>
        <v>0</v>
      </c>
      <c r="AO487" s="213">
        <f t="shared" si="244"/>
        <v>0</v>
      </c>
      <c r="AP487" s="213">
        <f t="shared" si="244"/>
        <v>0</v>
      </c>
    </row>
    <row r="488" spans="1:42" x14ac:dyDescent="0.2">
      <c r="A488" s="4">
        <f>A487+1</f>
        <v>9</v>
      </c>
      <c r="C488" s="213">
        <f t="shared" ref="C488:AP488" si="245">C351</f>
        <v>0</v>
      </c>
      <c r="D488" s="213">
        <f t="shared" si="245"/>
        <v>0</v>
      </c>
      <c r="E488" s="213">
        <f t="shared" si="245"/>
        <v>0</v>
      </c>
      <c r="F488" s="213">
        <f t="shared" si="245"/>
        <v>0</v>
      </c>
      <c r="G488" s="213">
        <f t="shared" si="245"/>
        <v>0</v>
      </c>
      <c r="H488" s="213">
        <f t="shared" si="245"/>
        <v>0</v>
      </c>
      <c r="I488" s="213">
        <f t="shared" si="245"/>
        <v>0</v>
      </c>
      <c r="J488" s="213">
        <f t="shared" si="245"/>
        <v>0</v>
      </c>
      <c r="K488" s="213">
        <f t="shared" si="245"/>
        <v>0</v>
      </c>
      <c r="L488" s="213">
        <f t="shared" si="245"/>
        <v>0</v>
      </c>
      <c r="M488" s="213">
        <f t="shared" si="245"/>
        <v>0</v>
      </c>
      <c r="N488" s="213">
        <f t="shared" si="245"/>
        <v>0</v>
      </c>
      <c r="O488" s="213">
        <f t="shared" si="245"/>
        <v>0</v>
      </c>
      <c r="P488" s="213">
        <f t="shared" si="245"/>
        <v>0</v>
      </c>
      <c r="Q488" s="213">
        <f t="shared" si="245"/>
        <v>0</v>
      </c>
      <c r="R488" s="213">
        <f t="shared" si="245"/>
        <v>0</v>
      </c>
      <c r="S488" s="213">
        <f t="shared" si="245"/>
        <v>0</v>
      </c>
      <c r="T488" s="213">
        <f t="shared" si="245"/>
        <v>0</v>
      </c>
      <c r="U488" s="213">
        <f t="shared" si="245"/>
        <v>0</v>
      </c>
      <c r="V488" s="213">
        <f t="shared" si="245"/>
        <v>0</v>
      </c>
      <c r="W488" s="213">
        <f t="shared" si="245"/>
        <v>0</v>
      </c>
      <c r="X488" s="213">
        <f t="shared" si="245"/>
        <v>0</v>
      </c>
      <c r="Y488" s="213">
        <f t="shared" si="245"/>
        <v>0</v>
      </c>
      <c r="Z488" s="213">
        <f t="shared" si="245"/>
        <v>0</v>
      </c>
      <c r="AA488" s="213">
        <f t="shared" si="245"/>
        <v>0</v>
      </c>
      <c r="AB488" s="213">
        <f t="shared" si="245"/>
        <v>0</v>
      </c>
      <c r="AC488" s="213">
        <f t="shared" si="245"/>
        <v>0</v>
      </c>
      <c r="AD488" s="213">
        <f t="shared" si="245"/>
        <v>0</v>
      </c>
      <c r="AE488" s="213">
        <f t="shared" si="245"/>
        <v>0</v>
      </c>
      <c r="AF488" s="213">
        <f t="shared" si="245"/>
        <v>0</v>
      </c>
      <c r="AG488" s="213">
        <f t="shared" si="245"/>
        <v>0</v>
      </c>
      <c r="AH488" s="213">
        <f t="shared" si="245"/>
        <v>0</v>
      </c>
      <c r="AI488" s="213">
        <f t="shared" si="245"/>
        <v>0</v>
      </c>
      <c r="AJ488" s="213">
        <f t="shared" si="245"/>
        <v>0</v>
      </c>
      <c r="AK488" s="213">
        <f t="shared" si="245"/>
        <v>0</v>
      </c>
      <c r="AL488" s="213">
        <f t="shared" si="245"/>
        <v>0</v>
      </c>
      <c r="AM488" s="213">
        <f t="shared" si="245"/>
        <v>0</v>
      </c>
      <c r="AN488" s="213">
        <f t="shared" si="245"/>
        <v>0</v>
      </c>
      <c r="AO488" s="213">
        <f t="shared" si="245"/>
        <v>0</v>
      </c>
      <c r="AP488" s="213">
        <f t="shared" si="245"/>
        <v>0</v>
      </c>
    </row>
    <row r="489" spans="1:42" x14ac:dyDescent="0.2">
      <c r="A489" s="4">
        <f t="shared" ref="A489" si="246">A488+1</f>
        <v>10</v>
      </c>
      <c r="C489" s="213">
        <f t="shared" ref="C489:AP489" si="247">C352</f>
        <v>0</v>
      </c>
      <c r="D489" s="213">
        <f t="shared" si="247"/>
        <v>0</v>
      </c>
      <c r="E489" s="213">
        <f t="shared" si="247"/>
        <v>0</v>
      </c>
      <c r="F489" s="213">
        <f t="shared" si="247"/>
        <v>0</v>
      </c>
      <c r="G489" s="213">
        <f t="shared" si="247"/>
        <v>0</v>
      </c>
      <c r="H489" s="213">
        <f t="shared" si="247"/>
        <v>0</v>
      </c>
      <c r="I489" s="213">
        <f t="shared" si="247"/>
        <v>0</v>
      </c>
      <c r="J489" s="213">
        <f t="shared" si="247"/>
        <v>0</v>
      </c>
      <c r="K489" s="213">
        <f t="shared" si="247"/>
        <v>0</v>
      </c>
      <c r="L489" s="213">
        <f t="shared" si="247"/>
        <v>0</v>
      </c>
      <c r="M489" s="213">
        <f t="shared" si="247"/>
        <v>0</v>
      </c>
      <c r="N489" s="213">
        <f t="shared" si="247"/>
        <v>0</v>
      </c>
      <c r="O489" s="213">
        <f t="shared" si="247"/>
        <v>0</v>
      </c>
      <c r="P489" s="213">
        <f t="shared" si="247"/>
        <v>0</v>
      </c>
      <c r="Q489" s="213">
        <f t="shared" si="247"/>
        <v>0</v>
      </c>
      <c r="R489" s="213">
        <f t="shared" si="247"/>
        <v>0</v>
      </c>
      <c r="S489" s="213">
        <f t="shared" si="247"/>
        <v>0</v>
      </c>
      <c r="T489" s="213">
        <f t="shared" si="247"/>
        <v>0</v>
      </c>
      <c r="U489" s="213">
        <f t="shared" si="247"/>
        <v>0</v>
      </c>
      <c r="V489" s="213">
        <f t="shared" si="247"/>
        <v>0</v>
      </c>
      <c r="W489" s="213">
        <f t="shared" si="247"/>
        <v>0</v>
      </c>
      <c r="X489" s="213">
        <f t="shared" si="247"/>
        <v>0</v>
      </c>
      <c r="Y489" s="213">
        <f t="shared" si="247"/>
        <v>0</v>
      </c>
      <c r="Z489" s="213">
        <f t="shared" si="247"/>
        <v>0</v>
      </c>
      <c r="AA489" s="213">
        <f t="shared" si="247"/>
        <v>0</v>
      </c>
      <c r="AB489" s="213">
        <f t="shared" si="247"/>
        <v>0</v>
      </c>
      <c r="AC489" s="213">
        <f t="shared" si="247"/>
        <v>0</v>
      </c>
      <c r="AD489" s="213">
        <f t="shared" si="247"/>
        <v>0</v>
      </c>
      <c r="AE489" s="213">
        <f t="shared" si="247"/>
        <v>0</v>
      </c>
      <c r="AF489" s="213">
        <f t="shared" si="247"/>
        <v>0</v>
      </c>
      <c r="AG489" s="213">
        <f t="shared" si="247"/>
        <v>0</v>
      </c>
      <c r="AH489" s="213">
        <f t="shared" si="247"/>
        <v>0</v>
      </c>
      <c r="AI489" s="213">
        <f t="shared" si="247"/>
        <v>0</v>
      </c>
      <c r="AJ489" s="213">
        <f t="shared" si="247"/>
        <v>0</v>
      </c>
      <c r="AK489" s="213">
        <f t="shared" si="247"/>
        <v>0</v>
      </c>
      <c r="AL489" s="213">
        <f t="shared" si="247"/>
        <v>0</v>
      </c>
      <c r="AM489" s="213">
        <f t="shared" si="247"/>
        <v>0</v>
      </c>
      <c r="AN489" s="213">
        <f t="shared" si="247"/>
        <v>0</v>
      </c>
      <c r="AO489" s="213">
        <f t="shared" si="247"/>
        <v>0</v>
      </c>
      <c r="AP489" s="213">
        <f t="shared" si="247"/>
        <v>0</v>
      </c>
    </row>
    <row r="490" spans="1:42" x14ac:dyDescent="0.2">
      <c r="A490" s="32"/>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c r="AD490" s="28"/>
      <c r="AE490" s="28"/>
      <c r="AF490" s="28"/>
      <c r="AG490" s="28"/>
      <c r="AH490" s="28"/>
      <c r="AI490" s="28"/>
      <c r="AJ490" s="28"/>
      <c r="AK490" s="28"/>
      <c r="AL490" s="28"/>
      <c r="AM490" s="28"/>
      <c r="AN490" s="28"/>
      <c r="AO490" s="28"/>
      <c r="AP490" s="28"/>
    </row>
    <row r="491" spans="1:42" x14ac:dyDescent="0.2">
      <c r="A491" s="32" t="s">
        <v>79</v>
      </c>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c r="AJ491" s="28"/>
      <c r="AK491" s="28"/>
      <c r="AL491" s="28"/>
      <c r="AM491" s="28"/>
      <c r="AN491" s="28"/>
      <c r="AO491" s="28"/>
      <c r="AP491" s="28"/>
    </row>
    <row r="492" spans="1:42" x14ac:dyDescent="0.2">
      <c r="A492" s="4">
        <v>1</v>
      </c>
      <c r="B492" s="233">
        <f t="shared" ref="B492:B501" si="248">SUM(C492:AP492)</f>
        <v>0</v>
      </c>
      <c r="C492" s="235">
        <f t="shared" ref="C492:AP492" si="249">LOOKUP(C480,$B$423:$AP$423,$B$424:$AP$424)*$B677/100</f>
        <v>0</v>
      </c>
      <c r="D492" s="235">
        <f t="shared" si="249"/>
        <v>0</v>
      </c>
      <c r="E492" s="235">
        <f t="shared" si="249"/>
        <v>0</v>
      </c>
      <c r="F492" s="235">
        <f t="shared" si="249"/>
        <v>0</v>
      </c>
      <c r="G492" s="235">
        <f t="shared" si="249"/>
        <v>0</v>
      </c>
      <c r="H492" s="235">
        <f t="shared" si="249"/>
        <v>0</v>
      </c>
      <c r="I492" s="235">
        <f t="shared" si="249"/>
        <v>0</v>
      </c>
      <c r="J492" s="235">
        <f t="shared" si="249"/>
        <v>0</v>
      </c>
      <c r="K492" s="235">
        <f t="shared" si="249"/>
        <v>0</v>
      </c>
      <c r="L492" s="235">
        <f t="shared" si="249"/>
        <v>0</v>
      </c>
      <c r="M492" s="235">
        <f t="shared" si="249"/>
        <v>0</v>
      </c>
      <c r="N492" s="235">
        <f t="shared" si="249"/>
        <v>0</v>
      </c>
      <c r="O492" s="235">
        <f t="shared" si="249"/>
        <v>0</v>
      </c>
      <c r="P492" s="235">
        <f t="shared" si="249"/>
        <v>0</v>
      </c>
      <c r="Q492" s="235">
        <f t="shared" si="249"/>
        <v>0</v>
      </c>
      <c r="R492" s="235">
        <f t="shared" si="249"/>
        <v>0</v>
      </c>
      <c r="S492" s="235">
        <f t="shared" si="249"/>
        <v>0</v>
      </c>
      <c r="T492" s="235">
        <f t="shared" si="249"/>
        <v>0</v>
      </c>
      <c r="U492" s="235">
        <f t="shared" si="249"/>
        <v>0</v>
      </c>
      <c r="V492" s="235">
        <f t="shared" si="249"/>
        <v>0</v>
      </c>
      <c r="W492" s="235">
        <f t="shared" si="249"/>
        <v>0</v>
      </c>
      <c r="X492" s="235">
        <f t="shared" si="249"/>
        <v>0</v>
      </c>
      <c r="Y492" s="235">
        <f t="shared" si="249"/>
        <v>0</v>
      </c>
      <c r="Z492" s="235">
        <f t="shared" si="249"/>
        <v>0</v>
      </c>
      <c r="AA492" s="235">
        <f t="shared" si="249"/>
        <v>0</v>
      </c>
      <c r="AB492" s="235">
        <f t="shared" si="249"/>
        <v>0</v>
      </c>
      <c r="AC492" s="235">
        <f t="shared" si="249"/>
        <v>0</v>
      </c>
      <c r="AD492" s="235">
        <f t="shared" si="249"/>
        <v>0</v>
      </c>
      <c r="AE492" s="235">
        <f t="shared" si="249"/>
        <v>0</v>
      </c>
      <c r="AF492" s="235">
        <f t="shared" si="249"/>
        <v>0</v>
      </c>
      <c r="AG492" s="235">
        <f t="shared" si="249"/>
        <v>0</v>
      </c>
      <c r="AH492" s="235">
        <f t="shared" si="249"/>
        <v>0</v>
      </c>
      <c r="AI492" s="235">
        <f t="shared" si="249"/>
        <v>0</v>
      </c>
      <c r="AJ492" s="235">
        <f t="shared" si="249"/>
        <v>0</v>
      </c>
      <c r="AK492" s="235">
        <f t="shared" si="249"/>
        <v>0</v>
      </c>
      <c r="AL492" s="235">
        <f t="shared" si="249"/>
        <v>0</v>
      </c>
      <c r="AM492" s="235">
        <f t="shared" si="249"/>
        <v>0</v>
      </c>
      <c r="AN492" s="235">
        <f t="shared" si="249"/>
        <v>0</v>
      </c>
      <c r="AO492" s="235">
        <f t="shared" si="249"/>
        <v>0</v>
      </c>
      <c r="AP492" s="235">
        <f t="shared" si="249"/>
        <v>0</v>
      </c>
    </row>
    <row r="493" spans="1:42" x14ac:dyDescent="0.2">
      <c r="A493" s="4">
        <f>A492+1</f>
        <v>2</v>
      </c>
      <c r="B493" s="233">
        <f t="shared" si="248"/>
        <v>0</v>
      </c>
      <c r="C493" s="235">
        <f t="shared" ref="C493:AP493" si="250">LOOKUP(C481,$B$423:$AP$423,$B$424:$AP$424)*$B678/100</f>
        <v>0</v>
      </c>
      <c r="D493" s="235">
        <f t="shared" si="250"/>
        <v>0</v>
      </c>
      <c r="E493" s="235">
        <f t="shared" si="250"/>
        <v>0</v>
      </c>
      <c r="F493" s="235">
        <f t="shared" si="250"/>
        <v>0</v>
      </c>
      <c r="G493" s="235">
        <f t="shared" si="250"/>
        <v>0</v>
      </c>
      <c r="H493" s="235">
        <f t="shared" si="250"/>
        <v>0</v>
      </c>
      <c r="I493" s="235">
        <f t="shared" si="250"/>
        <v>0</v>
      </c>
      <c r="J493" s="235">
        <f t="shared" si="250"/>
        <v>0</v>
      </c>
      <c r="K493" s="235">
        <f t="shared" si="250"/>
        <v>0</v>
      </c>
      <c r="L493" s="235">
        <f t="shared" si="250"/>
        <v>0</v>
      </c>
      <c r="M493" s="235">
        <f t="shared" si="250"/>
        <v>0</v>
      </c>
      <c r="N493" s="235">
        <f t="shared" si="250"/>
        <v>0</v>
      </c>
      <c r="O493" s="235">
        <f t="shared" si="250"/>
        <v>0</v>
      </c>
      <c r="P493" s="235">
        <f t="shared" si="250"/>
        <v>0</v>
      </c>
      <c r="Q493" s="235">
        <f t="shared" si="250"/>
        <v>0</v>
      </c>
      <c r="R493" s="235">
        <f t="shared" si="250"/>
        <v>0</v>
      </c>
      <c r="S493" s="235">
        <f t="shared" si="250"/>
        <v>0</v>
      </c>
      <c r="T493" s="235">
        <f t="shared" si="250"/>
        <v>0</v>
      </c>
      <c r="U493" s="235">
        <f t="shared" si="250"/>
        <v>0</v>
      </c>
      <c r="V493" s="235">
        <f t="shared" si="250"/>
        <v>0</v>
      </c>
      <c r="W493" s="235">
        <f t="shared" si="250"/>
        <v>0</v>
      </c>
      <c r="X493" s="235">
        <f t="shared" si="250"/>
        <v>0</v>
      </c>
      <c r="Y493" s="235">
        <f t="shared" si="250"/>
        <v>0</v>
      </c>
      <c r="Z493" s="235">
        <f t="shared" si="250"/>
        <v>0</v>
      </c>
      <c r="AA493" s="235">
        <f t="shared" si="250"/>
        <v>0</v>
      </c>
      <c r="AB493" s="235">
        <f t="shared" si="250"/>
        <v>0</v>
      </c>
      <c r="AC493" s="235">
        <f t="shared" si="250"/>
        <v>0</v>
      </c>
      <c r="AD493" s="235">
        <f t="shared" si="250"/>
        <v>0</v>
      </c>
      <c r="AE493" s="235">
        <f t="shared" si="250"/>
        <v>0</v>
      </c>
      <c r="AF493" s="235">
        <f t="shared" si="250"/>
        <v>0</v>
      </c>
      <c r="AG493" s="235">
        <f t="shared" si="250"/>
        <v>0</v>
      </c>
      <c r="AH493" s="235">
        <f t="shared" si="250"/>
        <v>0</v>
      </c>
      <c r="AI493" s="235">
        <f t="shared" si="250"/>
        <v>0</v>
      </c>
      <c r="AJ493" s="235">
        <f t="shared" si="250"/>
        <v>0</v>
      </c>
      <c r="AK493" s="235">
        <f t="shared" si="250"/>
        <v>0</v>
      </c>
      <c r="AL493" s="235">
        <f t="shared" si="250"/>
        <v>0</v>
      </c>
      <c r="AM493" s="235">
        <f t="shared" si="250"/>
        <v>0</v>
      </c>
      <c r="AN493" s="235">
        <f t="shared" si="250"/>
        <v>0</v>
      </c>
      <c r="AO493" s="235">
        <f t="shared" si="250"/>
        <v>0</v>
      </c>
      <c r="AP493" s="235">
        <f t="shared" si="250"/>
        <v>0</v>
      </c>
    </row>
    <row r="494" spans="1:42" x14ac:dyDescent="0.2">
      <c r="A494" s="4">
        <f t="shared" ref="A494:A499" si="251">A493+1</f>
        <v>3</v>
      </c>
      <c r="B494" s="233">
        <f t="shared" si="248"/>
        <v>0</v>
      </c>
      <c r="C494" s="235">
        <f t="shared" ref="C494:AP494" si="252">LOOKUP(C482,$B$423:$AP$423,$B$424:$AP$424)*$B679/100</f>
        <v>0</v>
      </c>
      <c r="D494" s="235">
        <f t="shared" si="252"/>
        <v>0</v>
      </c>
      <c r="E494" s="235">
        <f t="shared" si="252"/>
        <v>0</v>
      </c>
      <c r="F494" s="235">
        <f t="shared" si="252"/>
        <v>0</v>
      </c>
      <c r="G494" s="235">
        <f t="shared" si="252"/>
        <v>0</v>
      </c>
      <c r="H494" s="235">
        <f t="shared" si="252"/>
        <v>0</v>
      </c>
      <c r="I494" s="235">
        <f t="shared" si="252"/>
        <v>0</v>
      </c>
      <c r="J494" s="235">
        <f t="shared" si="252"/>
        <v>0</v>
      </c>
      <c r="K494" s="235">
        <f t="shared" si="252"/>
        <v>0</v>
      </c>
      <c r="L494" s="235">
        <f t="shared" si="252"/>
        <v>0</v>
      </c>
      <c r="M494" s="235">
        <f t="shared" si="252"/>
        <v>0</v>
      </c>
      <c r="N494" s="235">
        <f t="shared" si="252"/>
        <v>0</v>
      </c>
      <c r="O494" s="235">
        <f t="shared" si="252"/>
        <v>0</v>
      </c>
      <c r="P494" s="235">
        <f t="shared" si="252"/>
        <v>0</v>
      </c>
      <c r="Q494" s="235">
        <f t="shared" si="252"/>
        <v>0</v>
      </c>
      <c r="R494" s="235">
        <f t="shared" si="252"/>
        <v>0</v>
      </c>
      <c r="S494" s="235">
        <f t="shared" si="252"/>
        <v>0</v>
      </c>
      <c r="T494" s="235">
        <f t="shared" si="252"/>
        <v>0</v>
      </c>
      <c r="U494" s="235">
        <f t="shared" si="252"/>
        <v>0</v>
      </c>
      <c r="V494" s="235">
        <f t="shared" si="252"/>
        <v>0</v>
      </c>
      <c r="W494" s="235">
        <f t="shared" si="252"/>
        <v>0</v>
      </c>
      <c r="X494" s="235">
        <f t="shared" si="252"/>
        <v>0</v>
      </c>
      <c r="Y494" s="235">
        <f t="shared" si="252"/>
        <v>0</v>
      </c>
      <c r="Z494" s="235">
        <f t="shared" si="252"/>
        <v>0</v>
      </c>
      <c r="AA494" s="235">
        <f t="shared" si="252"/>
        <v>0</v>
      </c>
      <c r="AB494" s="235">
        <f t="shared" si="252"/>
        <v>0</v>
      </c>
      <c r="AC494" s="235">
        <f t="shared" si="252"/>
        <v>0</v>
      </c>
      <c r="AD494" s="235">
        <f t="shared" si="252"/>
        <v>0</v>
      </c>
      <c r="AE494" s="235">
        <f t="shared" si="252"/>
        <v>0</v>
      </c>
      <c r="AF494" s="235">
        <f t="shared" si="252"/>
        <v>0</v>
      </c>
      <c r="AG494" s="235">
        <f t="shared" si="252"/>
        <v>0</v>
      </c>
      <c r="AH494" s="235">
        <f t="shared" si="252"/>
        <v>0</v>
      </c>
      <c r="AI494" s="235">
        <f t="shared" si="252"/>
        <v>0</v>
      </c>
      <c r="AJ494" s="235">
        <f t="shared" si="252"/>
        <v>0</v>
      </c>
      <c r="AK494" s="235">
        <f t="shared" si="252"/>
        <v>0</v>
      </c>
      <c r="AL494" s="235">
        <f t="shared" si="252"/>
        <v>0</v>
      </c>
      <c r="AM494" s="235">
        <f t="shared" si="252"/>
        <v>0</v>
      </c>
      <c r="AN494" s="235">
        <f t="shared" si="252"/>
        <v>0</v>
      </c>
      <c r="AO494" s="235">
        <f t="shared" si="252"/>
        <v>0</v>
      </c>
      <c r="AP494" s="235">
        <f t="shared" si="252"/>
        <v>0</v>
      </c>
    </row>
    <row r="495" spans="1:42" x14ac:dyDescent="0.2">
      <c r="A495" s="4">
        <f t="shared" si="251"/>
        <v>4</v>
      </c>
      <c r="B495" s="233">
        <f t="shared" si="248"/>
        <v>0</v>
      </c>
      <c r="C495" s="235">
        <f t="shared" ref="C495:AP495" si="253">LOOKUP(C483,$B$423:$AP$423,$B$424:$AP$424)*$B680/100</f>
        <v>0</v>
      </c>
      <c r="D495" s="235">
        <f t="shared" si="253"/>
        <v>0</v>
      </c>
      <c r="E495" s="235">
        <f t="shared" si="253"/>
        <v>0</v>
      </c>
      <c r="F495" s="235">
        <f t="shared" si="253"/>
        <v>0</v>
      </c>
      <c r="G495" s="235">
        <f t="shared" si="253"/>
        <v>0</v>
      </c>
      <c r="H495" s="235">
        <f t="shared" si="253"/>
        <v>0</v>
      </c>
      <c r="I495" s="235">
        <f t="shared" si="253"/>
        <v>0</v>
      </c>
      <c r="J495" s="235">
        <f t="shared" si="253"/>
        <v>0</v>
      </c>
      <c r="K495" s="235">
        <f t="shared" si="253"/>
        <v>0</v>
      </c>
      <c r="L495" s="235">
        <f t="shared" si="253"/>
        <v>0</v>
      </c>
      <c r="M495" s="235">
        <f t="shared" si="253"/>
        <v>0</v>
      </c>
      <c r="N495" s="235">
        <f t="shared" si="253"/>
        <v>0</v>
      </c>
      <c r="O495" s="235">
        <f t="shared" si="253"/>
        <v>0</v>
      </c>
      <c r="P495" s="235">
        <f t="shared" si="253"/>
        <v>0</v>
      </c>
      <c r="Q495" s="235">
        <f t="shared" si="253"/>
        <v>0</v>
      </c>
      <c r="R495" s="235">
        <f t="shared" si="253"/>
        <v>0</v>
      </c>
      <c r="S495" s="235">
        <f t="shared" si="253"/>
        <v>0</v>
      </c>
      <c r="T495" s="235">
        <f t="shared" si="253"/>
        <v>0</v>
      </c>
      <c r="U495" s="235">
        <f t="shared" si="253"/>
        <v>0</v>
      </c>
      <c r="V495" s="235">
        <f t="shared" si="253"/>
        <v>0</v>
      </c>
      <c r="W495" s="235">
        <f t="shared" si="253"/>
        <v>0</v>
      </c>
      <c r="X495" s="235">
        <f t="shared" si="253"/>
        <v>0</v>
      </c>
      <c r="Y495" s="235">
        <f t="shared" si="253"/>
        <v>0</v>
      </c>
      <c r="Z495" s="235">
        <f t="shared" si="253"/>
        <v>0</v>
      </c>
      <c r="AA495" s="235">
        <f t="shared" si="253"/>
        <v>0</v>
      </c>
      <c r="AB495" s="235">
        <f t="shared" si="253"/>
        <v>0</v>
      </c>
      <c r="AC495" s="235">
        <f t="shared" si="253"/>
        <v>0</v>
      </c>
      <c r="AD495" s="235">
        <f t="shared" si="253"/>
        <v>0</v>
      </c>
      <c r="AE495" s="235">
        <f t="shared" si="253"/>
        <v>0</v>
      </c>
      <c r="AF495" s="235">
        <f t="shared" si="253"/>
        <v>0</v>
      </c>
      <c r="AG495" s="235">
        <f t="shared" si="253"/>
        <v>0</v>
      </c>
      <c r="AH495" s="235">
        <f t="shared" si="253"/>
        <v>0</v>
      </c>
      <c r="AI495" s="235">
        <f t="shared" si="253"/>
        <v>0</v>
      </c>
      <c r="AJ495" s="235">
        <f t="shared" si="253"/>
        <v>0</v>
      </c>
      <c r="AK495" s="235">
        <f t="shared" si="253"/>
        <v>0</v>
      </c>
      <c r="AL495" s="235">
        <f t="shared" si="253"/>
        <v>0</v>
      </c>
      <c r="AM495" s="235">
        <f t="shared" si="253"/>
        <v>0</v>
      </c>
      <c r="AN495" s="235">
        <f t="shared" si="253"/>
        <v>0</v>
      </c>
      <c r="AO495" s="235">
        <f t="shared" si="253"/>
        <v>0</v>
      </c>
      <c r="AP495" s="235">
        <f t="shared" si="253"/>
        <v>0</v>
      </c>
    </row>
    <row r="496" spans="1:42" x14ac:dyDescent="0.2">
      <c r="A496" s="4">
        <f t="shared" si="251"/>
        <v>5</v>
      </c>
      <c r="B496" s="233">
        <f t="shared" si="248"/>
        <v>0</v>
      </c>
      <c r="C496" s="235">
        <f t="shared" ref="C496:AP496" si="254">LOOKUP(C484,$B$423:$AP$423,$B$424:$AP$424)*$B681/100</f>
        <v>0</v>
      </c>
      <c r="D496" s="235">
        <f t="shared" si="254"/>
        <v>0</v>
      </c>
      <c r="E496" s="235">
        <f t="shared" si="254"/>
        <v>0</v>
      </c>
      <c r="F496" s="235">
        <f t="shared" si="254"/>
        <v>0</v>
      </c>
      <c r="G496" s="235">
        <f t="shared" si="254"/>
        <v>0</v>
      </c>
      <c r="H496" s="235">
        <f t="shared" si="254"/>
        <v>0</v>
      </c>
      <c r="I496" s="235">
        <f t="shared" si="254"/>
        <v>0</v>
      </c>
      <c r="J496" s="235">
        <f t="shared" si="254"/>
        <v>0</v>
      </c>
      <c r="K496" s="235">
        <f t="shared" si="254"/>
        <v>0</v>
      </c>
      <c r="L496" s="235">
        <f t="shared" si="254"/>
        <v>0</v>
      </c>
      <c r="M496" s="235">
        <f t="shared" si="254"/>
        <v>0</v>
      </c>
      <c r="N496" s="235">
        <f t="shared" si="254"/>
        <v>0</v>
      </c>
      <c r="O496" s="235">
        <f t="shared" si="254"/>
        <v>0</v>
      </c>
      <c r="P496" s="235">
        <f t="shared" si="254"/>
        <v>0</v>
      </c>
      <c r="Q496" s="235">
        <f t="shared" si="254"/>
        <v>0</v>
      </c>
      <c r="R496" s="235">
        <f t="shared" si="254"/>
        <v>0</v>
      </c>
      <c r="S496" s="235">
        <f t="shared" si="254"/>
        <v>0</v>
      </c>
      <c r="T496" s="235">
        <f t="shared" si="254"/>
        <v>0</v>
      </c>
      <c r="U496" s="235">
        <f t="shared" si="254"/>
        <v>0</v>
      </c>
      <c r="V496" s="235">
        <f t="shared" si="254"/>
        <v>0</v>
      </c>
      <c r="W496" s="235">
        <f t="shared" si="254"/>
        <v>0</v>
      </c>
      <c r="X496" s="235">
        <f t="shared" si="254"/>
        <v>0</v>
      </c>
      <c r="Y496" s="235">
        <f t="shared" si="254"/>
        <v>0</v>
      </c>
      <c r="Z496" s="235">
        <f t="shared" si="254"/>
        <v>0</v>
      </c>
      <c r="AA496" s="235">
        <f t="shared" si="254"/>
        <v>0</v>
      </c>
      <c r="AB496" s="235">
        <f t="shared" si="254"/>
        <v>0</v>
      </c>
      <c r="AC496" s="235">
        <f t="shared" si="254"/>
        <v>0</v>
      </c>
      <c r="AD496" s="235">
        <f t="shared" si="254"/>
        <v>0</v>
      </c>
      <c r="AE496" s="235">
        <f t="shared" si="254"/>
        <v>0</v>
      </c>
      <c r="AF496" s="235">
        <f t="shared" si="254"/>
        <v>0</v>
      </c>
      <c r="AG496" s="235">
        <f t="shared" si="254"/>
        <v>0</v>
      </c>
      <c r="AH496" s="235">
        <f t="shared" si="254"/>
        <v>0</v>
      </c>
      <c r="AI496" s="235">
        <f t="shared" si="254"/>
        <v>0</v>
      </c>
      <c r="AJ496" s="235">
        <f t="shared" si="254"/>
        <v>0</v>
      </c>
      <c r="AK496" s="235">
        <f t="shared" si="254"/>
        <v>0</v>
      </c>
      <c r="AL496" s="235">
        <f t="shared" si="254"/>
        <v>0</v>
      </c>
      <c r="AM496" s="235">
        <f t="shared" si="254"/>
        <v>0</v>
      </c>
      <c r="AN496" s="235">
        <f t="shared" si="254"/>
        <v>0</v>
      </c>
      <c r="AO496" s="235">
        <f t="shared" si="254"/>
        <v>0</v>
      </c>
      <c r="AP496" s="235">
        <f t="shared" si="254"/>
        <v>0</v>
      </c>
    </row>
    <row r="497" spans="1:42" x14ac:dyDescent="0.2">
      <c r="A497" s="4">
        <f t="shared" si="251"/>
        <v>6</v>
      </c>
      <c r="B497" s="233">
        <f t="shared" si="248"/>
        <v>0</v>
      </c>
      <c r="C497" s="235">
        <f t="shared" ref="C497:AP497" si="255">LOOKUP(C485,$B$423:$AP$423,$B$424:$AP$424)*$B682/100</f>
        <v>0</v>
      </c>
      <c r="D497" s="235">
        <f t="shared" si="255"/>
        <v>0</v>
      </c>
      <c r="E497" s="235">
        <f t="shared" si="255"/>
        <v>0</v>
      </c>
      <c r="F497" s="235">
        <f t="shared" si="255"/>
        <v>0</v>
      </c>
      <c r="G497" s="235">
        <f t="shared" si="255"/>
        <v>0</v>
      </c>
      <c r="H497" s="235">
        <f t="shared" si="255"/>
        <v>0</v>
      </c>
      <c r="I497" s="235">
        <f t="shared" si="255"/>
        <v>0</v>
      </c>
      <c r="J497" s="235">
        <f t="shared" si="255"/>
        <v>0</v>
      </c>
      <c r="K497" s="235">
        <f t="shared" si="255"/>
        <v>0</v>
      </c>
      <c r="L497" s="235">
        <f t="shared" si="255"/>
        <v>0</v>
      </c>
      <c r="M497" s="235">
        <f t="shared" si="255"/>
        <v>0</v>
      </c>
      <c r="N497" s="235">
        <f t="shared" si="255"/>
        <v>0</v>
      </c>
      <c r="O497" s="235">
        <f t="shared" si="255"/>
        <v>0</v>
      </c>
      <c r="P497" s="235">
        <f t="shared" si="255"/>
        <v>0</v>
      </c>
      <c r="Q497" s="235">
        <f t="shared" si="255"/>
        <v>0</v>
      </c>
      <c r="R497" s="235">
        <f t="shared" si="255"/>
        <v>0</v>
      </c>
      <c r="S497" s="235">
        <f t="shared" si="255"/>
        <v>0</v>
      </c>
      <c r="T497" s="235">
        <f t="shared" si="255"/>
        <v>0</v>
      </c>
      <c r="U497" s="235">
        <f t="shared" si="255"/>
        <v>0</v>
      </c>
      <c r="V497" s="235">
        <f t="shared" si="255"/>
        <v>0</v>
      </c>
      <c r="W497" s="235">
        <f t="shared" si="255"/>
        <v>0</v>
      </c>
      <c r="X497" s="235">
        <f t="shared" si="255"/>
        <v>0</v>
      </c>
      <c r="Y497" s="235">
        <f t="shared" si="255"/>
        <v>0</v>
      </c>
      <c r="Z497" s="235">
        <f t="shared" si="255"/>
        <v>0</v>
      </c>
      <c r="AA497" s="235">
        <f t="shared" si="255"/>
        <v>0</v>
      </c>
      <c r="AB497" s="235">
        <f t="shared" si="255"/>
        <v>0</v>
      </c>
      <c r="AC497" s="235">
        <f t="shared" si="255"/>
        <v>0</v>
      </c>
      <c r="AD497" s="235">
        <f t="shared" si="255"/>
        <v>0</v>
      </c>
      <c r="AE497" s="235">
        <f t="shared" si="255"/>
        <v>0</v>
      </c>
      <c r="AF497" s="235">
        <f t="shared" si="255"/>
        <v>0</v>
      </c>
      <c r="AG497" s="235">
        <f t="shared" si="255"/>
        <v>0</v>
      </c>
      <c r="AH497" s="235">
        <f t="shared" si="255"/>
        <v>0</v>
      </c>
      <c r="AI497" s="235">
        <f t="shared" si="255"/>
        <v>0</v>
      </c>
      <c r="AJ497" s="235">
        <f t="shared" si="255"/>
        <v>0</v>
      </c>
      <c r="AK497" s="235">
        <f t="shared" si="255"/>
        <v>0</v>
      </c>
      <c r="AL497" s="235">
        <f t="shared" si="255"/>
        <v>0</v>
      </c>
      <c r="AM497" s="235">
        <f t="shared" si="255"/>
        <v>0</v>
      </c>
      <c r="AN497" s="235">
        <f t="shared" si="255"/>
        <v>0</v>
      </c>
      <c r="AO497" s="235">
        <f t="shared" si="255"/>
        <v>0</v>
      </c>
      <c r="AP497" s="235">
        <f t="shared" si="255"/>
        <v>0</v>
      </c>
    </row>
    <row r="498" spans="1:42" x14ac:dyDescent="0.2">
      <c r="A498" s="4">
        <f t="shared" si="251"/>
        <v>7</v>
      </c>
      <c r="B498" s="233">
        <f t="shared" si="248"/>
        <v>0</v>
      </c>
      <c r="C498" s="235">
        <f t="shared" ref="C498:AP498" si="256">LOOKUP(C486,$B$423:$AP$423,$B$424:$AP$424)*$B683/100</f>
        <v>0</v>
      </c>
      <c r="D498" s="235">
        <f t="shared" si="256"/>
        <v>0</v>
      </c>
      <c r="E498" s="235">
        <f t="shared" si="256"/>
        <v>0</v>
      </c>
      <c r="F498" s="235">
        <f t="shared" si="256"/>
        <v>0</v>
      </c>
      <c r="G498" s="235">
        <f t="shared" si="256"/>
        <v>0</v>
      </c>
      <c r="H498" s="235">
        <f t="shared" si="256"/>
        <v>0</v>
      </c>
      <c r="I498" s="235">
        <f t="shared" si="256"/>
        <v>0</v>
      </c>
      <c r="J498" s="235">
        <f t="shared" si="256"/>
        <v>0</v>
      </c>
      <c r="K498" s="235">
        <f t="shared" si="256"/>
        <v>0</v>
      </c>
      <c r="L498" s="235">
        <f t="shared" si="256"/>
        <v>0</v>
      </c>
      <c r="M498" s="235">
        <f t="shared" si="256"/>
        <v>0</v>
      </c>
      <c r="N498" s="235">
        <f t="shared" si="256"/>
        <v>0</v>
      </c>
      <c r="O498" s="235">
        <f t="shared" si="256"/>
        <v>0</v>
      </c>
      <c r="P498" s="235">
        <f t="shared" si="256"/>
        <v>0</v>
      </c>
      <c r="Q498" s="235">
        <f t="shared" si="256"/>
        <v>0</v>
      </c>
      <c r="R498" s="235">
        <f t="shared" si="256"/>
        <v>0</v>
      </c>
      <c r="S498" s="235">
        <f t="shared" si="256"/>
        <v>0</v>
      </c>
      <c r="T498" s="235">
        <f t="shared" si="256"/>
        <v>0</v>
      </c>
      <c r="U498" s="235">
        <f t="shared" si="256"/>
        <v>0</v>
      </c>
      <c r="V498" s="235">
        <f t="shared" si="256"/>
        <v>0</v>
      </c>
      <c r="W498" s="235">
        <f t="shared" si="256"/>
        <v>0</v>
      </c>
      <c r="X498" s="235">
        <f t="shared" si="256"/>
        <v>0</v>
      </c>
      <c r="Y498" s="235">
        <f t="shared" si="256"/>
        <v>0</v>
      </c>
      <c r="Z498" s="235">
        <f t="shared" si="256"/>
        <v>0</v>
      </c>
      <c r="AA498" s="235">
        <f t="shared" si="256"/>
        <v>0</v>
      </c>
      <c r="AB498" s="235">
        <f t="shared" si="256"/>
        <v>0</v>
      </c>
      <c r="AC498" s="235">
        <f t="shared" si="256"/>
        <v>0</v>
      </c>
      <c r="AD498" s="235">
        <f t="shared" si="256"/>
        <v>0</v>
      </c>
      <c r="AE498" s="235">
        <f t="shared" si="256"/>
        <v>0</v>
      </c>
      <c r="AF498" s="235">
        <f t="shared" si="256"/>
        <v>0</v>
      </c>
      <c r="AG498" s="235">
        <f t="shared" si="256"/>
        <v>0</v>
      </c>
      <c r="AH498" s="235">
        <f t="shared" si="256"/>
        <v>0</v>
      </c>
      <c r="AI498" s="235">
        <f t="shared" si="256"/>
        <v>0</v>
      </c>
      <c r="AJ498" s="235">
        <f t="shared" si="256"/>
        <v>0</v>
      </c>
      <c r="AK498" s="235">
        <f t="shared" si="256"/>
        <v>0</v>
      </c>
      <c r="AL498" s="235">
        <f t="shared" si="256"/>
        <v>0</v>
      </c>
      <c r="AM498" s="235">
        <f t="shared" si="256"/>
        <v>0</v>
      </c>
      <c r="AN498" s="235">
        <f t="shared" si="256"/>
        <v>0</v>
      </c>
      <c r="AO498" s="235">
        <f t="shared" si="256"/>
        <v>0</v>
      </c>
      <c r="AP498" s="235">
        <f t="shared" si="256"/>
        <v>0</v>
      </c>
    </row>
    <row r="499" spans="1:42" x14ac:dyDescent="0.2">
      <c r="A499" s="4">
        <f t="shared" si="251"/>
        <v>8</v>
      </c>
      <c r="B499" s="233">
        <f t="shared" si="248"/>
        <v>0</v>
      </c>
      <c r="C499" s="235">
        <f t="shared" ref="C499:AP499" si="257">LOOKUP(C487,$B$423:$AP$423,$B$424:$AP$424)*$B684/100</f>
        <v>0</v>
      </c>
      <c r="D499" s="235">
        <f t="shared" si="257"/>
        <v>0</v>
      </c>
      <c r="E499" s="235">
        <f t="shared" si="257"/>
        <v>0</v>
      </c>
      <c r="F499" s="235">
        <f t="shared" si="257"/>
        <v>0</v>
      </c>
      <c r="G499" s="235">
        <f t="shared" si="257"/>
        <v>0</v>
      </c>
      <c r="H499" s="235">
        <f t="shared" si="257"/>
        <v>0</v>
      </c>
      <c r="I499" s="235">
        <f t="shared" si="257"/>
        <v>0</v>
      </c>
      <c r="J499" s="235">
        <f t="shared" si="257"/>
        <v>0</v>
      </c>
      <c r="K499" s="235">
        <f t="shared" si="257"/>
        <v>0</v>
      </c>
      <c r="L499" s="235">
        <f t="shared" si="257"/>
        <v>0</v>
      </c>
      <c r="M499" s="235">
        <f t="shared" si="257"/>
        <v>0</v>
      </c>
      <c r="N499" s="235">
        <f t="shared" si="257"/>
        <v>0</v>
      </c>
      <c r="O499" s="235">
        <f t="shared" si="257"/>
        <v>0</v>
      </c>
      <c r="P499" s="235">
        <f t="shared" si="257"/>
        <v>0</v>
      </c>
      <c r="Q499" s="235">
        <f t="shared" si="257"/>
        <v>0</v>
      </c>
      <c r="R499" s="235">
        <f t="shared" si="257"/>
        <v>0</v>
      </c>
      <c r="S499" s="235">
        <f t="shared" si="257"/>
        <v>0</v>
      </c>
      <c r="T499" s="235">
        <f t="shared" si="257"/>
        <v>0</v>
      </c>
      <c r="U499" s="235">
        <f t="shared" si="257"/>
        <v>0</v>
      </c>
      <c r="V499" s="235">
        <f t="shared" si="257"/>
        <v>0</v>
      </c>
      <c r="W499" s="235">
        <f t="shared" si="257"/>
        <v>0</v>
      </c>
      <c r="X499" s="235">
        <f t="shared" si="257"/>
        <v>0</v>
      </c>
      <c r="Y499" s="235">
        <f t="shared" si="257"/>
        <v>0</v>
      </c>
      <c r="Z499" s="235">
        <f t="shared" si="257"/>
        <v>0</v>
      </c>
      <c r="AA499" s="235">
        <f t="shared" si="257"/>
        <v>0</v>
      </c>
      <c r="AB499" s="235">
        <f t="shared" si="257"/>
        <v>0</v>
      </c>
      <c r="AC499" s="235">
        <f t="shared" si="257"/>
        <v>0</v>
      </c>
      <c r="AD499" s="235">
        <f t="shared" si="257"/>
        <v>0</v>
      </c>
      <c r="AE499" s="235">
        <f t="shared" si="257"/>
        <v>0</v>
      </c>
      <c r="AF499" s="235">
        <f t="shared" si="257"/>
        <v>0</v>
      </c>
      <c r="AG499" s="235">
        <f t="shared" si="257"/>
        <v>0</v>
      </c>
      <c r="AH499" s="235">
        <f t="shared" si="257"/>
        <v>0</v>
      </c>
      <c r="AI499" s="235">
        <f t="shared" si="257"/>
        <v>0</v>
      </c>
      <c r="AJ499" s="235">
        <f t="shared" si="257"/>
        <v>0</v>
      </c>
      <c r="AK499" s="235">
        <f t="shared" si="257"/>
        <v>0</v>
      </c>
      <c r="AL499" s="235">
        <f t="shared" si="257"/>
        <v>0</v>
      </c>
      <c r="AM499" s="235">
        <f t="shared" si="257"/>
        <v>0</v>
      </c>
      <c r="AN499" s="235">
        <f t="shared" si="257"/>
        <v>0</v>
      </c>
      <c r="AO499" s="235">
        <f t="shared" si="257"/>
        <v>0</v>
      </c>
      <c r="AP499" s="235">
        <f t="shared" si="257"/>
        <v>0</v>
      </c>
    </row>
    <row r="500" spans="1:42" x14ac:dyDescent="0.2">
      <c r="A500" s="4">
        <f>A499+1</f>
        <v>9</v>
      </c>
      <c r="B500" s="233">
        <f t="shared" si="248"/>
        <v>0</v>
      </c>
      <c r="C500" s="235">
        <f t="shared" ref="C500:AP500" si="258">LOOKUP(C488,$B$423:$AP$423,$B$424:$AP$424)*$B685/100</f>
        <v>0</v>
      </c>
      <c r="D500" s="235">
        <f t="shared" si="258"/>
        <v>0</v>
      </c>
      <c r="E500" s="235">
        <f t="shared" si="258"/>
        <v>0</v>
      </c>
      <c r="F500" s="235">
        <f t="shared" si="258"/>
        <v>0</v>
      </c>
      <c r="G500" s="235">
        <f t="shared" si="258"/>
        <v>0</v>
      </c>
      <c r="H500" s="235">
        <f t="shared" si="258"/>
        <v>0</v>
      </c>
      <c r="I500" s="235">
        <f t="shared" si="258"/>
        <v>0</v>
      </c>
      <c r="J500" s="235">
        <f t="shared" si="258"/>
        <v>0</v>
      </c>
      <c r="K500" s="235">
        <f t="shared" si="258"/>
        <v>0</v>
      </c>
      <c r="L500" s="235">
        <f t="shared" si="258"/>
        <v>0</v>
      </c>
      <c r="M500" s="235">
        <f t="shared" si="258"/>
        <v>0</v>
      </c>
      <c r="N500" s="235">
        <f t="shared" si="258"/>
        <v>0</v>
      </c>
      <c r="O500" s="235">
        <f t="shared" si="258"/>
        <v>0</v>
      </c>
      <c r="P500" s="235">
        <f t="shared" si="258"/>
        <v>0</v>
      </c>
      <c r="Q500" s="235">
        <f t="shared" si="258"/>
        <v>0</v>
      </c>
      <c r="R500" s="235">
        <f t="shared" si="258"/>
        <v>0</v>
      </c>
      <c r="S500" s="235">
        <f t="shared" si="258"/>
        <v>0</v>
      </c>
      <c r="T500" s="235">
        <f t="shared" si="258"/>
        <v>0</v>
      </c>
      <c r="U500" s="235">
        <f t="shared" si="258"/>
        <v>0</v>
      </c>
      <c r="V500" s="235">
        <f t="shared" si="258"/>
        <v>0</v>
      </c>
      <c r="W500" s="235">
        <f t="shared" si="258"/>
        <v>0</v>
      </c>
      <c r="X500" s="235">
        <f t="shared" si="258"/>
        <v>0</v>
      </c>
      <c r="Y500" s="235">
        <f t="shared" si="258"/>
        <v>0</v>
      </c>
      <c r="Z500" s="235">
        <f t="shared" si="258"/>
        <v>0</v>
      </c>
      <c r="AA500" s="235">
        <f t="shared" si="258"/>
        <v>0</v>
      </c>
      <c r="AB500" s="235">
        <f t="shared" si="258"/>
        <v>0</v>
      </c>
      <c r="AC500" s="235">
        <f t="shared" si="258"/>
        <v>0</v>
      </c>
      <c r="AD500" s="235">
        <f t="shared" si="258"/>
        <v>0</v>
      </c>
      <c r="AE500" s="235">
        <f t="shared" si="258"/>
        <v>0</v>
      </c>
      <c r="AF500" s="235">
        <f t="shared" si="258"/>
        <v>0</v>
      </c>
      <c r="AG500" s="235">
        <f t="shared" si="258"/>
        <v>0</v>
      </c>
      <c r="AH500" s="235">
        <f t="shared" si="258"/>
        <v>0</v>
      </c>
      <c r="AI500" s="235">
        <f t="shared" si="258"/>
        <v>0</v>
      </c>
      <c r="AJ500" s="235">
        <f t="shared" si="258"/>
        <v>0</v>
      </c>
      <c r="AK500" s="235">
        <f t="shared" si="258"/>
        <v>0</v>
      </c>
      <c r="AL500" s="235">
        <f t="shared" si="258"/>
        <v>0</v>
      </c>
      <c r="AM500" s="235">
        <f t="shared" si="258"/>
        <v>0</v>
      </c>
      <c r="AN500" s="235">
        <f t="shared" si="258"/>
        <v>0</v>
      </c>
      <c r="AO500" s="235">
        <f t="shared" si="258"/>
        <v>0</v>
      </c>
      <c r="AP500" s="235">
        <f t="shared" si="258"/>
        <v>0</v>
      </c>
    </row>
    <row r="501" spans="1:42" x14ac:dyDescent="0.2">
      <c r="A501" s="4">
        <f t="shared" ref="A501" si="259">A500+1</f>
        <v>10</v>
      </c>
      <c r="B501" s="233">
        <f t="shared" si="248"/>
        <v>0</v>
      </c>
      <c r="C501" s="235">
        <f t="shared" ref="C501:AP501" si="260">LOOKUP(C489,$B$423:$AP$423,$B$424:$AP$424)*$B686/100</f>
        <v>0</v>
      </c>
      <c r="D501" s="235">
        <f t="shared" si="260"/>
        <v>0</v>
      </c>
      <c r="E501" s="235">
        <f t="shared" si="260"/>
        <v>0</v>
      </c>
      <c r="F501" s="235">
        <f t="shared" si="260"/>
        <v>0</v>
      </c>
      <c r="G501" s="235">
        <f t="shared" si="260"/>
        <v>0</v>
      </c>
      <c r="H501" s="235">
        <f t="shared" si="260"/>
        <v>0</v>
      </c>
      <c r="I501" s="235">
        <f t="shared" si="260"/>
        <v>0</v>
      </c>
      <c r="J501" s="235">
        <f t="shared" si="260"/>
        <v>0</v>
      </c>
      <c r="K501" s="235">
        <f t="shared" si="260"/>
        <v>0</v>
      </c>
      <c r="L501" s="235">
        <f t="shared" si="260"/>
        <v>0</v>
      </c>
      <c r="M501" s="235">
        <f t="shared" si="260"/>
        <v>0</v>
      </c>
      <c r="N501" s="235">
        <f t="shared" si="260"/>
        <v>0</v>
      </c>
      <c r="O501" s="235">
        <f t="shared" si="260"/>
        <v>0</v>
      </c>
      <c r="P501" s="235">
        <f t="shared" si="260"/>
        <v>0</v>
      </c>
      <c r="Q501" s="235">
        <f t="shared" si="260"/>
        <v>0</v>
      </c>
      <c r="R501" s="235">
        <f t="shared" si="260"/>
        <v>0</v>
      </c>
      <c r="S501" s="235">
        <f t="shared" si="260"/>
        <v>0</v>
      </c>
      <c r="T501" s="235">
        <f t="shared" si="260"/>
        <v>0</v>
      </c>
      <c r="U501" s="235">
        <f t="shared" si="260"/>
        <v>0</v>
      </c>
      <c r="V501" s="235">
        <f t="shared" si="260"/>
        <v>0</v>
      </c>
      <c r="W501" s="235">
        <f t="shared" si="260"/>
        <v>0</v>
      </c>
      <c r="X501" s="235">
        <f t="shared" si="260"/>
        <v>0</v>
      </c>
      <c r="Y501" s="235">
        <f t="shared" si="260"/>
        <v>0</v>
      </c>
      <c r="Z501" s="235">
        <f t="shared" si="260"/>
        <v>0</v>
      </c>
      <c r="AA501" s="235">
        <f t="shared" si="260"/>
        <v>0</v>
      </c>
      <c r="AB501" s="235">
        <f t="shared" si="260"/>
        <v>0</v>
      </c>
      <c r="AC501" s="235">
        <f t="shared" si="260"/>
        <v>0</v>
      </c>
      <c r="AD501" s="235">
        <f t="shared" si="260"/>
        <v>0</v>
      </c>
      <c r="AE501" s="235">
        <f t="shared" si="260"/>
        <v>0</v>
      </c>
      <c r="AF501" s="235">
        <f t="shared" si="260"/>
        <v>0</v>
      </c>
      <c r="AG501" s="235">
        <f t="shared" si="260"/>
        <v>0</v>
      </c>
      <c r="AH501" s="235">
        <f t="shared" si="260"/>
        <v>0</v>
      </c>
      <c r="AI501" s="235">
        <f t="shared" si="260"/>
        <v>0</v>
      </c>
      <c r="AJ501" s="235">
        <f t="shared" si="260"/>
        <v>0</v>
      </c>
      <c r="AK501" s="235">
        <f t="shared" si="260"/>
        <v>0</v>
      </c>
      <c r="AL501" s="235">
        <f t="shared" si="260"/>
        <v>0</v>
      </c>
      <c r="AM501" s="235">
        <f t="shared" si="260"/>
        <v>0</v>
      </c>
      <c r="AN501" s="235">
        <f t="shared" si="260"/>
        <v>0</v>
      </c>
      <c r="AO501" s="235">
        <f t="shared" si="260"/>
        <v>0</v>
      </c>
      <c r="AP501" s="235">
        <f t="shared" si="260"/>
        <v>0</v>
      </c>
    </row>
    <row r="502" spans="1:42" s="16" customFormat="1" x14ac:dyDescent="0.2">
      <c r="A502" s="39" t="s">
        <v>12</v>
      </c>
      <c r="B502" s="19"/>
      <c r="C502" s="214">
        <f>SUM(C492:C501)</f>
        <v>0</v>
      </c>
      <c r="D502" s="214">
        <f t="shared" ref="D502:AP502" si="261">SUM(D492:D501)</f>
        <v>0</v>
      </c>
      <c r="E502" s="214">
        <f t="shared" si="261"/>
        <v>0</v>
      </c>
      <c r="F502" s="214">
        <f t="shared" si="261"/>
        <v>0</v>
      </c>
      <c r="G502" s="214">
        <f t="shared" si="261"/>
        <v>0</v>
      </c>
      <c r="H502" s="214">
        <f t="shared" si="261"/>
        <v>0</v>
      </c>
      <c r="I502" s="214">
        <f t="shared" si="261"/>
        <v>0</v>
      </c>
      <c r="J502" s="214">
        <f t="shared" si="261"/>
        <v>0</v>
      </c>
      <c r="K502" s="214">
        <f t="shared" si="261"/>
        <v>0</v>
      </c>
      <c r="L502" s="214">
        <f t="shared" si="261"/>
        <v>0</v>
      </c>
      <c r="M502" s="214">
        <f t="shared" si="261"/>
        <v>0</v>
      </c>
      <c r="N502" s="214">
        <f t="shared" si="261"/>
        <v>0</v>
      </c>
      <c r="O502" s="214">
        <f t="shared" si="261"/>
        <v>0</v>
      </c>
      <c r="P502" s="214">
        <f t="shared" si="261"/>
        <v>0</v>
      </c>
      <c r="Q502" s="214">
        <f t="shared" si="261"/>
        <v>0</v>
      </c>
      <c r="R502" s="214">
        <f t="shared" si="261"/>
        <v>0</v>
      </c>
      <c r="S502" s="214">
        <f t="shared" si="261"/>
        <v>0</v>
      </c>
      <c r="T502" s="214">
        <f t="shared" si="261"/>
        <v>0</v>
      </c>
      <c r="U502" s="214">
        <f t="shared" si="261"/>
        <v>0</v>
      </c>
      <c r="V502" s="214">
        <f t="shared" si="261"/>
        <v>0</v>
      </c>
      <c r="W502" s="214">
        <f t="shared" si="261"/>
        <v>0</v>
      </c>
      <c r="X502" s="214">
        <f t="shared" si="261"/>
        <v>0</v>
      </c>
      <c r="Y502" s="214">
        <f t="shared" si="261"/>
        <v>0</v>
      </c>
      <c r="Z502" s="214">
        <f t="shared" si="261"/>
        <v>0</v>
      </c>
      <c r="AA502" s="214">
        <f t="shared" si="261"/>
        <v>0</v>
      </c>
      <c r="AB502" s="214">
        <f t="shared" si="261"/>
        <v>0</v>
      </c>
      <c r="AC502" s="214">
        <f t="shared" si="261"/>
        <v>0</v>
      </c>
      <c r="AD502" s="214">
        <f t="shared" si="261"/>
        <v>0</v>
      </c>
      <c r="AE502" s="214">
        <f t="shared" si="261"/>
        <v>0</v>
      </c>
      <c r="AF502" s="214">
        <f t="shared" si="261"/>
        <v>0</v>
      </c>
      <c r="AG502" s="214">
        <f t="shared" si="261"/>
        <v>0</v>
      </c>
      <c r="AH502" s="214">
        <f t="shared" si="261"/>
        <v>0</v>
      </c>
      <c r="AI502" s="214">
        <f t="shared" si="261"/>
        <v>0</v>
      </c>
      <c r="AJ502" s="214">
        <f t="shared" si="261"/>
        <v>0</v>
      </c>
      <c r="AK502" s="214">
        <f t="shared" si="261"/>
        <v>0</v>
      </c>
      <c r="AL502" s="214">
        <f t="shared" si="261"/>
        <v>0</v>
      </c>
      <c r="AM502" s="214">
        <f t="shared" si="261"/>
        <v>0</v>
      </c>
      <c r="AN502" s="214">
        <f t="shared" si="261"/>
        <v>0</v>
      </c>
      <c r="AO502" s="214">
        <f t="shared" si="261"/>
        <v>0</v>
      </c>
      <c r="AP502" s="214">
        <f t="shared" si="261"/>
        <v>0</v>
      </c>
    </row>
    <row r="503" spans="1:42" s="16" customFormat="1" x14ac:dyDescent="0.2">
      <c r="A503" s="39"/>
      <c r="B503" s="19"/>
      <c r="C503" s="214"/>
      <c r="D503" s="214"/>
      <c r="E503" s="214"/>
      <c r="F503" s="214"/>
      <c r="G503" s="214"/>
      <c r="H503" s="214"/>
      <c r="I503" s="214"/>
      <c r="J503" s="214"/>
      <c r="K503" s="214"/>
      <c r="L503" s="214"/>
      <c r="M503" s="214"/>
      <c r="N503" s="214"/>
      <c r="O503" s="214"/>
      <c r="P503" s="214"/>
      <c r="Q503" s="214"/>
      <c r="R503" s="214"/>
      <c r="S503" s="214"/>
      <c r="T503" s="214"/>
      <c r="U503" s="214"/>
      <c r="V503" s="214"/>
      <c r="W503" s="214"/>
      <c r="X503" s="214"/>
      <c r="Y503" s="214"/>
      <c r="Z503" s="214"/>
      <c r="AA503" s="214"/>
      <c r="AB503" s="214"/>
      <c r="AC503" s="214"/>
      <c r="AD503" s="214"/>
      <c r="AE503" s="214"/>
      <c r="AF503" s="214"/>
      <c r="AG503" s="214"/>
      <c r="AH503" s="214"/>
      <c r="AI503" s="214"/>
      <c r="AJ503" s="214"/>
      <c r="AK503" s="214"/>
      <c r="AL503" s="214"/>
      <c r="AM503" s="214"/>
      <c r="AN503" s="214"/>
      <c r="AO503" s="214"/>
      <c r="AP503" s="214"/>
    </row>
    <row r="504" spans="1:42" s="16" customFormat="1" x14ac:dyDescent="0.2">
      <c r="A504" s="287" t="s">
        <v>211</v>
      </c>
      <c r="B504" s="288"/>
      <c r="C504" s="288"/>
      <c r="D504" s="288"/>
      <c r="E504" s="288"/>
      <c r="F504" s="288"/>
      <c r="G504" s="288"/>
      <c r="H504" s="288"/>
      <c r="I504" s="288"/>
      <c r="J504" s="288"/>
      <c r="K504" s="288"/>
      <c r="L504" s="288"/>
      <c r="M504" s="288"/>
      <c r="N504" s="288"/>
      <c r="O504" s="288"/>
      <c r="P504" s="288"/>
      <c r="Q504" s="288"/>
      <c r="R504" s="288"/>
      <c r="S504" s="288"/>
      <c r="T504" s="288"/>
      <c r="U504" s="288"/>
      <c r="V504" s="288"/>
      <c r="W504" s="288"/>
      <c r="X504" s="288"/>
      <c r="Y504" s="288"/>
      <c r="Z504" s="288"/>
      <c r="AA504" s="288"/>
      <c r="AB504" s="288"/>
      <c r="AC504" s="288"/>
      <c r="AD504" s="288"/>
      <c r="AE504" s="288"/>
      <c r="AF504" s="288"/>
      <c r="AG504" s="288"/>
      <c r="AH504" s="288"/>
      <c r="AI504" s="288"/>
      <c r="AJ504" s="288"/>
      <c r="AK504" s="288"/>
      <c r="AL504" s="288"/>
      <c r="AM504" s="288"/>
      <c r="AN504" s="288"/>
      <c r="AO504" s="288"/>
      <c r="AP504" s="288"/>
    </row>
    <row r="505" spans="1:42" s="16" customFormat="1" x14ac:dyDescent="0.2">
      <c r="A505" s="289" t="s">
        <v>68</v>
      </c>
      <c r="B505" s="258"/>
      <c r="C505" s="290"/>
      <c r="D505" s="290"/>
      <c r="E505" s="290"/>
      <c r="F505" s="290"/>
      <c r="G505" s="290"/>
      <c r="H505" s="290"/>
      <c r="I505" s="290"/>
      <c r="J505" s="290"/>
      <c r="K505" s="290"/>
      <c r="L505" s="290"/>
      <c r="M505" s="290"/>
      <c r="N505" s="290"/>
      <c r="O505" s="290"/>
      <c r="P505" s="290"/>
      <c r="Q505" s="290"/>
      <c r="R505" s="290"/>
      <c r="S505" s="290"/>
      <c r="T505" s="290"/>
      <c r="U505" s="290"/>
      <c r="V505" s="290"/>
      <c r="W505" s="290"/>
      <c r="X505" s="290"/>
      <c r="Y505" s="290"/>
      <c r="Z505" s="290"/>
      <c r="AA505" s="290"/>
      <c r="AB505" s="290"/>
      <c r="AC505" s="290"/>
      <c r="AD505" s="290"/>
      <c r="AE505" s="290"/>
      <c r="AF505" s="290"/>
      <c r="AG505" s="290"/>
      <c r="AH505" s="290"/>
      <c r="AI505" s="290"/>
      <c r="AJ505" s="290"/>
      <c r="AK505" s="290"/>
      <c r="AL505" s="290"/>
      <c r="AM505" s="290"/>
      <c r="AN505" s="290"/>
      <c r="AO505" s="290"/>
      <c r="AP505" s="290"/>
    </row>
    <row r="506" spans="1:42" s="16" customFormat="1" x14ac:dyDescent="0.2">
      <c r="A506" s="30" t="s">
        <v>5</v>
      </c>
      <c r="C506" s="162"/>
      <c r="D506" s="162"/>
      <c r="E506" s="162"/>
      <c r="F506" s="162"/>
      <c r="G506" s="162"/>
      <c r="H506" s="162"/>
      <c r="I506" s="162"/>
      <c r="J506" s="162"/>
      <c r="K506" s="162"/>
      <c r="L506" s="162"/>
      <c r="M506" s="162"/>
      <c r="N506" s="162"/>
      <c r="O506" s="162"/>
      <c r="P506" s="162"/>
      <c r="Q506" s="162"/>
      <c r="R506" s="162"/>
      <c r="S506" s="162"/>
      <c r="T506" s="162"/>
      <c r="U506" s="162"/>
      <c r="V506" s="162"/>
      <c r="W506" s="162"/>
      <c r="X506" s="162"/>
      <c r="Y506" s="162"/>
      <c r="Z506" s="162"/>
      <c r="AA506" s="162"/>
      <c r="AB506" s="162"/>
      <c r="AC506" s="162"/>
      <c r="AD506" s="162"/>
      <c r="AE506" s="162"/>
      <c r="AF506" s="162"/>
      <c r="AG506" s="162"/>
      <c r="AH506" s="162"/>
      <c r="AI506" s="162"/>
      <c r="AJ506" s="162"/>
      <c r="AK506" s="162"/>
      <c r="AL506" s="162"/>
      <c r="AM506" s="162"/>
      <c r="AN506" s="162"/>
      <c r="AO506" s="162"/>
      <c r="AP506" s="162"/>
    </row>
    <row r="507" spans="1:42" s="16" customFormat="1" x14ac:dyDescent="0.2">
      <c r="A507" s="32" t="s">
        <v>288</v>
      </c>
      <c r="C507" s="152">
        <f>IF(ptc_sta_amount="n/a",Inputs!D182,IF(C$2&lt;=ptc_sta_term,ptc_sta_amount*(1+ptc_sta_escal/100)^B$2,0))</f>
        <v>0</v>
      </c>
      <c r="D507" s="152">
        <f>IF(ptc_sta_amount="n/a",Inputs!E182,IF(D$2&lt;=ptc_sta_term,ptc_sta_amount*(1+ptc_sta_escal/100)^C$2,0))</f>
        <v>0</v>
      </c>
      <c r="E507" s="152">
        <f>IF(ptc_sta_amount="n/a",Inputs!F182,IF(E$2&lt;=ptc_sta_term,ptc_sta_amount*(1+ptc_sta_escal/100)^D$2,0))</f>
        <v>0</v>
      </c>
      <c r="F507" s="152">
        <f>IF(ptc_sta_amount="n/a",Inputs!G182,IF(F$2&lt;=ptc_sta_term,ptc_sta_amount*(1+ptc_sta_escal/100)^E$2,0))</f>
        <v>0</v>
      </c>
      <c r="G507" s="152">
        <f>IF(ptc_sta_amount="n/a",Inputs!H182,IF(G$2&lt;=ptc_sta_term,ptc_sta_amount*(1+ptc_sta_escal/100)^F$2,0))</f>
        <v>0</v>
      </c>
      <c r="H507" s="152">
        <f>IF(ptc_sta_amount="n/a",Inputs!I182,IF(H$2&lt;=ptc_sta_term,ptc_sta_amount*(1+ptc_sta_escal/100)^G$2,0))</f>
        <v>0</v>
      </c>
      <c r="I507" s="152">
        <f>IF(ptc_sta_amount="n/a",Inputs!J182,IF(I$2&lt;=ptc_sta_term,ptc_sta_amount*(1+ptc_sta_escal/100)^H$2,0))</f>
        <v>0</v>
      </c>
      <c r="J507" s="152">
        <f>IF(ptc_sta_amount="n/a",Inputs!K182,IF(J$2&lt;=ptc_sta_term,ptc_sta_amount*(1+ptc_sta_escal/100)^I$2,0))</f>
        <v>0</v>
      </c>
      <c r="K507" s="152">
        <f>IF(ptc_sta_amount="n/a",Inputs!L182,IF(K$2&lt;=ptc_sta_term,ptc_sta_amount*(1+ptc_sta_escal/100)^J$2,0))</f>
        <v>0</v>
      </c>
      <c r="L507" s="152">
        <f>IF(ptc_sta_amount="n/a",Inputs!M182,IF(L$2&lt;=ptc_sta_term,ptc_sta_amount*(1+ptc_sta_escal/100)^K$2,0))</f>
        <v>0</v>
      </c>
      <c r="M507" s="152">
        <f>IF(ptc_sta_amount="n/a",Inputs!N182,IF(M$2&lt;=ptc_sta_term,ptc_sta_amount*(1+ptc_sta_escal/100)^L$2,0))</f>
        <v>0</v>
      </c>
      <c r="N507" s="152">
        <f>IF(ptc_sta_amount="n/a",Inputs!O182,IF(N$2&lt;=ptc_sta_term,ptc_sta_amount*(1+ptc_sta_escal/100)^M$2,0))</f>
        <v>0</v>
      </c>
      <c r="O507" s="152">
        <f>IF(ptc_sta_amount="n/a",Inputs!P182,IF(O$2&lt;=ptc_sta_term,ptc_sta_amount*(1+ptc_sta_escal/100)^N$2,0))</f>
        <v>0</v>
      </c>
      <c r="P507" s="152">
        <f>IF(ptc_sta_amount="n/a",Inputs!Q182,IF(P$2&lt;=ptc_sta_term,ptc_sta_amount*(1+ptc_sta_escal/100)^O$2,0))</f>
        <v>0</v>
      </c>
      <c r="Q507" s="152">
        <f>IF(ptc_sta_amount="n/a",Inputs!R182,IF(Q$2&lt;=ptc_sta_term,ptc_sta_amount*(1+ptc_sta_escal/100)^P$2,0))</f>
        <v>0</v>
      </c>
      <c r="R507" s="152">
        <f>IF(ptc_sta_amount="n/a",Inputs!S182,IF(R$2&lt;=ptc_sta_term,ptc_sta_amount*(1+ptc_sta_escal/100)^Q$2,0))</f>
        <v>0</v>
      </c>
      <c r="S507" s="152">
        <f>IF(ptc_sta_amount="n/a",Inputs!T182,IF(S$2&lt;=ptc_sta_term,ptc_sta_amount*(1+ptc_sta_escal/100)^R$2,0))</f>
        <v>0</v>
      </c>
      <c r="T507" s="152">
        <f>IF(ptc_sta_amount="n/a",Inputs!U182,IF(T$2&lt;=ptc_sta_term,ptc_sta_amount*(1+ptc_sta_escal/100)^S$2,0))</f>
        <v>0</v>
      </c>
      <c r="U507" s="152">
        <f>IF(ptc_sta_amount="n/a",Inputs!V182,IF(U$2&lt;=ptc_sta_term,ptc_sta_amount*(1+ptc_sta_escal/100)^T$2,0))</f>
        <v>0</v>
      </c>
      <c r="V507" s="152">
        <f>IF(ptc_sta_amount="n/a",Inputs!W182,IF(V$2&lt;=ptc_sta_term,ptc_sta_amount*(1+ptc_sta_escal/100)^U$2,0))</f>
        <v>0</v>
      </c>
      <c r="W507" s="152">
        <f>IF(ptc_sta_amount="n/a",Inputs!X182,IF(W$2&lt;=ptc_sta_term,ptc_sta_amount*(1+ptc_sta_escal/100)^V$2,0))</f>
        <v>0</v>
      </c>
      <c r="X507" s="152">
        <f>IF(ptc_sta_amount="n/a",Inputs!Y182,IF(X$2&lt;=ptc_sta_term,ptc_sta_amount*(1+ptc_sta_escal/100)^W$2,0))</f>
        <v>0</v>
      </c>
      <c r="Y507" s="152">
        <f>IF(ptc_sta_amount="n/a",Inputs!Z182,IF(Y$2&lt;=ptc_sta_term,ptc_sta_amount*(1+ptc_sta_escal/100)^X$2,0))</f>
        <v>0</v>
      </c>
      <c r="Z507" s="152">
        <f>IF(ptc_sta_amount="n/a",Inputs!AA182,IF(Z$2&lt;=ptc_sta_term,ptc_sta_amount*(1+ptc_sta_escal/100)^Y$2,0))</f>
        <v>0</v>
      </c>
      <c r="AA507" s="152">
        <f>IF(ptc_sta_amount="n/a",Inputs!AB182,IF(AA$2&lt;=ptc_sta_term,ptc_sta_amount*(1+ptc_sta_escal/100)^Z$2,0))</f>
        <v>0</v>
      </c>
      <c r="AB507" s="152">
        <f>IF(ptc_sta_amount="n/a",Inputs!AC182,IF(AB$2&lt;=ptc_sta_term,ptc_sta_amount*(1+ptc_sta_escal/100)^AA$2,0))</f>
        <v>0</v>
      </c>
      <c r="AC507" s="152">
        <f>IF(ptc_sta_amount="n/a",Inputs!AD182,IF(AC$2&lt;=ptc_sta_term,ptc_sta_amount*(1+ptc_sta_escal/100)^AB$2,0))</f>
        <v>0</v>
      </c>
      <c r="AD507" s="152">
        <f>IF(ptc_sta_amount="n/a",Inputs!AE182,IF(AD$2&lt;=ptc_sta_term,ptc_sta_amount*(1+ptc_sta_escal/100)^AC$2,0))</f>
        <v>0</v>
      </c>
      <c r="AE507" s="152">
        <f>IF(ptc_sta_amount="n/a",Inputs!AF182,IF(AE$2&lt;=ptc_sta_term,ptc_sta_amount*(1+ptc_sta_escal/100)^AD$2,0))</f>
        <v>0</v>
      </c>
      <c r="AF507" s="152">
        <f>IF(ptc_sta_amount="n/a",Inputs!AG182,IF(AF$2&lt;=ptc_sta_term,ptc_sta_amount*(1+ptc_sta_escal/100)^AE$2,0))</f>
        <v>0</v>
      </c>
      <c r="AG507" s="152">
        <f>IF(ptc_sta_amount="n/a",Inputs!AH182,IF(AG$2&lt;=ptc_sta_term,ptc_sta_amount*(1+ptc_sta_escal/100)^AF$2,0))</f>
        <v>0</v>
      </c>
      <c r="AH507" s="152">
        <f>IF(ptc_sta_amount="n/a",Inputs!AI182,IF(AH$2&lt;=ptc_sta_term,ptc_sta_amount*(1+ptc_sta_escal/100)^AG$2,0))</f>
        <v>0</v>
      </c>
      <c r="AI507" s="152">
        <f>IF(ptc_sta_amount="n/a",Inputs!AJ182,IF(AI$2&lt;=ptc_sta_term,ptc_sta_amount*(1+ptc_sta_escal/100)^AH$2,0))</f>
        <v>0</v>
      </c>
      <c r="AJ507" s="152">
        <f>IF(ptc_sta_amount="n/a",Inputs!AK182,IF(AJ$2&lt;=ptc_sta_term,ptc_sta_amount*(1+ptc_sta_escal/100)^AI$2,0))</f>
        <v>0</v>
      </c>
      <c r="AK507" s="152">
        <f>IF(ptc_sta_amount="n/a",Inputs!AL182,IF(AK$2&lt;=ptc_sta_term,ptc_sta_amount*(1+ptc_sta_escal/100)^AJ$2,0))</f>
        <v>0</v>
      </c>
      <c r="AL507" s="152">
        <f>IF(ptc_sta_amount="n/a",Inputs!AM182,IF(AL$2&lt;=ptc_sta_term,ptc_sta_amount*(1+ptc_sta_escal/100)^AK$2,0))</f>
        <v>0</v>
      </c>
      <c r="AM507" s="152">
        <f>IF(ptc_sta_amount="n/a",Inputs!AN182,IF(AM$2&lt;=ptc_sta_term,ptc_sta_amount*(1+ptc_sta_escal/100)^AL$2,0))</f>
        <v>0</v>
      </c>
      <c r="AN507" s="152">
        <f>IF(ptc_sta_amount="n/a",Inputs!AO182,IF(AN$2&lt;=ptc_sta_term,ptc_sta_amount*(1+ptc_sta_escal/100)^AM$2,0))</f>
        <v>0</v>
      </c>
      <c r="AO507" s="152">
        <f>IF(ptc_sta_amount="n/a",Inputs!AP182,IF(AO$2&lt;=ptc_sta_term,ptc_sta_amount*(1+ptc_sta_escal/100)^AN$2,0))</f>
        <v>0</v>
      </c>
      <c r="AP507" s="152">
        <f>IF(ptc_sta_amount="n/a",Inputs!AQ182,IF(AP$2&lt;=ptc_sta_term,ptc_sta_amount*(1+ptc_sta_escal/100)^AO$2,0))</f>
        <v>0</v>
      </c>
    </row>
    <row r="508" spans="1:42" s="16" customFormat="1" x14ac:dyDescent="0.2">
      <c r="A508" s="32" t="s">
        <v>289</v>
      </c>
      <c r="C508" s="152">
        <f>ROUND(C507*1000,0)</f>
        <v>0</v>
      </c>
      <c r="D508" s="152">
        <f>ROUND(D507*1000,0)</f>
        <v>0</v>
      </c>
      <c r="E508" s="152">
        <f t="shared" ref="E508:AP508" si="262">ROUND(E507*1000,0)</f>
        <v>0</v>
      </c>
      <c r="F508" s="152">
        <f t="shared" si="262"/>
        <v>0</v>
      </c>
      <c r="G508" s="152">
        <f t="shared" si="262"/>
        <v>0</v>
      </c>
      <c r="H508" s="152">
        <f t="shared" si="262"/>
        <v>0</v>
      </c>
      <c r="I508" s="152">
        <f t="shared" si="262"/>
        <v>0</v>
      </c>
      <c r="J508" s="152">
        <f t="shared" si="262"/>
        <v>0</v>
      </c>
      <c r="K508" s="152">
        <f t="shared" si="262"/>
        <v>0</v>
      </c>
      <c r="L508" s="152">
        <f t="shared" si="262"/>
        <v>0</v>
      </c>
      <c r="M508" s="152">
        <f t="shared" si="262"/>
        <v>0</v>
      </c>
      <c r="N508" s="152">
        <f t="shared" si="262"/>
        <v>0</v>
      </c>
      <c r="O508" s="152">
        <f t="shared" si="262"/>
        <v>0</v>
      </c>
      <c r="P508" s="152">
        <f t="shared" si="262"/>
        <v>0</v>
      </c>
      <c r="Q508" s="152">
        <f t="shared" si="262"/>
        <v>0</v>
      </c>
      <c r="R508" s="152">
        <f t="shared" si="262"/>
        <v>0</v>
      </c>
      <c r="S508" s="152">
        <f t="shared" si="262"/>
        <v>0</v>
      </c>
      <c r="T508" s="152">
        <f t="shared" si="262"/>
        <v>0</v>
      </c>
      <c r="U508" s="152">
        <f t="shared" si="262"/>
        <v>0</v>
      </c>
      <c r="V508" s="152">
        <f t="shared" si="262"/>
        <v>0</v>
      </c>
      <c r="W508" s="152">
        <f t="shared" si="262"/>
        <v>0</v>
      </c>
      <c r="X508" s="152">
        <f t="shared" si="262"/>
        <v>0</v>
      </c>
      <c r="Y508" s="152">
        <f t="shared" si="262"/>
        <v>0</v>
      </c>
      <c r="Z508" s="152">
        <f t="shared" si="262"/>
        <v>0</v>
      </c>
      <c r="AA508" s="152">
        <f t="shared" si="262"/>
        <v>0</v>
      </c>
      <c r="AB508" s="152">
        <f t="shared" si="262"/>
        <v>0</v>
      </c>
      <c r="AC508" s="152">
        <f t="shared" si="262"/>
        <v>0</v>
      </c>
      <c r="AD508" s="152">
        <f t="shared" si="262"/>
        <v>0</v>
      </c>
      <c r="AE508" s="152">
        <f t="shared" si="262"/>
        <v>0</v>
      </c>
      <c r="AF508" s="152">
        <f t="shared" si="262"/>
        <v>0</v>
      </c>
      <c r="AG508" s="152">
        <f t="shared" si="262"/>
        <v>0</v>
      </c>
      <c r="AH508" s="152">
        <f t="shared" si="262"/>
        <v>0</v>
      </c>
      <c r="AI508" s="152">
        <f t="shared" si="262"/>
        <v>0</v>
      </c>
      <c r="AJ508" s="152">
        <f t="shared" si="262"/>
        <v>0</v>
      </c>
      <c r="AK508" s="152">
        <f t="shared" si="262"/>
        <v>0</v>
      </c>
      <c r="AL508" s="152">
        <f t="shared" si="262"/>
        <v>0</v>
      </c>
      <c r="AM508" s="152">
        <f t="shared" si="262"/>
        <v>0</v>
      </c>
      <c r="AN508" s="152">
        <f t="shared" si="262"/>
        <v>0</v>
      </c>
      <c r="AO508" s="152">
        <f t="shared" si="262"/>
        <v>0</v>
      </c>
      <c r="AP508" s="152">
        <f t="shared" si="262"/>
        <v>0</v>
      </c>
    </row>
    <row r="509" spans="1:42" s="16" customFormat="1" x14ac:dyDescent="0.2">
      <c r="A509" s="32" t="s">
        <v>69</v>
      </c>
      <c r="C509" s="163">
        <f>C$9/1000</f>
        <v>0</v>
      </c>
      <c r="D509" s="163">
        <f>D$9/1000</f>
        <v>0</v>
      </c>
      <c r="E509" s="163">
        <f t="shared" ref="E509:AP509" si="263">E$9/1000</f>
        <v>0</v>
      </c>
      <c r="F509" s="163">
        <f t="shared" si="263"/>
        <v>0</v>
      </c>
      <c r="G509" s="163">
        <f t="shared" si="263"/>
        <v>0</v>
      </c>
      <c r="H509" s="163">
        <f t="shared" si="263"/>
        <v>0</v>
      </c>
      <c r="I509" s="163">
        <f t="shared" si="263"/>
        <v>0</v>
      </c>
      <c r="J509" s="163">
        <f t="shared" si="263"/>
        <v>0</v>
      </c>
      <c r="K509" s="163">
        <f t="shared" si="263"/>
        <v>0</v>
      </c>
      <c r="L509" s="163">
        <f t="shared" si="263"/>
        <v>0</v>
      </c>
      <c r="M509" s="163">
        <f t="shared" si="263"/>
        <v>0</v>
      </c>
      <c r="N509" s="163">
        <f t="shared" si="263"/>
        <v>0</v>
      </c>
      <c r="O509" s="163">
        <f t="shared" si="263"/>
        <v>0</v>
      </c>
      <c r="P509" s="163">
        <f t="shared" si="263"/>
        <v>0</v>
      </c>
      <c r="Q509" s="163">
        <f t="shared" si="263"/>
        <v>0</v>
      </c>
      <c r="R509" s="163">
        <f t="shared" si="263"/>
        <v>0</v>
      </c>
      <c r="S509" s="163">
        <f t="shared" si="263"/>
        <v>0</v>
      </c>
      <c r="T509" s="163">
        <f t="shared" si="263"/>
        <v>0</v>
      </c>
      <c r="U509" s="163">
        <f t="shared" si="263"/>
        <v>0</v>
      </c>
      <c r="V509" s="163">
        <f t="shared" si="263"/>
        <v>0</v>
      </c>
      <c r="W509" s="163">
        <f t="shared" si="263"/>
        <v>0</v>
      </c>
      <c r="X509" s="163">
        <f t="shared" si="263"/>
        <v>0</v>
      </c>
      <c r="Y509" s="163">
        <f t="shared" si="263"/>
        <v>0</v>
      </c>
      <c r="Z509" s="163">
        <f t="shared" si="263"/>
        <v>0</v>
      </c>
      <c r="AA509" s="163">
        <f t="shared" si="263"/>
        <v>0</v>
      </c>
      <c r="AB509" s="163">
        <f t="shared" si="263"/>
        <v>0</v>
      </c>
      <c r="AC509" s="163">
        <f t="shared" si="263"/>
        <v>0</v>
      </c>
      <c r="AD509" s="163">
        <f t="shared" si="263"/>
        <v>0</v>
      </c>
      <c r="AE509" s="163">
        <f t="shared" si="263"/>
        <v>0</v>
      </c>
      <c r="AF509" s="163">
        <f t="shared" si="263"/>
        <v>0</v>
      </c>
      <c r="AG509" s="163">
        <f t="shared" si="263"/>
        <v>0</v>
      </c>
      <c r="AH509" s="163">
        <f t="shared" si="263"/>
        <v>0</v>
      </c>
      <c r="AI509" s="163">
        <f t="shared" si="263"/>
        <v>0</v>
      </c>
      <c r="AJ509" s="163">
        <f t="shared" si="263"/>
        <v>0</v>
      </c>
      <c r="AK509" s="163">
        <f t="shared" si="263"/>
        <v>0</v>
      </c>
      <c r="AL509" s="163">
        <f t="shared" si="263"/>
        <v>0</v>
      </c>
      <c r="AM509" s="163">
        <f t="shared" si="263"/>
        <v>0</v>
      </c>
      <c r="AN509" s="163">
        <f t="shared" si="263"/>
        <v>0</v>
      </c>
      <c r="AO509" s="163">
        <f t="shared" si="263"/>
        <v>0</v>
      </c>
      <c r="AP509" s="163">
        <f t="shared" si="263"/>
        <v>0</v>
      </c>
    </row>
    <row r="510" spans="1:42" s="16" customFormat="1" x14ac:dyDescent="0.2">
      <c r="A510" s="32" t="s">
        <v>12</v>
      </c>
      <c r="C510" s="162">
        <f>C508*C509</f>
        <v>0</v>
      </c>
      <c r="D510" s="162">
        <f>D508*D509</f>
        <v>0</v>
      </c>
      <c r="E510" s="162">
        <f t="shared" ref="E510:AP510" si="264">E508*E509</f>
        <v>0</v>
      </c>
      <c r="F510" s="162">
        <f t="shared" si="264"/>
        <v>0</v>
      </c>
      <c r="G510" s="162">
        <f t="shared" si="264"/>
        <v>0</v>
      </c>
      <c r="H510" s="162">
        <f t="shared" si="264"/>
        <v>0</v>
      </c>
      <c r="I510" s="162">
        <f t="shared" si="264"/>
        <v>0</v>
      </c>
      <c r="J510" s="162">
        <f t="shared" si="264"/>
        <v>0</v>
      </c>
      <c r="K510" s="162">
        <f t="shared" si="264"/>
        <v>0</v>
      </c>
      <c r="L510" s="162">
        <f t="shared" si="264"/>
        <v>0</v>
      </c>
      <c r="M510" s="162">
        <f t="shared" si="264"/>
        <v>0</v>
      </c>
      <c r="N510" s="162">
        <f t="shared" si="264"/>
        <v>0</v>
      </c>
      <c r="O510" s="162">
        <f t="shared" si="264"/>
        <v>0</v>
      </c>
      <c r="P510" s="162">
        <f t="shared" si="264"/>
        <v>0</v>
      </c>
      <c r="Q510" s="162">
        <f t="shared" si="264"/>
        <v>0</v>
      </c>
      <c r="R510" s="162">
        <f t="shared" si="264"/>
        <v>0</v>
      </c>
      <c r="S510" s="162">
        <f t="shared" si="264"/>
        <v>0</v>
      </c>
      <c r="T510" s="162">
        <f t="shared" si="264"/>
        <v>0</v>
      </c>
      <c r="U510" s="162">
        <f t="shared" si="264"/>
        <v>0</v>
      </c>
      <c r="V510" s="162">
        <f t="shared" si="264"/>
        <v>0</v>
      </c>
      <c r="W510" s="162">
        <f t="shared" si="264"/>
        <v>0</v>
      </c>
      <c r="X510" s="162">
        <f t="shared" si="264"/>
        <v>0</v>
      </c>
      <c r="Y510" s="162">
        <f t="shared" si="264"/>
        <v>0</v>
      </c>
      <c r="Z510" s="162">
        <f t="shared" si="264"/>
        <v>0</v>
      </c>
      <c r="AA510" s="162">
        <f t="shared" si="264"/>
        <v>0</v>
      </c>
      <c r="AB510" s="162">
        <f t="shared" si="264"/>
        <v>0</v>
      </c>
      <c r="AC510" s="162">
        <f t="shared" si="264"/>
        <v>0</v>
      </c>
      <c r="AD510" s="162">
        <f t="shared" si="264"/>
        <v>0</v>
      </c>
      <c r="AE510" s="162">
        <f t="shared" si="264"/>
        <v>0</v>
      </c>
      <c r="AF510" s="162">
        <f t="shared" si="264"/>
        <v>0</v>
      </c>
      <c r="AG510" s="162">
        <f t="shared" si="264"/>
        <v>0</v>
      </c>
      <c r="AH510" s="162">
        <f t="shared" si="264"/>
        <v>0</v>
      </c>
      <c r="AI510" s="162">
        <f t="shared" si="264"/>
        <v>0</v>
      </c>
      <c r="AJ510" s="162">
        <f t="shared" si="264"/>
        <v>0</v>
      </c>
      <c r="AK510" s="162">
        <f t="shared" si="264"/>
        <v>0</v>
      </c>
      <c r="AL510" s="162">
        <f t="shared" si="264"/>
        <v>0</v>
      </c>
      <c r="AM510" s="162">
        <f t="shared" si="264"/>
        <v>0</v>
      </c>
      <c r="AN510" s="162">
        <f t="shared" si="264"/>
        <v>0</v>
      </c>
      <c r="AO510" s="162">
        <f t="shared" si="264"/>
        <v>0</v>
      </c>
      <c r="AP510" s="162">
        <f t="shared" si="264"/>
        <v>0</v>
      </c>
    </row>
    <row r="511" spans="1:42" s="16" customFormat="1" x14ac:dyDescent="0.2">
      <c r="A511" s="30"/>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c r="AD511" s="19"/>
      <c r="AE511" s="19"/>
      <c r="AF511" s="19"/>
      <c r="AG511" s="19"/>
      <c r="AH511" s="19"/>
      <c r="AI511" s="19"/>
      <c r="AJ511" s="19"/>
      <c r="AK511" s="19"/>
      <c r="AL511" s="19"/>
      <c r="AM511" s="19"/>
      <c r="AN511" s="19"/>
      <c r="AO511" s="19"/>
      <c r="AP511" s="19"/>
    </row>
    <row r="512" spans="1:42" s="16" customFormat="1" x14ac:dyDescent="0.2">
      <c r="A512" s="30" t="s">
        <v>4</v>
      </c>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c r="AD512" s="19"/>
      <c r="AE512" s="19"/>
      <c r="AF512" s="19"/>
      <c r="AG512" s="19"/>
      <c r="AH512" s="19"/>
      <c r="AI512" s="19"/>
      <c r="AJ512" s="19"/>
      <c r="AK512" s="19"/>
      <c r="AL512" s="19"/>
      <c r="AM512" s="19"/>
      <c r="AN512" s="19"/>
      <c r="AO512" s="19"/>
      <c r="AP512" s="19"/>
    </row>
    <row r="513" spans="1:42" s="16" customFormat="1" x14ac:dyDescent="0.2">
      <c r="A513" s="32" t="s">
        <v>288</v>
      </c>
      <c r="C513" s="152">
        <f>IF(ptc_fed_amount="n/a",Inputs!D181,IF(C$2&lt;=ptc_fed_term,ptc_fed_amount*(1+ptc_fed_escal/100)^B$2,0))</f>
        <v>0</v>
      </c>
      <c r="D513" s="152">
        <f>IF(ptc_fed_amount="n/a",Inputs!E181,IF(D$2&lt;=ptc_fed_term,ptc_fed_amount*(1+ptc_fed_escal/100)^C$2,0))</f>
        <v>0</v>
      </c>
      <c r="E513" s="152">
        <f>IF(ptc_fed_amount="n/a",Inputs!F181,IF(E$2&lt;=ptc_fed_term,ptc_fed_amount*(1+ptc_fed_escal/100)^D$2,0))</f>
        <v>0</v>
      </c>
      <c r="F513" s="152">
        <f>IF(ptc_fed_amount="n/a",Inputs!G181,IF(F$2&lt;=ptc_fed_term,ptc_fed_amount*(1+ptc_fed_escal/100)^E$2,0))</f>
        <v>0</v>
      </c>
      <c r="G513" s="152">
        <f>IF(ptc_fed_amount="n/a",Inputs!H181,IF(G$2&lt;=ptc_fed_term,ptc_fed_amount*(1+ptc_fed_escal/100)^F$2,0))</f>
        <v>0</v>
      </c>
      <c r="H513" s="152">
        <f>IF(ptc_fed_amount="n/a",Inputs!I181,IF(H$2&lt;=ptc_fed_term,ptc_fed_amount*(1+ptc_fed_escal/100)^G$2,0))</f>
        <v>0</v>
      </c>
      <c r="I513" s="152">
        <f>IF(ptc_fed_amount="n/a",Inputs!J181,IF(I$2&lt;=ptc_fed_term,ptc_fed_amount*(1+ptc_fed_escal/100)^H$2,0))</f>
        <v>0</v>
      </c>
      <c r="J513" s="152">
        <f>IF(ptc_fed_amount="n/a",Inputs!K181,IF(J$2&lt;=ptc_fed_term,ptc_fed_amount*(1+ptc_fed_escal/100)^I$2,0))</f>
        <v>0</v>
      </c>
      <c r="K513" s="152">
        <f>IF(ptc_fed_amount="n/a",Inputs!L181,IF(K$2&lt;=ptc_fed_term,ptc_fed_amount*(1+ptc_fed_escal/100)^J$2,0))</f>
        <v>0</v>
      </c>
      <c r="L513" s="152">
        <f>IF(ptc_fed_amount="n/a",Inputs!M181,IF(L$2&lt;=ptc_fed_term,ptc_fed_amount*(1+ptc_fed_escal/100)^K$2,0))</f>
        <v>0</v>
      </c>
      <c r="M513" s="152">
        <f>IF(ptc_fed_amount="n/a",Inputs!N181,IF(M$2&lt;=ptc_fed_term,ptc_fed_amount*(1+ptc_fed_escal/100)^L$2,0))</f>
        <v>0</v>
      </c>
      <c r="N513" s="152">
        <f>IF(ptc_fed_amount="n/a",Inputs!O181,IF(N$2&lt;=ptc_fed_term,ptc_fed_amount*(1+ptc_fed_escal/100)^M$2,0))</f>
        <v>0</v>
      </c>
      <c r="O513" s="152">
        <f>IF(ptc_fed_amount="n/a",Inputs!P181,IF(O$2&lt;=ptc_fed_term,ptc_fed_amount*(1+ptc_fed_escal/100)^N$2,0))</f>
        <v>0</v>
      </c>
      <c r="P513" s="152">
        <f>IF(ptc_fed_amount="n/a",Inputs!Q181,IF(P$2&lt;=ptc_fed_term,ptc_fed_amount*(1+ptc_fed_escal/100)^O$2,0))</f>
        <v>0</v>
      </c>
      <c r="Q513" s="152">
        <f>IF(ptc_fed_amount="n/a",Inputs!R181,IF(Q$2&lt;=ptc_fed_term,ptc_fed_amount*(1+ptc_fed_escal/100)^P$2,0))</f>
        <v>0</v>
      </c>
      <c r="R513" s="152">
        <f>IF(ptc_fed_amount="n/a",Inputs!S181,IF(R$2&lt;=ptc_fed_term,ptc_fed_amount*(1+ptc_fed_escal/100)^Q$2,0))</f>
        <v>0</v>
      </c>
      <c r="S513" s="152">
        <f>IF(ptc_fed_amount="n/a",Inputs!T181,IF(S$2&lt;=ptc_fed_term,ptc_fed_amount*(1+ptc_fed_escal/100)^R$2,0))</f>
        <v>0</v>
      </c>
      <c r="T513" s="152">
        <f>IF(ptc_fed_amount="n/a",Inputs!U181,IF(T$2&lt;=ptc_fed_term,ptc_fed_amount*(1+ptc_fed_escal/100)^S$2,0))</f>
        <v>0</v>
      </c>
      <c r="U513" s="152">
        <f>IF(ptc_fed_amount="n/a",Inputs!V181,IF(U$2&lt;=ptc_fed_term,ptc_fed_amount*(1+ptc_fed_escal/100)^T$2,0))</f>
        <v>0</v>
      </c>
      <c r="V513" s="152">
        <f>IF(ptc_fed_amount="n/a",Inputs!W181,IF(V$2&lt;=ptc_fed_term,ptc_fed_amount*(1+ptc_fed_escal/100)^U$2,0))</f>
        <v>0</v>
      </c>
      <c r="W513" s="152">
        <f>IF(ptc_fed_amount="n/a",Inputs!X181,IF(W$2&lt;=ptc_fed_term,ptc_fed_amount*(1+ptc_fed_escal/100)^V$2,0))</f>
        <v>0</v>
      </c>
      <c r="X513" s="152">
        <f>IF(ptc_fed_amount="n/a",Inputs!Y181,IF(X$2&lt;=ptc_fed_term,ptc_fed_amount*(1+ptc_fed_escal/100)^W$2,0))</f>
        <v>0</v>
      </c>
      <c r="Y513" s="152">
        <f>IF(ptc_fed_amount="n/a",Inputs!Z181,IF(Y$2&lt;=ptc_fed_term,ptc_fed_amount*(1+ptc_fed_escal/100)^X$2,0))</f>
        <v>0</v>
      </c>
      <c r="Z513" s="152">
        <f>IF(ptc_fed_amount="n/a",Inputs!AA181,IF(Z$2&lt;=ptc_fed_term,ptc_fed_amount*(1+ptc_fed_escal/100)^Y$2,0))</f>
        <v>0</v>
      </c>
      <c r="AA513" s="152">
        <f>IF(ptc_fed_amount="n/a",Inputs!AB181,IF(AA$2&lt;=ptc_fed_term,ptc_fed_amount*(1+ptc_fed_escal/100)^Z$2,0))</f>
        <v>0</v>
      </c>
      <c r="AB513" s="152">
        <f>IF(ptc_fed_amount="n/a",Inputs!AC181,IF(AB$2&lt;=ptc_fed_term,ptc_fed_amount*(1+ptc_fed_escal/100)^AA$2,0))</f>
        <v>0</v>
      </c>
      <c r="AC513" s="152">
        <f>IF(ptc_fed_amount="n/a",Inputs!AD181,IF(AC$2&lt;=ptc_fed_term,ptc_fed_amount*(1+ptc_fed_escal/100)^AB$2,0))</f>
        <v>0</v>
      </c>
      <c r="AD513" s="152">
        <f>IF(ptc_fed_amount="n/a",Inputs!AE181,IF(AD$2&lt;=ptc_fed_term,ptc_fed_amount*(1+ptc_fed_escal/100)^AC$2,0))</f>
        <v>0</v>
      </c>
      <c r="AE513" s="152">
        <f>IF(ptc_fed_amount="n/a",Inputs!AF181,IF(AE$2&lt;=ptc_fed_term,ptc_fed_amount*(1+ptc_fed_escal/100)^AD$2,0))</f>
        <v>0</v>
      </c>
      <c r="AF513" s="152">
        <f>IF(ptc_fed_amount="n/a",Inputs!AG181,IF(AF$2&lt;=ptc_fed_term,ptc_fed_amount*(1+ptc_fed_escal/100)^AE$2,0))</f>
        <v>0</v>
      </c>
      <c r="AG513" s="152">
        <f>IF(ptc_fed_amount="n/a",Inputs!AH181,IF(AG$2&lt;=ptc_fed_term,ptc_fed_amount*(1+ptc_fed_escal/100)^AF$2,0))</f>
        <v>0</v>
      </c>
      <c r="AH513" s="152">
        <f>IF(ptc_fed_amount="n/a",Inputs!AI181,IF(AH$2&lt;=ptc_fed_term,ptc_fed_amount*(1+ptc_fed_escal/100)^AG$2,0))</f>
        <v>0</v>
      </c>
      <c r="AI513" s="152">
        <f>IF(ptc_fed_amount="n/a",Inputs!AJ181,IF(AI$2&lt;=ptc_fed_term,ptc_fed_amount*(1+ptc_fed_escal/100)^AH$2,0))</f>
        <v>0</v>
      </c>
      <c r="AJ513" s="152">
        <f>IF(ptc_fed_amount="n/a",Inputs!AK181,IF(AJ$2&lt;=ptc_fed_term,ptc_fed_amount*(1+ptc_fed_escal/100)^AI$2,0))</f>
        <v>0</v>
      </c>
      <c r="AK513" s="152">
        <f>IF(ptc_fed_amount="n/a",Inputs!AL181,IF(AK$2&lt;=ptc_fed_term,ptc_fed_amount*(1+ptc_fed_escal/100)^AJ$2,0))</f>
        <v>0</v>
      </c>
      <c r="AL513" s="152">
        <f>IF(ptc_fed_amount="n/a",Inputs!AM181,IF(AL$2&lt;=ptc_fed_term,ptc_fed_amount*(1+ptc_fed_escal/100)^AK$2,0))</f>
        <v>0</v>
      </c>
      <c r="AM513" s="152">
        <f>IF(ptc_fed_amount="n/a",Inputs!AN181,IF(AM$2&lt;=ptc_fed_term,ptc_fed_amount*(1+ptc_fed_escal/100)^AL$2,0))</f>
        <v>0</v>
      </c>
      <c r="AN513" s="152">
        <f>IF(ptc_fed_amount="n/a",Inputs!AO181,IF(AN$2&lt;=ptc_fed_term,ptc_fed_amount*(1+ptc_fed_escal/100)^AM$2,0))</f>
        <v>0</v>
      </c>
      <c r="AO513" s="152">
        <f>IF(ptc_fed_amount="n/a",Inputs!AP181,IF(AO$2&lt;=ptc_fed_term,ptc_fed_amount*(1+ptc_fed_escal/100)^AN$2,0))</f>
        <v>0</v>
      </c>
      <c r="AP513" s="152">
        <f>IF(ptc_fed_amount="n/a",Inputs!AQ181,IF(AP$2&lt;=ptc_fed_term,ptc_fed_amount*(1+ptc_fed_escal/100)^AO$2,0))</f>
        <v>0</v>
      </c>
    </row>
    <row r="514" spans="1:42" s="16" customFormat="1" x14ac:dyDescent="0.2">
      <c r="A514" s="32" t="s">
        <v>289</v>
      </c>
      <c r="C514" s="152">
        <f>ROUND(C513*1000,0)</f>
        <v>0</v>
      </c>
      <c r="D514" s="152">
        <f>ROUND(D513*1000,0)</f>
        <v>0</v>
      </c>
      <c r="E514" s="152">
        <f t="shared" ref="E514:AP514" si="265">ROUND(E513*1000,0)</f>
        <v>0</v>
      </c>
      <c r="F514" s="152">
        <f t="shared" si="265"/>
        <v>0</v>
      </c>
      <c r="G514" s="152">
        <f t="shared" si="265"/>
        <v>0</v>
      </c>
      <c r="H514" s="152">
        <f t="shared" si="265"/>
        <v>0</v>
      </c>
      <c r="I514" s="152">
        <f t="shared" si="265"/>
        <v>0</v>
      </c>
      <c r="J514" s="152">
        <f t="shared" si="265"/>
        <v>0</v>
      </c>
      <c r="K514" s="152">
        <f t="shared" si="265"/>
        <v>0</v>
      </c>
      <c r="L514" s="152">
        <f t="shared" si="265"/>
        <v>0</v>
      </c>
      <c r="M514" s="152">
        <f t="shared" si="265"/>
        <v>0</v>
      </c>
      <c r="N514" s="152">
        <f t="shared" si="265"/>
        <v>0</v>
      </c>
      <c r="O514" s="152">
        <f t="shared" si="265"/>
        <v>0</v>
      </c>
      <c r="P514" s="152">
        <f t="shared" si="265"/>
        <v>0</v>
      </c>
      <c r="Q514" s="152">
        <f t="shared" si="265"/>
        <v>0</v>
      </c>
      <c r="R514" s="152">
        <f t="shared" si="265"/>
        <v>0</v>
      </c>
      <c r="S514" s="152">
        <f t="shared" si="265"/>
        <v>0</v>
      </c>
      <c r="T514" s="152">
        <f t="shared" si="265"/>
        <v>0</v>
      </c>
      <c r="U514" s="152">
        <f t="shared" si="265"/>
        <v>0</v>
      </c>
      <c r="V514" s="152">
        <f t="shared" si="265"/>
        <v>0</v>
      </c>
      <c r="W514" s="152">
        <f t="shared" si="265"/>
        <v>0</v>
      </c>
      <c r="X514" s="152">
        <f t="shared" si="265"/>
        <v>0</v>
      </c>
      <c r="Y514" s="152">
        <f t="shared" si="265"/>
        <v>0</v>
      </c>
      <c r="Z514" s="152">
        <f t="shared" si="265"/>
        <v>0</v>
      </c>
      <c r="AA514" s="152">
        <f t="shared" si="265"/>
        <v>0</v>
      </c>
      <c r="AB514" s="152">
        <f t="shared" si="265"/>
        <v>0</v>
      </c>
      <c r="AC514" s="152">
        <f t="shared" si="265"/>
        <v>0</v>
      </c>
      <c r="AD514" s="152">
        <f t="shared" si="265"/>
        <v>0</v>
      </c>
      <c r="AE514" s="152">
        <f t="shared" si="265"/>
        <v>0</v>
      </c>
      <c r="AF514" s="152">
        <f t="shared" si="265"/>
        <v>0</v>
      </c>
      <c r="AG514" s="152">
        <f t="shared" si="265"/>
        <v>0</v>
      </c>
      <c r="AH514" s="152">
        <f t="shared" si="265"/>
        <v>0</v>
      </c>
      <c r="AI514" s="152">
        <f t="shared" si="265"/>
        <v>0</v>
      </c>
      <c r="AJ514" s="152">
        <f t="shared" si="265"/>
        <v>0</v>
      </c>
      <c r="AK514" s="152">
        <f t="shared" si="265"/>
        <v>0</v>
      </c>
      <c r="AL514" s="152">
        <f t="shared" si="265"/>
        <v>0</v>
      </c>
      <c r="AM514" s="152">
        <f t="shared" si="265"/>
        <v>0</v>
      </c>
      <c r="AN514" s="152">
        <f t="shared" si="265"/>
        <v>0</v>
      </c>
      <c r="AO514" s="152">
        <f t="shared" si="265"/>
        <v>0</v>
      </c>
      <c r="AP514" s="152">
        <f t="shared" si="265"/>
        <v>0</v>
      </c>
    </row>
    <row r="515" spans="1:42" s="16" customFormat="1" x14ac:dyDescent="0.2">
      <c r="A515" s="32" t="s">
        <v>69</v>
      </c>
      <c r="C515" s="163">
        <f>C$9/1000</f>
        <v>0</v>
      </c>
      <c r="D515" s="163">
        <f>D$9/1000</f>
        <v>0</v>
      </c>
      <c r="E515" s="163">
        <f t="shared" ref="E515:AP515" si="266">E$9/1000</f>
        <v>0</v>
      </c>
      <c r="F515" s="163">
        <f t="shared" si="266"/>
        <v>0</v>
      </c>
      <c r="G515" s="163">
        <f t="shared" si="266"/>
        <v>0</v>
      </c>
      <c r="H515" s="163">
        <f t="shared" si="266"/>
        <v>0</v>
      </c>
      <c r="I515" s="163">
        <f t="shared" si="266"/>
        <v>0</v>
      </c>
      <c r="J515" s="163">
        <f t="shared" si="266"/>
        <v>0</v>
      </c>
      <c r="K515" s="163">
        <f t="shared" si="266"/>
        <v>0</v>
      </c>
      <c r="L515" s="163">
        <f t="shared" si="266"/>
        <v>0</v>
      </c>
      <c r="M515" s="163">
        <f t="shared" si="266"/>
        <v>0</v>
      </c>
      <c r="N515" s="163">
        <f t="shared" si="266"/>
        <v>0</v>
      </c>
      <c r="O515" s="163">
        <f t="shared" si="266"/>
        <v>0</v>
      </c>
      <c r="P515" s="163">
        <f t="shared" si="266"/>
        <v>0</v>
      </c>
      <c r="Q515" s="163">
        <f t="shared" si="266"/>
        <v>0</v>
      </c>
      <c r="R515" s="163">
        <f t="shared" si="266"/>
        <v>0</v>
      </c>
      <c r="S515" s="163">
        <f t="shared" si="266"/>
        <v>0</v>
      </c>
      <c r="T515" s="163">
        <f t="shared" si="266"/>
        <v>0</v>
      </c>
      <c r="U515" s="163">
        <f t="shared" si="266"/>
        <v>0</v>
      </c>
      <c r="V515" s="163">
        <f t="shared" si="266"/>
        <v>0</v>
      </c>
      <c r="W515" s="163">
        <f t="shared" si="266"/>
        <v>0</v>
      </c>
      <c r="X515" s="163">
        <f t="shared" si="266"/>
        <v>0</v>
      </c>
      <c r="Y515" s="163">
        <f t="shared" si="266"/>
        <v>0</v>
      </c>
      <c r="Z515" s="163">
        <f t="shared" si="266"/>
        <v>0</v>
      </c>
      <c r="AA515" s="163">
        <f t="shared" si="266"/>
        <v>0</v>
      </c>
      <c r="AB515" s="163">
        <f t="shared" si="266"/>
        <v>0</v>
      </c>
      <c r="AC515" s="163">
        <f t="shared" si="266"/>
        <v>0</v>
      </c>
      <c r="AD515" s="163">
        <f t="shared" si="266"/>
        <v>0</v>
      </c>
      <c r="AE515" s="163">
        <f t="shared" si="266"/>
        <v>0</v>
      </c>
      <c r="AF515" s="163">
        <f t="shared" si="266"/>
        <v>0</v>
      </c>
      <c r="AG515" s="163">
        <f t="shared" si="266"/>
        <v>0</v>
      </c>
      <c r="AH515" s="163">
        <f t="shared" si="266"/>
        <v>0</v>
      </c>
      <c r="AI515" s="163">
        <f t="shared" si="266"/>
        <v>0</v>
      </c>
      <c r="AJ515" s="163">
        <f t="shared" si="266"/>
        <v>0</v>
      </c>
      <c r="AK515" s="163">
        <f t="shared" si="266"/>
        <v>0</v>
      </c>
      <c r="AL515" s="163">
        <f t="shared" si="266"/>
        <v>0</v>
      </c>
      <c r="AM515" s="163">
        <f t="shared" si="266"/>
        <v>0</v>
      </c>
      <c r="AN515" s="163">
        <f t="shared" si="266"/>
        <v>0</v>
      </c>
      <c r="AO515" s="163">
        <f t="shared" si="266"/>
        <v>0</v>
      </c>
      <c r="AP515" s="163">
        <f t="shared" si="266"/>
        <v>0</v>
      </c>
    </row>
    <row r="516" spans="1:42" s="16" customFormat="1" x14ac:dyDescent="0.2">
      <c r="A516" s="32" t="s">
        <v>12</v>
      </c>
      <c r="C516" s="162">
        <f>C514*C515</f>
        <v>0</v>
      </c>
      <c r="D516" s="162">
        <f>D514*D515</f>
        <v>0</v>
      </c>
      <c r="E516" s="162">
        <f t="shared" ref="E516:AP516" si="267">E514*E515</f>
        <v>0</v>
      </c>
      <c r="F516" s="162">
        <f t="shared" si="267"/>
        <v>0</v>
      </c>
      <c r="G516" s="162">
        <f t="shared" si="267"/>
        <v>0</v>
      </c>
      <c r="H516" s="162">
        <f t="shared" si="267"/>
        <v>0</v>
      </c>
      <c r="I516" s="162">
        <f t="shared" si="267"/>
        <v>0</v>
      </c>
      <c r="J516" s="162">
        <f t="shared" si="267"/>
        <v>0</v>
      </c>
      <c r="K516" s="162">
        <f t="shared" si="267"/>
        <v>0</v>
      </c>
      <c r="L516" s="162">
        <f t="shared" si="267"/>
        <v>0</v>
      </c>
      <c r="M516" s="162">
        <f t="shared" si="267"/>
        <v>0</v>
      </c>
      <c r="N516" s="162">
        <f t="shared" si="267"/>
        <v>0</v>
      </c>
      <c r="O516" s="162">
        <f t="shared" si="267"/>
        <v>0</v>
      </c>
      <c r="P516" s="162">
        <f t="shared" si="267"/>
        <v>0</v>
      </c>
      <c r="Q516" s="162">
        <f t="shared" si="267"/>
        <v>0</v>
      </c>
      <c r="R516" s="162">
        <f t="shared" si="267"/>
        <v>0</v>
      </c>
      <c r="S516" s="162">
        <f t="shared" si="267"/>
        <v>0</v>
      </c>
      <c r="T516" s="162">
        <f t="shared" si="267"/>
        <v>0</v>
      </c>
      <c r="U516" s="162">
        <f t="shared" si="267"/>
        <v>0</v>
      </c>
      <c r="V516" s="162">
        <f t="shared" si="267"/>
        <v>0</v>
      </c>
      <c r="W516" s="162">
        <f t="shared" si="267"/>
        <v>0</v>
      </c>
      <c r="X516" s="162">
        <f t="shared" si="267"/>
        <v>0</v>
      </c>
      <c r="Y516" s="162">
        <f t="shared" si="267"/>
        <v>0</v>
      </c>
      <c r="Z516" s="162">
        <f t="shared" si="267"/>
        <v>0</v>
      </c>
      <c r="AA516" s="162">
        <f t="shared" si="267"/>
        <v>0</v>
      </c>
      <c r="AB516" s="162">
        <f t="shared" si="267"/>
        <v>0</v>
      </c>
      <c r="AC516" s="162">
        <f t="shared" si="267"/>
        <v>0</v>
      </c>
      <c r="AD516" s="162">
        <f t="shared" si="267"/>
        <v>0</v>
      </c>
      <c r="AE516" s="162">
        <f t="shared" si="267"/>
        <v>0</v>
      </c>
      <c r="AF516" s="162">
        <f t="shared" si="267"/>
        <v>0</v>
      </c>
      <c r="AG516" s="162">
        <f t="shared" si="267"/>
        <v>0</v>
      </c>
      <c r="AH516" s="162">
        <f t="shared" si="267"/>
        <v>0</v>
      </c>
      <c r="AI516" s="162">
        <f t="shared" si="267"/>
        <v>0</v>
      </c>
      <c r="AJ516" s="162">
        <f t="shared" si="267"/>
        <v>0</v>
      </c>
      <c r="AK516" s="162">
        <f t="shared" si="267"/>
        <v>0</v>
      </c>
      <c r="AL516" s="162">
        <f t="shared" si="267"/>
        <v>0</v>
      </c>
      <c r="AM516" s="162">
        <f t="shared" si="267"/>
        <v>0</v>
      </c>
      <c r="AN516" s="162">
        <f t="shared" si="267"/>
        <v>0</v>
      </c>
      <c r="AO516" s="162">
        <f t="shared" si="267"/>
        <v>0</v>
      </c>
      <c r="AP516" s="162">
        <f t="shared" si="267"/>
        <v>0</v>
      </c>
    </row>
    <row r="517" spans="1:42" s="16" customFormat="1" x14ac:dyDescent="0.2">
      <c r="A517" s="32"/>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c r="AC517" s="19"/>
      <c r="AD517" s="19"/>
      <c r="AE517" s="19"/>
      <c r="AF517" s="19"/>
      <c r="AG517" s="19"/>
      <c r="AH517" s="19"/>
      <c r="AI517" s="19"/>
      <c r="AJ517" s="19"/>
      <c r="AK517" s="19"/>
      <c r="AL517" s="19"/>
      <c r="AM517" s="19"/>
      <c r="AN517" s="19"/>
      <c r="AO517" s="19"/>
      <c r="AP517" s="19"/>
    </row>
    <row r="518" spans="1:42" x14ac:dyDescent="0.2">
      <c r="A518" s="29" t="s">
        <v>15</v>
      </c>
      <c r="B518" s="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c r="AC518" s="19"/>
      <c r="AD518" s="19"/>
      <c r="AE518" s="19"/>
      <c r="AF518" s="19"/>
      <c r="AG518" s="19"/>
      <c r="AH518" s="19"/>
      <c r="AI518" s="19"/>
      <c r="AJ518" s="19"/>
      <c r="AK518" s="19"/>
      <c r="AL518" s="19"/>
      <c r="AM518" s="19"/>
      <c r="AN518" s="19"/>
      <c r="AO518" s="19"/>
      <c r="AP518" s="19"/>
    </row>
    <row r="519" spans="1:42" x14ac:dyDescent="0.2">
      <c r="A519" s="30" t="str">
        <f>Inputs!B119</f>
        <v>As fixed amount</v>
      </c>
      <c r="B519" s="16"/>
      <c r="C519" s="16"/>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c r="AJ519" s="28"/>
      <c r="AK519" s="28"/>
      <c r="AL519" s="28"/>
      <c r="AM519" s="28"/>
      <c r="AN519" s="28"/>
      <c r="AO519" s="28"/>
      <c r="AP519" s="28"/>
    </row>
    <row r="520" spans="1:42" x14ac:dyDescent="0.2">
      <c r="A520" s="32" t="str">
        <f>Inputs!B120</f>
        <v>Federal ($)</v>
      </c>
      <c r="B520" s="16"/>
      <c r="C520" s="188">
        <f>ibi_fed_amount</f>
        <v>0</v>
      </c>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c r="AJ520" s="28"/>
      <c r="AK520" s="28"/>
      <c r="AL520" s="28"/>
      <c r="AM520" s="28"/>
      <c r="AN520" s="28"/>
      <c r="AO520" s="28"/>
      <c r="AP520" s="28"/>
    </row>
    <row r="521" spans="1:42" x14ac:dyDescent="0.2">
      <c r="A521" s="32" t="str">
        <f>Inputs!B121</f>
        <v>State ($)</v>
      </c>
      <c r="B521" s="16"/>
      <c r="C521" s="188">
        <f>ibi_sta_amount</f>
        <v>0</v>
      </c>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c r="AJ521" s="28"/>
      <c r="AK521" s="28"/>
      <c r="AL521" s="28"/>
      <c r="AM521" s="28"/>
      <c r="AN521" s="28"/>
      <c r="AO521" s="28"/>
      <c r="AP521" s="28"/>
    </row>
    <row r="522" spans="1:42" x14ac:dyDescent="0.2">
      <c r="A522" s="32" t="str">
        <f>Inputs!B122</f>
        <v>Utility ($)</v>
      </c>
      <c r="B522" s="16"/>
      <c r="C522" s="188">
        <f>ibi_uti_amount</f>
        <v>0</v>
      </c>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c r="AJ522" s="28"/>
      <c r="AK522" s="28"/>
      <c r="AL522" s="28"/>
      <c r="AM522" s="28"/>
      <c r="AN522" s="28"/>
      <c r="AO522" s="28"/>
      <c r="AP522" s="28"/>
    </row>
    <row r="523" spans="1:42" x14ac:dyDescent="0.2">
      <c r="A523" s="32" t="str">
        <f>Inputs!B123</f>
        <v>Other ($)</v>
      </c>
      <c r="C523" s="163">
        <f>ibi_oth_amount</f>
        <v>0</v>
      </c>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c r="AF523" s="28"/>
      <c r="AG523" s="28"/>
      <c r="AH523" s="28"/>
      <c r="AI523" s="28"/>
      <c r="AJ523" s="28"/>
      <c r="AK523" s="28"/>
      <c r="AL523" s="28"/>
      <c r="AM523" s="28"/>
      <c r="AN523" s="28"/>
      <c r="AO523" s="28"/>
      <c r="AP523" s="28"/>
    </row>
    <row r="524" spans="1:42" x14ac:dyDescent="0.2">
      <c r="A524" s="27" t="s">
        <v>12</v>
      </c>
      <c r="C524" s="189">
        <f>SUM(C520:C523)</f>
        <v>0</v>
      </c>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c r="AD524" s="28"/>
      <c r="AE524" s="28"/>
      <c r="AF524" s="28"/>
      <c r="AG524" s="28"/>
      <c r="AH524" s="28"/>
      <c r="AI524" s="28"/>
      <c r="AJ524" s="28"/>
      <c r="AK524" s="28"/>
      <c r="AL524" s="28"/>
      <c r="AM524" s="28"/>
      <c r="AN524" s="28"/>
      <c r="AO524" s="28"/>
      <c r="AP524" s="28"/>
    </row>
    <row r="525" spans="1:42" x14ac:dyDescent="0.2">
      <c r="A525" s="30" t="str">
        <f>Inputs!B124</f>
        <v>As percentage</v>
      </c>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c r="AF525" s="28"/>
      <c r="AG525" s="28"/>
      <c r="AH525" s="28"/>
      <c r="AI525" s="28"/>
      <c r="AJ525" s="28"/>
      <c r="AK525" s="28"/>
      <c r="AL525" s="28"/>
      <c r="AM525" s="28"/>
      <c r="AN525" s="28"/>
      <c r="AO525" s="28"/>
      <c r="AP525" s="28"/>
    </row>
    <row r="526" spans="1:42" x14ac:dyDescent="0.2">
      <c r="A526" s="32" t="str">
        <f>Inputs!B125</f>
        <v>Federal (% of total installed cost)</v>
      </c>
      <c r="C526" s="209">
        <f>MIN(ibi_fed_percent/100*total_installed_cost,Inputs!D125)</f>
        <v>0</v>
      </c>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c r="AD526" s="28"/>
      <c r="AE526" s="28"/>
      <c r="AF526" s="28"/>
      <c r="AG526" s="28"/>
      <c r="AH526" s="28"/>
      <c r="AI526" s="28"/>
      <c r="AJ526" s="28"/>
      <c r="AK526" s="28"/>
      <c r="AL526" s="28"/>
      <c r="AM526" s="28"/>
      <c r="AN526" s="28"/>
      <c r="AO526" s="28"/>
      <c r="AP526" s="28"/>
    </row>
    <row r="527" spans="1:42" x14ac:dyDescent="0.2">
      <c r="A527" s="32" t="str">
        <f>Inputs!B126</f>
        <v>State (% of total installed cost)</v>
      </c>
      <c r="C527" s="209">
        <f>MIN(ibi_sta_percent/100*total_installed_cost,Inputs!D126)</f>
        <v>0</v>
      </c>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c r="AE527" s="28"/>
      <c r="AF527" s="28"/>
      <c r="AG527" s="28"/>
      <c r="AH527" s="28"/>
      <c r="AI527" s="28"/>
      <c r="AJ527" s="28"/>
      <c r="AK527" s="28"/>
      <c r="AL527" s="28"/>
      <c r="AM527" s="28"/>
      <c r="AN527" s="28"/>
      <c r="AO527" s="28"/>
      <c r="AP527" s="28"/>
    </row>
    <row r="528" spans="1:42" x14ac:dyDescent="0.2">
      <c r="A528" s="32" t="str">
        <f>Inputs!B127</f>
        <v>Utility (% of total installed cost)</v>
      </c>
      <c r="C528" s="209">
        <f>MIN(ibi_uti_percent/100*total_installed_cost,Inputs!D127)</f>
        <v>0</v>
      </c>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c r="AC528" s="28"/>
      <c r="AD528" s="28"/>
      <c r="AE528" s="28"/>
      <c r="AF528" s="28"/>
      <c r="AG528" s="28"/>
      <c r="AH528" s="28"/>
      <c r="AI528" s="28"/>
      <c r="AJ528" s="28"/>
      <c r="AK528" s="28"/>
      <c r="AL528" s="28"/>
      <c r="AM528" s="28"/>
      <c r="AN528" s="28"/>
      <c r="AO528" s="28"/>
      <c r="AP528" s="28"/>
    </row>
    <row r="529" spans="1:42" x14ac:dyDescent="0.2">
      <c r="A529" s="32" t="str">
        <f>Inputs!B128</f>
        <v>Other (% of total installed cost)</v>
      </c>
      <c r="C529" s="209">
        <f>MIN(ibi_oth_percent/100*total_installed_cost,Inputs!D128)</f>
        <v>0</v>
      </c>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c r="AE529" s="28"/>
      <c r="AF529" s="28"/>
      <c r="AG529" s="28"/>
      <c r="AH529" s="28"/>
      <c r="AI529" s="28"/>
      <c r="AJ529" s="28"/>
      <c r="AK529" s="28"/>
      <c r="AL529" s="28"/>
      <c r="AM529" s="28"/>
      <c r="AN529" s="28"/>
      <c r="AO529" s="28"/>
      <c r="AP529" s="28"/>
    </row>
    <row r="530" spans="1:42" x14ac:dyDescent="0.2">
      <c r="A530" s="32" t="s">
        <v>12</v>
      </c>
      <c r="C530" s="168">
        <f>SUM(C526:C529)</f>
        <v>0</v>
      </c>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c r="AD530" s="28"/>
      <c r="AE530" s="28"/>
      <c r="AF530" s="28"/>
      <c r="AG530" s="28"/>
      <c r="AH530" s="28"/>
      <c r="AI530" s="28"/>
      <c r="AJ530" s="28"/>
      <c r="AK530" s="28"/>
      <c r="AL530" s="28"/>
      <c r="AM530" s="28"/>
      <c r="AN530" s="28"/>
      <c r="AO530" s="28"/>
      <c r="AP530" s="28"/>
    </row>
    <row r="531" spans="1:42" x14ac:dyDescent="0.2">
      <c r="A531" s="32"/>
      <c r="C531" s="162"/>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c r="AJ531" s="28"/>
      <c r="AK531" s="28"/>
      <c r="AL531" s="28"/>
      <c r="AM531" s="28"/>
      <c r="AN531" s="28"/>
      <c r="AO531" s="28"/>
      <c r="AP531" s="28"/>
    </row>
    <row r="532" spans="1:42" x14ac:dyDescent="0.2">
      <c r="A532" s="29" t="s">
        <v>36</v>
      </c>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c r="AJ532" s="28"/>
      <c r="AK532" s="28"/>
      <c r="AL532" s="28"/>
      <c r="AM532" s="28"/>
      <c r="AN532" s="28"/>
      <c r="AO532" s="28"/>
      <c r="AP532" s="28"/>
    </row>
    <row r="533" spans="1:42" x14ac:dyDescent="0.2">
      <c r="A533" s="30" t="str">
        <f>Inputs!B130</f>
        <v>Federal ($/W)</v>
      </c>
      <c r="B533" s="16"/>
      <c r="C533" s="209">
        <f>MIN(cbi_fed_amount*system_capacity*1000,cbi_fed_maxvalue)</f>
        <v>0</v>
      </c>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c r="AJ533" s="28"/>
      <c r="AK533" s="28"/>
      <c r="AL533" s="28"/>
      <c r="AM533" s="28"/>
      <c r="AN533" s="28"/>
      <c r="AO533" s="28"/>
      <c r="AP533" s="28"/>
    </row>
    <row r="534" spans="1:42" x14ac:dyDescent="0.2">
      <c r="A534" s="30" t="str">
        <f>Inputs!B131</f>
        <v>State ($/W)</v>
      </c>
      <c r="B534" s="16"/>
      <c r="C534" s="209">
        <f>MIN(cbi_sta_amount*system_capacity*1000,cbi_sta_maxvalue)</f>
        <v>0</v>
      </c>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c r="AJ534" s="28"/>
      <c r="AK534" s="28"/>
      <c r="AL534" s="28"/>
      <c r="AM534" s="28"/>
      <c r="AN534" s="28"/>
      <c r="AO534" s="28"/>
      <c r="AP534" s="28"/>
    </row>
    <row r="535" spans="1:42" x14ac:dyDescent="0.2">
      <c r="A535" s="30" t="str">
        <f>Inputs!B132</f>
        <v>Utility ($/W)</v>
      </c>
      <c r="B535" s="16"/>
      <c r="C535" s="209">
        <f>MIN(cbi_uti_amount*system_capacity*1000,cbi_uti_maxvalue)</f>
        <v>0</v>
      </c>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c r="AJ535" s="28"/>
      <c r="AK535" s="28"/>
      <c r="AL535" s="28"/>
      <c r="AM535" s="28"/>
      <c r="AN535" s="28"/>
      <c r="AO535" s="28"/>
      <c r="AP535" s="28"/>
    </row>
    <row r="536" spans="1:42" x14ac:dyDescent="0.2">
      <c r="A536" s="30" t="str">
        <f>Inputs!B133</f>
        <v>Other ($/W)</v>
      </c>
      <c r="C536" s="209">
        <f>MIN(cbi_oth_amount*system_capacity*1000,cbi_oth_maxvalue)</f>
        <v>0</v>
      </c>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c r="AJ536" s="28"/>
      <c r="AK536" s="28"/>
      <c r="AL536" s="28"/>
      <c r="AM536" s="28"/>
      <c r="AN536" s="28"/>
      <c r="AO536" s="28"/>
      <c r="AP536" s="28"/>
    </row>
    <row r="537" spans="1:42" x14ac:dyDescent="0.2">
      <c r="A537" s="23" t="s">
        <v>12</v>
      </c>
      <c r="C537" s="168">
        <f>SUM(C533:C536)</f>
        <v>0</v>
      </c>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c r="AJ537" s="28"/>
      <c r="AK537" s="28"/>
      <c r="AL537" s="28"/>
      <c r="AM537" s="28"/>
      <c r="AN537" s="28"/>
      <c r="AO537" s="28"/>
      <c r="AP537" s="28"/>
    </row>
    <row r="538" spans="1:42" x14ac:dyDescent="0.2">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c r="AF538" s="28"/>
      <c r="AG538" s="28"/>
      <c r="AH538" s="28"/>
      <c r="AI538" s="28"/>
      <c r="AJ538" s="28"/>
      <c r="AK538" s="28"/>
      <c r="AL538" s="28"/>
      <c r="AM538" s="28"/>
      <c r="AN538" s="28"/>
      <c r="AO538" s="28"/>
      <c r="AP538" s="28"/>
    </row>
    <row r="539" spans="1:42" x14ac:dyDescent="0.2">
      <c r="A539" s="29" t="s">
        <v>33</v>
      </c>
    </row>
    <row r="540" spans="1:42" x14ac:dyDescent="0.2">
      <c r="A540" s="23" t="str">
        <f>Inputs!B135</f>
        <v>Federal ($/kWh)</v>
      </c>
    </row>
    <row r="541" spans="1:42" x14ac:dyDescent="0.2">
      <c r="A541" s="27" t="s">
        <v>34</v>
      </c>
      <c r="C541" s="152">
        <f>IF(pbi_fed_amount="n/a",Inputs!D176,IF(AND(C$2&lt;=pbi_fed_term,C$2&lt;=analysis_period),pbi_fed_amount*(1+pbi_fed_escal/100)^B$2,0))</f>
        <v>0</v>
      </c>
      <c r="D541" s="152">
        <f>IF(pbi_fed_amount="n/a",Inputs!E176,IF(AND(D$2&lt;=pbi_fed_term,D$2&lt;=analysis_period),pbi_fed_amount*(1+pbi_fed_escal/100)^C$2,0))</f>
        <v>0</v>
      </c>
      <c r="E541" s="152">
        <f>IF(pbi_fed_amount="n/a",Inputs!F176,IF(AND(E$2&lt;=pbi_fed_term,E$2&lt;=analysis_period),pbi_fed_amount*(1+pbi_fed_escal/100)^D$2,0))</f>
        <v>0</v>
      </c>
      <c r="F541" s="152">
        <f>IF(pbi_fed_amount="n/a",Inputs!G176,IF(AND(F$2&lt;=pbi_fed_term,F$2&lt;=analysis_period),pbi_fed_amount*(1+pbi_fed_escal/100)^E$2,0))</f>
        <v>0</v>
      </c>
      <c r="G541" s="152">
        <f>IF(pbi_fed_amount="n/a",Inputs!H176,IF(AND(G$2&lt;=pbi_fed_term,G$2&lt;=analysis_period),pbi_fed_amount*(1+pbi_fed_escal/100)^F$2,0))</f>
        <v>0</v>
      </c>
      <c r="H541" s="152">
        <f>IF(pbi_fed_amount="n/a",Inputs!I176,IF(AND(H$2&lt;=pbi_fed_term,H$2&lt;=analysis_period),pbi_fed_amount*(1+pbi_fed_escal/100)^G$2,0))</f>
        <v>0</v>
      </c>
      <c r="I541" s="152">
        <f>IF(pbi_fed_amount="n/a",Inputs!J176,IF(AND(I$2&lt;=pbi_fed_term,I$2&lt;=analysis_period),pbi_fed_amount*(1+pbi_fed_escal/100)^H$2,0))</f>
        <v>0</v>
      </c>
      <c r="J541" s="152">
        <f>IF(pbi_fed_amount="n/a",Inputs!K176,IF(AND(J$2&lt;=pbi_fed_term,J$2&lt;=analysis_period),pbi_fed_amount*(1+pbi_fed_escal/100)^I$2,0))</f>
        <v>0</v>
      </c>
      <c r="K541" s="152">
        <f>IF(pbi_fed_amount="n/a",Inputs!L176,IF(AND(K$2&lt;=pbi_fed_term,K$2&lt;=analysis_period),pbi_fed_amount*(1+pbi_fed_escal/100)^J$2,0))</f>
        <v>0</v>
      </c>
      <c r="L541" s="152">
        <f>IF(pbi_fed_amount="n/a",Inputs!M176,IF(AND(L$2&lt;=pbi_fed_term,L$2&lt;=analysis_period),pbi_fed_amount*(1+pbi_fed_escal/100)^K$2,0))</f>
        <v>0</v>
      </c>
      <c r="M541" s="152">
        <f>IF(pbi_fed_amount="n/a",Inputs!N176,IF(AND(M$2&lt;=pbi_fed_term,M$2&lt;=analysis_period),pbi_fed_amount*(1+pbi_fed_escal/100)^L$2,0))</f>
        <v>0</v>
      </c>
      <c r="N541" s="152">
        <f>IF(pbi_fed_amount="n/a",Inputs!O176,IF(AND(N$2&lt;=pbi_fed_term,N$2&lt;=analysis_period),pbi_fed_amount*(1+pbi_fed_escal/100)^M$2,0))</f>
        <v>0</v>
      </c>
      <c r="O541" s="152">
        <f>IF(pbi_fed_amount="n/a",Inputs!P176,IF(AND(O$2&lt;=pbi_fed_term,O$2&lt;=analysis_period),pbi_fed_amount*(1+pbi_fed_escal/100)^N$2,0))</f>
        <v>0</v>
      </c>
      <c r="P541" s="152">
        <f>IF(pbi_fed_amount="n/a",Inputs!Q176,IF(AND(P$2&lt;=pbi_fed_term,P$2&lt;=analysis_period),pbi_fed_amount*(1+pbi_fed_escal/100)^O$2,0))</f>
        <v>0</v>
      </c>
      <c r="Q541" s="152">
        <f>IF(pbi_fed_amount="n/a",Inputs!R176,IF(AND(Q$2&lt;=pbi_fed_term,Q$2&lt;=analysis_period),pbi_fed_amount*(1+pbi_fed_escal/100)^P$2,0))</f>
        <v>0</v>
      </c>
      <c r="R541" s="152">
        <f>IF(pbi_fed_amount="n/a",Inputs!S176,IF(AND(R$2&lt;=pbi_fed_term,R$2&lt;=analysis_period),pbi_fed_amount*(1+pbi_fed_escal/100)^Q$2,0))</f>
        <v>0</v>
      </c>
      <c r="S541" s="152">
        <f>IF(pbi_fed_amount="n/a",Inputs!T176,IF(AND(S$2&lt;=pbi_fed_term,S$2&lt;=analysis_period),pbi_fed_amount*(1+pbi_fed_escal/100)^R$2,0))</f>
        <v>0</v>
      </c>
      <c r="T541" s="152">
        <f>IF(pbi_fed_amount="n/a",Inputs!U176,IF(AND(T$2&lt;=pbi_fed_term,T$2&lt;=analysis_period),pbi_fed_amount*(1+pbi_fed_escal/100)^S$2,0))</f>
        <v>0</v>
      </c>
      <c r="U541" s="152">
        <f>IF(pbi_fed_amount="n/a",Inputs!V176,IF(AND(U$2&lt;=pbi_fed_term,U$2&lt;=analysis_period),pbi_fed_amount*(1+pbi_fed_escal/100)^T$2,0))</f>
        <v>0</v>
      </c>
      <c r="V541" s="152">
        <f>IF(pbi_fed_amount="n/a",Inputs!W176,IF(AND(V$2&lt;=pbi_fed_term,V$2&lt;=analysis_period),pbi_fed_amount*(1+pbi_fed_escal/100)^U$2,0))</f>
        <v>0</v>
      </c>
      <c r="W541" s="152">
        <f>IF(pbi_fed_amount="n/a",Inputs!X176,IF(AND(W$2&lt;=pbi_fed_term,W$2&lt;=analysis_period),pbi_fed_amount*(1+pbi_fed_escal/100)^V$2,0))</f>
        <v>0</v>
      </c>
      <c r="X541" s="152">
        <f>IF(pbi_fed_amount="n/a",Inputs!Y176,IF(AND(X$2&lt;=pbi_fed_term,X$2&lt;=analysis_period),pbi_fed_amount*(1+pbi_fed_escal/100)^W$2,0))</f>
        <v>0</v>
      </c>
      <c r="Y541" s="152">
        <f>IF(pbi_fed_amount="n/a",Inputs!Z176,IF(AND(Y$2&lt;=pbi_fed_term,Y$2&lt;=analysis_period),pbi_fed_amount*(1+pbi_fed_escal/100)^X$2,0))</f>
        <v>0</v>
      </c>
      <c r="Z541" s="152">
        <f>IF(pbi_fed_amount="n/a",Inputs!AA176,IF(AND(Z$2&lt;=pbi_fed_term,Z$2&lt;=analysis_period),pbi_fed_amount*(1+pbi_fed_escal/100)^Y$2,0))</f>
        <v>0</v>
      </c>
      <c r="AA541" s="152">
        <f>IF(pbi_fed_amount="n/a",Inputs!AB176,IF(AND(AA$2&lt;=pbi_fed_term,AA$2&lt;=analysis_period),pbi_fed_amount*(1+pbi_fed_escal/100)^Z$2,0))</f>
        <v>0</v>
      </c>
      <c r="AB541" s="152">
        <f>IF(pbi_fed_amount="n/a",Inputs!AC176,IF(AND(AB$2&lt;=pbi_fed_term,AB$2&lt;=analysis_period),pbi_fed_amount*(1+pbi_fed_escal/100)^AA$2,0))</f>
        <v>0</v>
      </c>
      <c r="AC541" s="152">
        <f>IF(pbi_fed_amount="n/a",Inputs!AD176,IF(AND(AC$2&lt;=pbi_fed_term,AC$2&lt;=analysis_period),pbi_fed_amount*(1+pbi_fed_escal/100)^AB$2,0))</f>
        <v>0</v>
      </c>
      <c r="AD541" s="152">
        <f>IF(pbi_fed_amount="n/a",Inputs!AE176,IF(AND(AD$2&lt;=pbi_fed_term,AD$2&lt;=analysis_period),pbi_fed_amount*(1+pbi_fed_escal/100)^AC$2,0))</f>
        <v>0</v>
      </c>
      <c r="AE541" s="152">
        <f>IF(pbi_fed_amount="n/a",Inputs!AF176,IF(AND(AE$2&lt;=pbi_fed_term,AE$2&lt;=analysis_period),pbi_fed_amount*(1+pbi_fed_escal/100)^AD$2,0))</f>
        <v>0</v>
      </c>
      <c r="AF541" s="152">
        <f>IF(pbi_fed_amount="n/a",Inputs!AG176,IF(AND(AF$2&lt;=pbi_fed_term,AF$2&lt;=analysis_period),pbi_fed_amount*(1+pbi_fed_escal/100)^AE$2,0))</f>
        <v>0</v>
      </c>
      <c r="AG541" s="152">
        <f>IF(pbi_fed_amount="n/a",Inputs!AH176,IF(AND(AG$2&lt;=pbi_fed_term,AG$2&lt;=analysis_period),pbi_fed_amount*(1+pbi_fed_escal/100)^AF$2,0))</f>
        <v>0</v>
      </c>
      <c r="AH541" s="152">
        <f>IF(pbi_fed_amount="n/a",Inputs!AI176,IF(AND(AH$2&lt;=pbi_fed_term,AH$2&lt;=analysis_period),pbi_fed_amount*(1+pbi_fed_escal/100)^AG$2,0))</f>
        <v>0</v>
      </c>
      <c r="AI541" s="152">
        <f>IF(pbi_fed_amount="n/a",Inputs!AJ176,IF(AND(AI$2&lt;=pbi_fed_term,AI$2&lt;=analysis_period),pbi_fed_amount*(1+pbi_fed_escal/100)^AH$2,0))</f>
        <v>0</v>
      </c>
      <c r="AJ541" s="152">
        <f>IF(pbi_fed_amount="n/a",Inputs!AK176,IF(AND(AJ$2&lt;=pbi_fed_term,AJ$2&lt;=analysis_period),pbi_fed_amount*(1+pbi_fed_escal/100)^AI$2,0))</f>
        <v>0</v>
      </c>
      <c r="AK541" s="152">
        <f>IF(pbi_fed_amount="n/a",Inputs!AL176,IF(AND(AK$2&lt;=pbi_fed_term,AK$2&lt;=analysis_period),pbi_fed_amount*(1+pbi_fed_escal/100)^AJ$2,0))</f>
        <v>0</v>
      </c>
      <c r="AL541" s="152">
        <f>IF(pbi_fed_amount="n/a",Inputs!AM176,IF(AND(AL$2&lt;=pbi_fed_term,AL$2&lt;=analysis_period),pbi_fed_amount*(1+pbi_fed_escal/100)^AK$2,0))</f>
        <v>0</v>
      </c>
      <c r="AM541" s="152">
        <f>IF(pbi_fed_amount="n/a",Inputs!AN176,IF(AND(AM$2&lt;=pbi_fed_term,AM$2&lt;=analysis_period),pbi_fed_amount*(1+pbi_fed_escal/100)^AL$2,0))</f>
        <v>0</v>
      </c>
      <c r="AN541" s="152">
        <f>IF(pbi_fed_amount="n/a",Inputs!AO176,IF(AND(AN$2&lt;=pbi_fed_term,AN$2&lt;=analysis_period),pbi_fed_amount*(1+pbi_fed_escal/100)^AM$2,0))</f>
        <v>0</v>
      </c>
      <c r="AO541" s="152">
        <f>IF(pbi_fed_amount="n/a",Inputs!AP176,IF(AND(AO$2&lt;=pbi_fed_term,AO$2&lt;=analysis_period),pbi_fed_amount*(1+pbi_fed_escal/100)^AN$2,0))</f>
        <v>0</v>
      </c>
      <c r="AP541" s="152">
        <f>IF(pbi_fed_amount="n/a",Inputs!AQ176,IF(AND(AP$2&lt;=pbi_fed_term,AP$2&lt;=analysis_period),pbi_fed_amount*(1+pbi_fed_escal/100)^AO$2,0))</f>
        <v>0</v>
      </c>
    </row>
    <row r="542" spans="1:42" x14ac:dyDescent="0.2">
      <c r="A542" s="27" t="s">
        <v>35</v>
      </c>
      <c r="C542" s="163">
        <f>C$9</f>
        <v>0</v>
      </c>
      <c r="D542" s="163">
        <f t="shared" ref="D542:AP542" si="268">D$9</f>
        <v>0</v>
      </c>
      <c r="E542" s="163">
        <f t="shared" si="268"/>
        <v>0</v>
      </c>
      <c r="F542" s="163">
        <f t="shared" si="268"/>
        <v>0</v>
      </c>
      <c r="G542" s="163">
        <f t="shared" si="268"/>
        <v>0</v>
      </c>
      <c r="H542" s="163">
        <f t="shared" si="268"/>
        <v>0</v>
      </c>
      <c r="I542" s="163">
        <f t="shared" si="268"/>
        <v>0</v>
      </c>
      <c r="J542" s="163">
        <f t="shared" si="268"/>
        <v>0</v>
      </c>
      <c r="K542" s="163">
        <f t="shared" si="268"/>
        <v>0</v>
      </c>
      <c r="L542" s="163">
        <f t="shared" si="268"/>
        <v>0</v>
      </c>
      <c r="M542" s="163">
        <f t="shared" si="268"/>
        <v>0</v>
      </c>
      <c r="N542" s="163">
        <f t="shared" si="268"/>
        <v>0</v>
      </c>
      <c r="O542" s="163">
        <f t="shared" si="268"/>
        <v>0</v>
      </c>
      <c r="P542" s="163">
        <f t="shared" si="268"/>
        <v>0</v>
      </c>
      <c r="Q542" s="163">
        <f t="shared" si="268"/>
        <v>0</v>
      </c>
      <c r="R542" s="163">
        <f t="shared" si="268"/>
        <v>0</v>
      </c>
      <c r="S542" s="163">
        <f t="shared" si="268"/>
        <v>0</v>
      </c>
      <c r="T542" s="163">
        <f t="shared" si="268"/>
        <v>0</v>
      </c>
      <c r="U542" s="163">
        <f t="shared" si="268"/>
        <v>0</v>
      </c>
      <c r="V542" s="163">
        <f t="shared" si="268"/>
        <v>0</v>
      </c>
      <c r="W542" s="163">
        <f t="shared" si="268"/>
        <v>0</v>
      </c>
      <c r="X542" s="163">
        <f t="shared" si="268"/>
        <v>0</v>
      </c>
      <c r="Y542" s="163">
        <f t="shared" si="268"/>
        <v>0</v>
      </c>
      <c r="Z542" s="163">
        <f t="shared" si="268"/>
        <v>0</v>
      </c>
      <c r="AA542" s="163">
        <f t="shared" si="268"/>
        <v>0</v>
      </c>
      <c r="AB542" s="163">
        <f t="shared" si="268"/>
        <v>0</v>
      </c>
      <c r="AC542" s="163">
        <f t="shared" si="268"/>
        <v>0</v>
      </c>
      <c r="AD542" s="163">
        <f t="shared" si="268"/>
        <v>0</v>
      </c>
      <c r="AE542" s="163">
        <f t="shared" si="268"/>
        <v>0</v>
      </c>
      <c r="AF542" s="163">
        <f t="shared" si="268"/>
        <v>0</v>
      </c>
      <c r="AG542" s="163">
        <f t="shared" si="268"/>
        <v>0</v>
      </c>
      <c r="AH542" s="163">
        <f t="shared" si="268"/>
        <v>0</v>
      </c>
      <c r="AI542" s="163">
        <f t="shared" si="268"/>
        <v>0</v>
      </c>
      <c r="AJ542" s="163">
        <f t="shared" si="268"/>
        <v>0</v>
      </c>
      <c r="AK542" s="163">
        <f t="shared" si="268"/>
        <v>0</v>
      </c>
      <c r="AL542" s="163">
        <f t="shared" si="268"/>
        <v>0</v>
      </c>
      <c r="AM542" s="163">
        <f t="shared" si="268"/>
        <v>0</v>
      </c>
      <c r="AN542" s="163">
        <f t="shared" si="268"/>
        <v>0</v>
      </c>
      <c r="AO542" s="163">
        <f t="shared" si="268"/>
        <v>0</v>
      </c>
      <c r="AP542" s="163">
        <f t="shared" si="268"/>
        <v>0</v>
      </c>
    </row>
    <row r="543" spans="1:42" x14ac:dyDescent="0.2">
      <c r="A543" s="27" t="s">
        <v>12</v>
      </c>
      <c r="C543" s="188">
        <f>C541*C542</f>
        <v>0</v>
      </c>
      <c r="D543" s="188">
        <f t="shared" ref="D543:AP543" si="269">D541*D542</f>
        <v>0</v>
      </c>
      <c r="E543" s="188">
        <f t="shared" si="269"/>
        <v>0</v>
      </c>
      <c r="F543" s="188">
        <f t="shared" si="269"/>
        <v>0</v>
      </c>
      <c r="G543" s="188">
        <f t="shared" si="269"/>
        <v>0</v>
      </c>
      <c r="H543" s="188">
        <f t="shared" si="269"/>
        <v>0</v>
      </c>
      <c r="I543" s="188">
        <f t="shared" si="269"/>
        <v>0</v>
      </c>
      <c r="J543" s="188">
        <f t="shared" si="269"/>
        <v>0</v>
      </c>
      <c r="K543" s="188">
        <f t="shared" si="269"/>
        <v>0</v>
      </c>
      <c r="L543" s="188">
        <f t="shared" si="269"/>
        <v>0</v>
      </c>
      <c r="M543" s="188">
        <f t="shared" si="269"/>
        <v>0</v>
      </c>
      <c r="N543" s="188">
        <f t="shared" si="269"/>
        <v>0</v>
      </c>
      <c r="O543" s="188">
        <f t="shared" si="269"/>
        <v>0</v>
      </c>
      <c r="P543" s="188">
        <f t="shared" si="269"/>
        <v>0</v>
      </c>
      <c r="Q543" s="188">
        <f t="shared" si="269"/>
        <v>0</v>
      </c>
      <c r="R543" s="188">
        <f t="shared" si="269"/>
        <v>0</v>
      </c>
      <c r="S543" s="188">
        <f t="shared" si="269"/>
        <v>0</v>
      </c>
      <c r="T543" s="188">
        <f t="shared" si="269"/>
        <v>0</v>
      </c>
      <c r="U543" s="188">
        <f t="shared" si="269"/>
        <v>0</v>
      </c>
      <c r="V543" s="188">
        <f t="shared" si="269"/>
        <v>0</v>
      </c>
      <c r="W543" s="188">
        <f t="shared" si="269"/>
        <v>0</v>
      </c>
      <c r="X543" s="188">
        <f t="shared" si="269"/>
        <v>0</v>
      </c>
      <c r="Y543" s="188">
        <f t="shared" si="269"/>
        <v>0</v>
      </c>
      <c r="Z543" s="188">
        <f t="shared" si="269"/>
        <v>0</v>
      </c>
      <c r="AA543" s="188">
        <f t="shared" si="269"/>
        <v>0</v>
      </c>
      <c r="AB543" s="188">
        <f t="shared" si="269"/>
        <v>0</v>
      </c>
      <c r="AC543" s="188">
        <f t="shared" si="269"/>
        <v>0</v>
      </c>
      <c r="AD543" s="188">
        <f t="shared" si="269"/>
        <v>0</v>
      </c>
      <c r="AE543" s="188">
        <f t="shared" si="269"/>
        <v>0</v>
      </c>
      <c r="AF543" s="188">
        <f t="shared" si="269"/>
        <v>0</v>
      </c>
      <c r="AG543" s="188">
        <f t="shared" si="269"/>
        <v>0</v>
      </c>
      <c r="AH543" s="188">
        <f t="shared" si="269"/>
        <v>0</v>
      </c>
      <c r="AI543" s="188">
        <f t="shared" si="269"/>
        <v>0</v>
      </c>
      <c r="AJ543" s="188">
        <f t="shared" si="269"/>
        <v>0</v>
      </c>
      <c r="AK543" s="188">
        <f t="shared" si="269"/>
        <v>0</v>
      </c>
      <c r="AL543" s="188">
        <f t="shared" si="269"/>
        <v>0</v>
      </c>
      <c r="AM543" s="188">
        <f t="shared" si="269"/>
        <v>0</v>
      </c>
      <c r="AN543" s="188">
        <f t="shared" si="269"/>
        <v>0</v>
      </c>
      <c r="AO543" s="188">
        <f t="shared" si="269"/>
        <v>0</v>
      </c>
      <c r="AP543" s="188">
        <f t="shared" si="269"/>
        <v>0</v>
      </c>
    </row>
    <row r="544" spans="1:42" x14ac:dyDescent="0.2">
      <c r="A544" s="23" t="str">
        <f>Inputs!B136</f>
        <v>State ($/kWh)</v>
      </c>
    </row>
    <row r="545" spans="1:42" x14ac:dyDescent="0.2">
      <c r="A545" s="27" t="s">
        <v>34</v>
      </c>
      <c r="C545" s="136">
        <f>IF(pbi_sta_amount="n/a",Inputs!D177,IF(AND(C$2&lt;=pbi_sta_term,C$2&lt;=analysis_period),pbi_sta_amount*(1+pbi_sta_escal/100)^B$2,0))</f>
        <v>0</v>
      </c>
      <c r="D545" s="136">
        <f>IF(pbi_sta_amount="n/a",Inputs!E177,IF(AND(D$2&lt;=pbi_sta_term,D$2&lt;=analysis_period),pbi_sta_amount*(1+pbi_sta_escal/100)^C$2,0))</f>
        <v>0</v>
      </c>
      <c r="E545" s="136">
        <f>IF(pbi_sta_amount="n/a",Inputs!F177,IF(AND(E$2&lt;=pbi_sta_term,E$2&lt;=analysis_period),pbi_sta_amount*(1+pbi_sta_escal/100)^D$2,0))</f>
        <v>0</v>
      </c>
      <c r="F545" s="136">
        <f>IF(pbi_sta_amount="n/a",Inputs!G177,IF(AND(F$2&lt;=pbi_sta_term,F$2&lt;=analysis_period),pbi_sta_amount*(1+pbi_sta_escal/100)^E$2,0))</f>
        <v>0</v>
      </c>
      <c r="G545" s="136">
        <f>IF(pbi_sta_amount="n/a",Inputs!H177,IF(AND(G$2&lt;=pbi_sta_term,G$2&lt;=analysis_period),pbi_sta_amount*(1+pbi_sta_escal/100)^F$2,0))</f>
        <v>0</v>
      </c>
      <c r="H545" s="136">
        <f>IF(pbi_sta_amount="n/a",Inputs!I177,IF(AND(H$2&lt;=pbi_sta_term,H$2&lt;=analysis_period),pbi_sta_amount*(1+pbi_sta_escal/100)^G$2,0))</f>
        <v>0</v>
      </c>
      <c r="I545" s="136">
        <f>IF(pbi_sta_amount="n/a",Inputs!J177,IF(AND(I$2&lt;=pbi_sta_term,I$2&lt;=analysis_period),pbi_sta_amount*(1+pbi_sta_escal/100)^H$2,0))</f>
        <v>0</v>
      </c>
      <c r="J545" s="136">
        <f>IF(pbi_sta_amount="n/a",Inputs!K177,IF(AND(J$2&lt;=pbi_sta_term,J$2&lt;=analysis_period),pbi_sta_amount*(1+pbi_sta_escal/100)^I$2,0))</f>
        <v>0</v>
      </c>
      <c r="K545" s="136">
        <f>IF(pbi_sta_amount="n/a",Inputs!L177,IF(AND(K$2&lt;=pbi_sta_term,K$2&lt;=analysis_period),pbi_sta_amount*(1+pbi_sta_escal/100)^J$2,0))</f>
        <v>0</v>
      </c>
      <c r="L545" s="136">
        <f>IF(pbi_sta_amount="n/a",Inputs!M177,IF(AND(L$2&lt;=pbi_sta_term,L$2&lt;=analysis_period),pbi_sta_amount*(1+pbi_sta_escal/100)^K$2,0))</f>
        <v>0</v>
      </c>
      <c r="M545" s="136">
        <f>IF(pbi_sta_amount="n/a",Inputs!N177,IF(AND(M$2&lt;=pbi_sta_term,M$2&lt;=analysis_period),pbi_sta_amount*(1+pbi_sta_escal/100)^L$2,0))</f>
        <v>0</v>
      </c>
      <c r="N545" s="136">
        <f>IF(pbi_sta_amount="n/a",Inputs!O177,IF(AND(N$2&lt;=pbi_sta_term,N$2&lt;=analysis_period),pbi_sta_amount*(1+pbi_sta_escal/100)^M$2,0))</f>
        <v>0</v>
      </c>
      <c r="O545" s="136">
        <f>IF(pbi_sta_amount="n/a",Inputs!P177,IF(AND(O$2&lt;=pbi_sta_term,O$2&lt;=analysis_period),pbi_sta_amount*(1+pbi_sta_escal/100)^N$2,0))</f>
        <v>0</v>
      </c>
      <c r="P545" s="136">
        <f>IF(pbi_sta_amount="n/a",Inputs!Q177,IF(AND(P$2&lt;=pbi_sta_term,P$2&lt;=analysis_period),pbi_sta_amount*(1+pbi_sta_escal/100)^O$2,0))</f>
        <v>0</v>
      </c>
      <c r="Q545" s="136">
        <f>IF(pbi_sta_amount="n/a",Inputs!R177,IF(AND(Q$2&lt;=pbi_sta_term,Q$2&lt;=analysis_period),pbi_sta_amount*(1+pbi_sta_escal/100)^P$2,0))</f>
        <v>0</v>
      </c>
      <c r="R545" s="136">
        <f>IF(pbi_sta_amount="n/a",Inputs!S177,IF(AND(R$2&lt;=pbi_sta_term,R$2&lt;=analysis_period),pbi_sta_amount*(1+pbi_sta_escal/100)^Q$2,0))</f>
        <v>0</v>
      </c>
      <c r="S545" s="136">
        <f>IF(pbi_sta_amount="n/a",Inputs!T177,IF(AND(S$2&lt;=pbi_sta_term,S$2&lt;=analysis_period),pbi_sta_amount*(1+pbi_sta_escal/100)^R$2,0))</f>
        <v>0</v>
      </c>
      <c r="T545" s="136">
        <f>IF(pbi_sta_amount="n/a",Inputs!U177,IF(AND(T$2&lt;=pbi_sta_term,T$2&lt;=analysis_period),pbi_sta_amount*(1+pbi_sta_escal/100)^S$2,0))</f>
        <v>0</v>
      </c>
      <c r="U545" s="136">
        <f>IF(pbi_sta_amount="n/a",Inputs!V177,IF(AND(U$2&lt;=pbi_sta_term,U$2&lt;=analysis_period),pbi_sta_amount*(1+pbi_sta_escal/100)^T$2,0))</f>
        <v>0</v>
      </c>
      <c r="V545" s="136">
        <f>IF(pbi_sta_amount="n/a",Inputs!W177,IF(AND(V$2&lt;=pbi_sta_term,V$2&lt;=analysis_period),pbi_sta_amount*(1+pbi_sta_escal/100)^U$2,0))</f>
        <v>0</v>
      </c>
      <c r="W545" s="136">
        <f>IF(pbi_sta_amount="n/a",Inputs!X177,IF(AND(W$2&lt;=pbi_sta_term,W$2&lt;=analysis_period),pbi_sta_amount*(1+pbi_sta_escal/100)^V$2,0))</f>
        <v>0</v>
      </c>
      <c r="X545" s="136">
        <f>IF(pbi_sta_amount="n/a",Inputs!Y177,IF(AND(X$2&lt;=pbi_sta_term,X$2&lt;=analysis_period),pbi_sta_amount*(1+pbi_sta_escal/100)^W$2,0))</f>
        <v>0</v>
      </c>
      <c r="Y545" s="136">
        <f>IF(pbi_sta_amount="n/a",Inputs!Z177,IF(AND(Y$2&lt;=pbi_sta_term,Y$2&lt;=analysis_period),pbi_sta_amount*(1+pbi_sta_escal/100)^X$2,0))</f>
        <v>0</v>
      </c>
      <c r="Z545" s="136">
        <f>IF(pbi_sta_amount="n/a",Inputs!AA177,IF(AND(Z$2&lt;=pbi_sta_term,Z$2&lt;=analysis_period),pbi_sta_amount*(1+pbi_sta_escal/100)^Y$2,0))</f>
        <v>0</v>
      </c>
      <c r="AA545" s="136">
        <f>IF(pbi_sta_amount="n/a",Inputs!AB177,IF(AND(AA$2&lt;=pbi_sta_term,AA$2&lt;=analysis_period),pbi_sta_amount*(1+pbi_sta_escal/100)^Z$2,0))</f>
        <v>0</v>
      </c>
      <c r="AB545" s="136">
        <f>IF(pbi_sta_amount="n/a",Inputs!AC177,IF(AND(AB$2&lt;=pbi_sta_term,AB$2&lt;=analysis_period),pbi_sta_amount*(1+pbi_sta_escal/100)^AA$2,0))</f>
        <v>0</v>
      </c>
      <c r="AC545" s="136">
        <f>IF(pbi_sta_amount="n/a",Inputs!AD177,IF(AND(AC$2&lt;=pbi_sta_term,AC$2&lt;=analysis_period),pbi_sta_amount*(1+pbi_sta_escal/100)^AB$2,0))</f>
        <v>0</v>
      </c>
      <c r="AD545" s="136">
        <f>IF(pbi_sta_amount="n/a",Inputs!AE177,IF(AND(AD$2&lt;=pbi_sta_term,AD$2&lt;=analysis_period),pbi_sta_amount*(1+pbi_sta_escal/100)^AC$2,0))</f>
        <v>0</v>
      </c>
      <c r="AE545" s="136">
        <f>IF(pbi_sta_amount="n/a",Inputs!AF177,IF(AND(AE$2&lt;=pbi_sta_term,AE$2&lt;=analysis_period),pbi_sta_amount*(1+pbi_sta_escal/100)^AD$2,0))</f>
        <v>0</v>
      </c>
      <c r="AF545" s="136">
        <f>IF(pbi_sta_amount="n/a",Inputs!AG177,IF(AND(AF$2&lt;=pbi_sta_term,AF$2&lt;=analysis_period),pbi_sta_amount*(1+pbi_sta_escal/100)^AE$2,0))</f>
        <v>0</v>
      </c>
      <c r="AG545" s="136">
        <f>IF(pbi_sta_amount="n/a",Inputs!AH177,IF(AND(AG$2&lt;=pbi_sta_term,AG$2&lt;=analysis_period),pbi_sta_amount*(1+pbi_sta_escal/100)^AF$2,0))</f>
        <v>0</v>
      </c>
      <c r="AH545" s="136">
        <f>IF(pbi_sta_amount="n/a",Inputs!AI177,IF(AND(AH$2&lt;=pbi_sta_term,AH$2&lt;=analysis_period),pbi_sta_amount*(1+pbi_sta_escal/100)^AG$2,0))</f>
        <v>0</v>
      </c>
      <c r="AI545" s="136">
        <f>IF(pbi_sta_amount="n/a",Inputs!AJ177,IF(AND(AI$2&lt;=pbi_sta_term,AI$2&lt;=analysis_period),pbi_sta_amount*(1+pbi_sta_escal/100)^AH$2,0))</f>
        <v>0</v>
      </c>
      <c r="AJ545" s="136">
        <f>IF(pbi_sta_amount="n/a",Inputs!AK177,IF(AND(AJ$2&lt;=pbi_sta_term,AJ$2&lt;=analysis_period),pbi_sta_amount*(1+pbi_sta_escal/100)^AI$2,0))</f>
        <v>0</v>
      </c>
      <c r="AK545" s="136">
        <f>IF(pbi_sta_amount="n/a",Inputs!AL177,IF(AND(AK$2&lt;=pbi_sta_term,AK$2&lt;=analysis_period),pbi_sta_amount*(1+pbi_sta_escal/100)^AJ$2,0))</f>
        <v>0</v>
      </c>
      <c r="AL545" s="136">
        <f>IF(pbi_sta_amount="n/a",Inputs!AM177,IF(AND(AL$2&lt;=pbi_sta_term,AL$2&lt;=analysis_period),pbi_sta_amount*(1+pbi_sta_escal/100)^AK$2,0))</f>
        <v>0</v>
      </c>
      <c r="AM545" s="136">
        <f>IF(pbi_sta_amount="n/a",Inputs!AN177,IF(AND(AM$2&lt;=pbi_sta_term,AM$2&lt;=analysis_period),pbi_sta_amount*(1+pbi_sta_escal/100)^AL$2,0))</f>
        <v>0</v>
      </c>
      <c r="AN545" s="136">
        <f>IF(pbi_sta_amount="n/a",Inputs!AO177,IF(AND(AN$2&lt;=pbi_sta_term,AN$2&lt;=analysis_period),pbi_sta_amount*(1+pbi_sta_escal/100)^AM$2,0))</f>
        <v>0</v>
      </c>
      <c r="AO545" s="136">
        <f>IF(pbi_sta_amount="n/a",Inputs!AP177,IF(AND(AO$2&lt;=pbi_sta_term,AO$2&lt;=analysis_period),pbi_sta_amount*(1+pbi_sta_escal/100)^AN$2,0))</f>
        <v>0</v>
      </c>
      <c r="AP545" s="136">
        <f>IF(pbi_sta_amount="n/a",Inputs!AQ177,IF(AND(AP$2&lt;=pbi_sta_term,AP$2&lt;=analysis_period),pbi_sta_amount*(1+pbi_sta_escal/100)^AO$2,0))</f>
        <v>0</v>
      </c>
    </row>
    <row r="546" spans="1:42" x14ac:dyDescent="0.2">
      <c r="A546" s="27" t="s">
        <v>35</v>
      </c>
      <c r="C546" s="163">
        <f>C$9</f>
        <v>0</v>
      </c>
      <c r="D546" s="163">
        <f t="shared" ref="D546:AP546" si="270">D$9</f>
        <v>0</v>
      </c>
      <c r="E546" s="163">
        <f t="shared" si="270"/>
        <v>0</v>
      </c>
      <c r="F546" s="163">
        <f t="shared" si="270"/>
        <v>0</v>
      </c>
      <c r="G546" s="163">
        <f t="shared" si="270"/>
        <v>0</v>
      </c>
      <c r="H546" s="163">
        <f t="shared" si="270"/>
        <v>0</v>
      </c>
      <c r="I546" s="163">
        <f t="shared" si="270"/>
        <v>0</v>
      </c>
      <c r="J546" s="163">
        <f t="shared" si="270"/>
        <v>0</v>
      </c>
      <c r="K546" s="163">
        <f t="shared" si="270"/>
        <v>0</v>
      </c>
      <c r="L546" s="163">
        <f t="shared" si="270"/>
        <v>0</v>
      </c>
      <c r="M546" s="163">
        <f t="shared" si="270"/>
        <v>0</v>
      </c>
      <c r="N546" s="163">
        <f t="shared" si="270"/>
        <v>0</v>
      </c>
      <c r="O546" s="163">
        <f t="shared" si="270"/>
        <v>0</v>
      </c>
      <c r="P546" s="163">
        <f t="shared" si="270"/>
        <v>0</v>
      </c>
      <c r="Q546" s="163">
        <f t="shared" si="270"/>
        <v>0</v>
      </c>
      <c r="R546" s="163">
        <f t="shared" si="270"/>
        <v>0</v>
      </c>
      <c r="S546" s="163">
        <f t="shared" si="270"/>
        <v>0</v>
      </c>
      <c r="T546" s="163">
        <f t="shared" si="270"/>
        <v>0</v>
      </c>
      <c r="U546" s="163">
        <f t="shared" si="270"/>
        <v>0</v>
      </c>
      <c r="V546" s="163">
        <f t="shared" si="270"/>
        <v>0</v>
      </c>
      <c r="W546" s="163">
        <f t="shared" si="270"/>
        <v>0</v>
      </c>
      <c r="X546" s="163">
        <f t="shared" si="270"/>
        <v>0</v>
      </c>
      <c r="Y546" s="163">
        <f t="shared" si="270"/>
        <v>0</v>
      </c>
      <c r="Z546" s="163">
        <f t="shared" si="270"/>
        <v>0</v>
      </c>
      <c r="AA546" s="163">
        <f t="shared" si="270"/>
        <v>0</v>
      </c>
      <c r="AB546" s="163">
        <f t="shared" si="270"/>
        <v>0</v>
      </c>
      <c r="AC546" s="163">
        <f t="shared" si="270"/>
        <v>0</v>
      </c>
      <c r="AD546" s="163">
        <f t="shared" si="270"/>
        <v>0</v>
      </c>
      <c r="AE546" s="163">
        <f t="shared" si="270"/>
        <v>0</v>
      </c>
      <c r="AF546" s="163">
        <f t="shared" si="270"/>
        <v>0</v>
      </c>
      <c r="AG546" s="163">
        <f t="shared" si="270"/>
        <v>0</v>
      </c>
      <c r="AH546" s="163">
        <f t="shared" si="270"/>
        <v>0</v>
      </c>
      <c r="AI546" s="163">
        <f t="shared" si="270"/>
        <v>0</v>
      </c>
      <c r="AJ546" s="163">
        <f t="shared" si="270"/>
        <v>0</v>
      </c>
      <c r="AK546" s="163">
        <f t="shared" si="270"/>
        <v>0</v>
      </c>
      <c r="AL546" s="163">
        <f t="shared" si="270"/>
        <v>0</v>
      </c>
      <c r="AM546" s="163">
        <f t="shared" si="270"/>
        <v>0</v>
      </c>
      <c r="AN546" s="163">
        <f t="shared" si="270"/>
        <v>0</v>
      </c>
      <c r="AO546" s="163">
        <f t="shared" si="270"/>
        <v>0</v>
      </c>
      <c r="AP546" s="163">
        <f t="shared" si="270"/>
        <v>0</v>
      </c>
    </row>
    <row r="547" spans="1:42" x14ac:dyDescent="0.2">
      <c r="A547" s="27" t="s">
        <v>12</v>
      </c>
      <c r="C547" s="188">
        <f>C545*C546</f>
        <v>0</v>
      </c>
      <c r="D547" s="188">
        <f t="shared" ref="D547:AP547" si="271">D545*D546</f>
        <v>0</v>
      </c>
      <c r="E547" s="188">
        <f t="shared" si="271"/>
        <v>0</v>
      </c>
      <c r="F547" s="188">
        <f t="shared" si="271"/>
        <v>0</v>
      </c>
      <c r="G547" s="188">
        <f t="shared" si="271"/>
        <v>0</v>
      </c>
      <c r="H547" s="188">
        <f t="shared" si="271"/>
        <v>0</v>
      </c>
      <c r="I547" s="188">
        <f t="shared" si="271"/>
        <v>0</v>
      </c>
      <c r="J547" s="188">
        <f t="shared" si="271"/>
        <v>0</v>
      </c>
      <c r="K547" s="188">
        <f t="shared" si="271"/>
        <v>0</v>
      </c>
      <c r="L547" s="188">
        <f t="shared" si="271"/>
        <v>0</v>
      </c>
      <c r="M547" s="188">
        <f t="shared" si="271"/>
        <v>0</v>
      </c>
      <c r="N547" s="188">
        <f t="shared" si="271"/>
        <v>0</v>
      </c>
      <c r="O547" s="188">
        <f t="shared" si="271"/>
        <v>0</v>
      </c>
      <c r="P547" s="188">
        <f t="shared" si="271"/>
        <v>0</v>
      </c>
      <c r="Q547" s="188">
        <f t="shared" si="271"/>
        <v>0</v>
      </c>
      <c r="R547" s="188">
        <f t="shared" si="271"/>
        <v>0</v>
      </c>
      <c r="S547" s="188">
        <f t="shared" si="271"/>
        <v>0</v>
      </c>
      <c r="T547" s="188">
        <f t="shared" si="271"/>
        <v>0</v>
      </c>
      <c r="U547" s="188">
        <f t="shared" si="271"/>
        <v>0</v>
      </c>
      <c r="V547" s="188">
        <f t="shared" si="271"/>
        <v>0</v>
      </c>
      <c r="W547" s="188">
        <f t="shared" si="271"/>
        <v>0</v>
      </c>
      <c r="X547" s="188">
        <f t="shared" si="271"/>
        <v>0</v>
      </c>
      <c r="Y547" s="188">
        <f t="shared" si="271"/>
        <v>0</v>
      </c>
      <c r="Z547" s="188">
        <f t="shared" si="271"/>
        <v>0</v>
      </c>
      <c r="AA547" s="188">
        <f t="shared" si="271"/>
        <v>0</v>
      </c>
      <c r="AB547" s="188">
        <f t="shared" si="271"/>
        <v>0</v>
      </c>
      <c r="AC547" s="188">
        <f t="shared" si="271"/>
        <v>0</v>
      </c>
      <c r="AD547" s="188">
        <f t="shared" si="271"/>
        <v>0</v>
      </c>
      <c r="AE547" s="188">
        <f t="shared" si="271"/>
        <v>0</v>
      </c>
      <c r="AF547" s="188">
        <f t="shared" si="271"/>
        <v>0</v>
      </c>
      <c r="AG547" s="188">
        <f t="shared" si="271"/>
        <v>0</v>
      </c>
      <c r="AH547" s="188">
        <f t="shared" si="271"/>
        <v>0</v>
      </c>
      <c r="AI547" s="188">
        <f t="shared" si="271"/>
        <v>0</v>
      </c>
      <c r="AJ547" s="188">
        <f t="shared" si="271"/>
        <v>0</v>
      </c>
      <c r="AK547" s="188">
        <f t="shared" si="271"/>
        <v>0</v>
      </c>
      <c r="AL547" s="188">
        <f t="shared" si="271"/>
        <v>0</v>
      </c>
      <c r="AM547" s="188">
        <f t="shared" si="271"/>
        <v>0</v>
      </c>
      <c r="AN547" s="188">
        <f t="shared" si="271"/>
        <v>0</v>
      </c>
      <c r="AO547" s="188">
        <f t="shared" si="271"/>
        <v>0</v>
      </c>
      <c r="AP547" s="188">
        <f t="shared" si="271"/>
        <v>0</v>
      </c>
    </row>
    <row r="548" spans="1:42" x14ac:dyDescent="0.2">
      <c r="A548" s="23" t="str">
        <f>Inputs!B137</f>
        <v>Utility ($/kWh)</v>
      </c>
    </row>
    <row r="549" spans="1:42" x14ac:dyDescent="0.2">
      <c r="A549" s="27" t="s">
        <v>34</v>
      </c>
      <c r="C549" s="136">
        <f>IF(pbi_uti_amount="n/a",Inputs!D178,IF(AND(C$2&lt;=pbi_uti_term,C$2&lt;=analysis_period),pbi_uti_amount*(1+pbi_uti_escal/100)^B$2,0))</f>
        <v>0</v>
      </c>
      <c r="D549" s="136">
        <f>IF(pbi_uti_amount="n/a",Inputs!E178,IF(AND(D$2&lt;=pbi_uti_term,D$2&lt;=analysis_period),pbi_uti_amount*(1+pbi_uti_escal/100)^C$2,0))</f>
        <v>0</v>
      </c>
      <c r="E549" s="136">
        <f>IF(pbi_uti_amount="n/a",Inputs!F178,IF(AND(E$2&lt;=pbi_uti_term,E$2&lt;=analysis_period),pbi_uti_amount*(1+pbi_uti_escal/100)^D$2,0))</f>
        <v>0</v>
      </c>
      <c r="F549" s="136">
        <f>IF(pbi_uti_amount="n/a",Inputs!G178,IF(AND(F$2&lt;=pbi_uti_term,F$2&lt;=analysis_period),pbi_uti_amount*(1+pbi_uti_escal/100)^E$2,0))</f>
        <v>0</v>
      </c>
      <c r="G549" s="136">
        <f>IF(pbi_uti_amount="n/a",Inputs!H178,IF(AND(G$2&lt;=pbi_uti_term,G$2&lt;=analysis_period),pbi_uti_amount*(1+pbi_uti_escal/100)^F$2,0))</f>
        <v>0</v>
      </c>
      <c r="H549" s="136">
        <f>IF(pbi_uti_amount="n/a",Inputs!I178,IF(AND(H$2&lt;=pbi_uti_term,H$2&lt;=analysis_period),pbi_uti_amount*(1+pbi_uti_escal/100)^G$2,0))</f>
        <v>0</v>
      </c>
      <c r="I549" s="136">
        <f>IF(pbi_uti_amount="n/a",Inputs!J178,IF(AND(I$2&lt;=pbi_uti_term,I$2&lt;=analysis_period),pbi_uti_amount*(1+pbi_uti_escal/100)^H$2,0))</f>
        <v>0</v>
      </c>
      <c r="J549" s="136">
        <f>IF(pbi_uti_amount="n/a",Inputs!K178,IF(AND(J$2&lt;=pbi_uti_term,J$2&lt;=analysis_period),pbi_uti_amount*(1+pbi_uti_escal/100)^I$2,0))</f>
        <v>0</v>
      </c>
      <c r="K549" s="136">
        <f>IF(pbi_uti_amount="n/a",Inputs!L178,IF(AND(K$2&lt;=pbi_uti_term,K$2&lt;=analysis_period),pbi_uti_amount*(1+pbi_uti_escal/100)^J$2,0))</f>
        <v>0</v>
      </c>
      <c r="L549" s="136">
        <f>IF(pbi_uti_amount="n/a",Inputs!M178,IF(AND(L$2&lt;=pbi_uti_term,L$2&lt;=analysis_period),pbi_uti_amount*(1+pbi_uti_escal/100)^K$2,0))</f>
        <v>0</v>
      </c>
      <c r="M549" s="136">
        <f>IF(pbi_uti_amount="n/a",Inputs!N178,IF(AND(M$2&lt;=pbi_uti_term,M$2&lt;=analysis_period),pbi_uti_amount*(1+pbi_uti_escal/100)^L$2,0))</f>
        <v>0</v>
      </c>
      <c r="N549" s="136">
        <f>IF(pbi_uti_amount="n/a",Inputs!O178,IF(AND(N$2&lt;=pbi_uti_term,N$2&lt;=analysis_period),pbi_uti_amount*(1+pbi_uti_escal/100)^M$2,0))</f>
        <v>0</v>
      </c>
      <c r="O549" s="136">
        <f>IF(pbi_uti_amount="n/a",Inputs!P178,IF(AND(O$2&lt;=pbi_uti_term,O$2&lt;=analysis_period),pbi_uti_amount*(1+pbi_uti_escal/100)^N$2,0))</f>
        <v>0</v>
      </c>
      <c r="P549" s="136">
        <f>IF(pbi_uti_amount="n/a",Inputs!Q178,IF(AND(P$2&lt;=pbi_uti_term,P$2&lt;=analysis_period),pbi_uti_amount*(1+pbi_uti_escal/100)^O$2,0))</f>
        <v>0</v>
      </c>
      <c r="Q549" s="136">
        <f>IF(pbi_uti_amount="n/a",Inputs!R178,IF(AND(Q$2&lt;=pbi_uti_term,Q$2&lt;=analysis_period),pbi_uti_amount*(1+pbi_uti_escal/100)^P$2,0))</f>
        <v>0</v>
      </c>
      <c r="R549" s="136">
        <f>IF(pbi_uti_amount="n/a",Inputs!S178,IF(AND(R$2&lt;=pbi_uti_term,R$2&lt;=analysis_period),pbi_uti_amount*(1+pbi_uti_escal/100)^Q$2,0))</f>
        <v>0</v>
      </c>
      <c r="S549" s="136">
        <f>IF(pbi_uti_amount="n/a",Inputs!T178,IF(AND(S$2&lt;=pbi_uti_term,S$2&lt;=analysis_period),pbi_uti_amount*(1+pbi_uti_escal/100)^R$2,0))</f>
        <v>0</v>
      </c>
      <c r="T549" s="136">
        <f>IF(pbi_uti_amount="n/a",Inputs!U178,IF(AND(T$2&lt;=pbi_uti_term,T$2&lt;=analysis_period),pbi_uti_amount*(1+pbi_uti_escal/100)^S$2,0))</f>
        <v>0</v>
      </c>
      <c r="U549" s="136">
        <f>IF(pbi_uti_amount="n/a",Inputs!V178,IF(AND(U$2&lt;=pbi_uti_term,U$2&lt;=analysis_period),pbi_uti_amount*(1+pbi_uti_escal/100)^T$2,0))</f>
        <v>0</v>
      </c>
      <c r="V549" s="136">
        <f>IF(pbi_uti_amount="n/a",Inputs!W178,IF(AND(V$2&lt;=pbi_uti_term,V$2&lt;=analysis_period),pbi_uti_amount*(1+pbi_uti_escal/100)^U$2,0))</f>
        <v>0</v>
      </c>
      <c r="W549" s="136">
        <f>IF(pbi_uti_amount="n/a",Inputs!X178,IF(AND(W$2&lt;=pbi_uti_term,W$2&lt;=analysis_period),pbi_uti_amount*(1+pbi_uti_escal/100)^V$2,0))</f>
        <v>0</v>
      </c>
      <c r="X549" s="136">
        <f>IF(pbi_uti_amount="n/a",Inputs!Y178,IF(AND(X$2&lt;=pbi_uti_term,X$2&lt;=analysis_period),pbi_uti_amount*(1+pbi_uti_escal/100)^W$2,0))</f>
        <v>0</v>
      </c>
      <c r="Y549" s="136">
        <f>IF(pbi_uti_amount="n/a",Inputs!Z178,IF(AND(Y$2&lt;=pbi_uti_term,Y$2&lt;=analysis_period),pbi_uti_amount*(1+pbi_uti_escal/100)^X$2,0))</f>
        <v>0</v>
      </c>
      <c r="Z549" s="136">
        <f>IF(pbi_uti_amount="n/a",Inputs!AA178,IF(AND(Z$2&lt;=pbi_uti_term,Z$2&lt;=analysis_period),pbi_uti_amount*(1+pbi_uti_escal/100)^Y$2,0))</f>
        <v>0</v>
      </c>
      <c r="AA549" s="136">
        <f>IF(pbi_uti_amount="n/a",Inputs!AB178,IF(AND(AA$2&lt;=pbi_uti_term,AA$2&lt;=analysis_period),pbi_uti_amount*(1+pbi_uti_escal/100)^Z$2,0))</f>
        <v>0</v>
      </c>
      <c r="AB549" s="136">
        <f>IF(pbi_uti_amount="n/a",Inputs!AC178,IF(AND(AB$2&lt;=pbi_uti_term,AB$2&lt;=analysis_period),pbi_uti_amount*(1+pbi_uti_escal/100)^AA$2,0))</f>
        <v>0</v>
      </c>
      <c r="AC549" s="136">
        <f>IF(pbi_uti_amount="n/a",Inputs!AD178,IF(AND(AC$2&lt;=pbi_uti_term,AC$2&lt;=analysis_period),pbi_uti_amount*(1+pbi_uti_escal/100)^AB$2,0))</f>
        <v>0</v>
      </c>
      <c r="AD549" s="136">
        <f>IF(pbi_uti_amount="n/a",Inputs!AE178,IF(AND(AD$2&lt;=pbi_uti_term,AD$2&lt;=analysis_period),pbi_uti_amount*(1+pbi_uti_escal/100)^AC$2,0))</f>
        <v>0</v>
      </c>
      <c r="AE549" s="136">
        <f>IF(pbi_uti_amount="n/a",Inputs!AF178,IF(AND(AE$2&lt;=pbi_uti_term,AE$2&lt;=analysis_period),pbi_uti_amount*(1+pbi_uti_escal/100)^AD$2,0))</f>
        <v>0</v>
      </c>
      <c r="AF549" s="136">
        <f>IF(pbi_uti_amount="n/a",Inputs!AG178,IF(AND(AF$2&lt;=pbi_uti_term,AF$2&lt;=analysis_period),pbi_uti_amount*(1+pbi_uti_escal/100)^AE$2,0))</f>
        <v>0</v>
      </c>
      <c r="AG549" s="136">
        <f>IF(pbi_uti_amount="n/a",Inputs!AH178,IF(AND(AG$2&lt;=pbi_uti_term,AG$2&lt;=analysis_period),pbi_uti_amount*(1+pbi_uti_escal/100)^AF$2,0))</f>
        <v>0</v>
      </c>
      <c r="AH549" s="136">
        <f>IF(pbi_uti_amount="n/a",Inputs!AI178,IF(AND(AH$2&lt;=pbi_uti_term,AH$2&lt;=analysis_period),pbi_uti_amount*(1+pbi_uti_escal/100)^AG$2,0))</f>
        <v>0</v>
      </c>
      <c r="AI549" s="136">
        <f>IF(pbi_uti_amount="n/a",Inputs!AJ178,IF(AND(AI$2&lt;=pbi_uti_term,AI$2&lt;=analysis_period),pbi_uti_amount*(1+pbi_uti_escal/100)^AH$2,0))</f>
        <v>0</v>
      </c>
      <c r="AJ549" s="136">
        <f>IF(pbi_uti_amount="n/a",Inputs!AK178,IF(AND(AJ$2&lt;=pbi_uti_term,AJ$2&lt;=analysis_period),pbi_uti_amount*(1+pbi_uti_escal/100)^AI$2,0))</f>
        <v>0</v>
      </c>
      <c r="AK549" s="136">
        <f>IF(pbi_uti_amount="n/a",Inputs!AL178,IF(AND(AK$2&lt;=pbi_uti_term,AK$2&lt;=analysis_period),pbi_uti_amount*(1+pbi_uti_escal/100)^AJ$2,0))</f>
        <v>0</v>
      </c>
      <c r="AL549" s="136">
        <f>IF(pbi_uti_amount="n/a",Inputs!AM178,IF(AND(AL$2&lt;=pbi_uti_term,AL$2&lt;=analysis_period),pbi_uti_amount*(1+pbi_uti_escal/100)^AK$2,0))</f>
        <v>0</v>
      </c>
      <c r="AM549" s="136">
        <f>IF(pbi_uti_amount="n/a",Inputs!AN178,IF(AND(AM$2&lt;=pbi_uti_term,AM$2&lt;=analysis_period),pbi_uti_amount*(1+pbi_uti_escal/100)^AL$2,0))</f>
        <v>0</v>
      </c>
      <c r="AN549" s="136">
        <f>IF(pbi_uti_amount="n/a",Inputs!AO178,IF(AND(AN$2&lt;=pbi_uti_term,AN$2&lt;=analysis_period),pbi_uti_amount*(1+pbi_uti_escal/100)^AM$2,0))</f>
        <v>0</v>
      </c>
      <c r="AO549" s="136">
        <f>IF(pbi_uti_amount="n/a",Inputs!AP178,IF(AND(AO$2&lt;=pbi_uti_term,AO$2&lt;=analysis_period),pbi_uti_amount*(1+pbi_uti_escal/100)^AN$2,0))</f>
        <v>0</v>
      </c>
      <c r="AP549" s="136">
        <f>IF(pbi_uti_amount="n/a",Inputs!AQ178,IF(AND(AP$2&lt;=pbi_uti_term,AP$2&lt;=analysis_period),pbi_uti_amount*(1+pbi_uti_escal/100)^AO$2,0))</f>
        <v>0</v>
      </c>
    </row>
    <row r="550" spans="1:42" x14ac:dyDescent="0.2">
      <c r="A550" s="27" t="s">
        <v>35</v>
      </c>
      <c r="C550" s="163">
        <f>C$9</f>
        <v>0</v>
      </c>
      <c r="D550" s="163">
        <f t="shared" ref="D550:AP550" si="272">D$9</f>
        <v>0</v>
      </c>
      <c r="E550" s="163">
        <f t="shared" si="272"/>
        <v>0</v>
      </c>
      <c r="F550" s="163">
        <f t="shared" si="272"/>
        <v>0</v>
      </c>
      <c r="G550" s="163">
        <f t="shared" si="272"/>
        <v>0</v>
      </c>
      <c r="H550" s="163">
        <f t="shared" si="272"/>
        <v>0</v>
      </c>
      <c r="I550" s="163">
        <f t="shared" si="272"/>
        <v>0</v>
      </c>
      <c r="J550" s="163">
        <f t="shared" si="272"/>
        <v>0</v>
      </c>
      <c r="K550" s="163">
        <f t="shared" si="272"/>
        <v>0</v>
      </c>
      <c r="L550" s="163">
        <f t="shared" si="272"/>
        <v>0</v>
      </c>
      <c r="M550" s="163">
        <f t="shared" si="272"/>
        <v>0</v>
      </c>
      <c r="N550" s="163">
        <f t="shared" si="272"/>
        <v>0</v>
      </c>
      <c r="O550" s="163">
        <f t="shared" si="272"/>
        <v>0</v>
      </c>
      <c r="P550" s="163">
        <f t="shared" si="272"/>
        <v>0</v>
      </c>
      <c r="Q550" s="163">
        <f t="shared" si="272"/>
        <v>0</v>
      </c>
      <c r="R550" s="163">
        <f t="shared" si="272"/>
        <v>0</v>
      </c>
      <c r="S550" s="163">
        <f t="shared" si="272"/>
        <v>0</v>
      </c>
      <c r="T550" s="163">
        <f t="shared" si="272"/>
        <v>0</v>
      </c>
      <c r="U550" s="163">
        <f t="shared" si="272"/>
        <v>0</v>
      </c>
      <c r="V550" s="163">
        <f t="shared" si="272"/>
        <v>0</v>
      </c>
      <c r="W550" s="163">
        <f t="shared" si="272"/>
        <v>0</v>
      </c>
      <c r="X550" s="163">
        <f t="shared" si="272"/>
        <v>0</v>
      </c>
      <c r="Y550" s="163">
        <f t="shared" si="272"/>
        <v>0</v>
      </c>
      <c r="Z550" s="163">
        <f t="shared" si="272"/>
        <v>0</v>
      </c>
      <c r="AA550" s="163">
        <f t="shared" si="272"/>
        <v>0</v>
      </c>
      <c r="AB550" s="163">
        <f t="shared" si="272"/>
        <v>0</v>
      </c>
      <c r="AC550" s="163">
        <f t="shared" si="272"/>
        <v>0</v>
      </c>
      <c r="AD550" s="163">
        <f t="shared" si="272"/>
        <v>0</v>
      </c>
      <c r="AE550" s="163">
        <f t="shared" si="272"/>
        <v>0</v>
      </c>
      <c r="AF550" s="163">
        <f t="shared" si="272"/>
        <v>0</v>
      </c>
      <c r="AG550" s="163">
        <f t="shared" si="272"/>
        <v>0</v>
      </c>
      <c r="AH550" s="163">
        <f t="shared" si="272"/>
        <v>0</v>
      </c>
      <c r="AI550" s="163">
        <f t="shared" si="272"/>
        <v>0</v>
      </c>
      <c r="AJ550" s="163">
        <f t="shared" si="272"/>
        <v>0</v>
      </c>
      <c r="AK550" s="163">
        <f t="shared" si="272"/>
        <v>0</v>
      </c>
      <c r="AL550" s="163">
        <f t="shared" si="272"/>
        <v>0</v>
      </c>
      <c r="AM550" s="163">
        <f t="shared" si="272"/>
        <v>0</v>
      </c>
      <c r="AN550" s="163">
        <f t="shared" si="272"/>
        <v>0</v>
      </c>
      <c r="AO550" s="163">
        <f t="shared" si="272"/>
        <v>0</v>
      </c>
      <c r="AP550" s="163">
        <f t="shared" si="272"/>
        <v>0</v>
      </c>
    </row>
    <row r="551" spans="1:42" x14ac:dyDescent="0.2">
      <c r="A551" s="27" t="s">
        <v>12</v>
      </c>
      <c r="C551" s="188">
        <f>C549*C550</f>
        <v>0</v>
      </c>
      <c r="D551" s="188">
        <f t="shared" ref="D551:AP551" si="273">D549*D550</f>
        <v>0</v>
      </c>
      <c r="E551" s="188">
        <f t="shared" si="273"/>
        <v>0</v>
      </c>
      <c r="F551" s="188">
        <f t="shared" si="273"/>
        <v>0</v>
      </c>
      <c r="G551" s="188">
        <f t="shared" si="273"/>
        <v>0</v>
      </c>
      <c r="H551" s="188">
        <f t="shared" si="273"/>
        <v>0</v>
      </c>
      <c r="I551" s="188">
        <f t="shared" si="273"/>
        <v>0</v>
      </c>
      <c r="J551" s="188">
        <f t="shared" si="273"/>
        <v>0</v>
      </c>
      <c r="K551" s="188">
        <f t="shared" si="273"/>
        <v>0</v>
      </c>
      <c r="L551" s="188">
        <f t="shared" si="273"/>
        <v>0</v>
      </c>
      <c r="M551" s="188">
        <f t="shared" si="273"/>
        <v>0</v>
      </c>
      <c r="N551" s="188">
        <f t="shared" si="273"/>
        <v>0</v>
      </c>
      <c r="O551" s="188">
        <f t="shared" si="273"/>
        <v>0</v>
      </c>
      <c r="P551" s="188">
        <f t="shared" si="273"/>
        <v>0</v>
      </c>
      <c r="Q551" s="188">
        <f t="shared" si="273"/>
        <v>0</v>
      </c>
      <c r="R551" s="188">
        <f t="shared" si="273"/>
        <v>0</v>
      </c>
      <c r="S551" s="188">
        <f t="shared" si="273"/>
        <v>0</v>
      </c>
      <c r="T551" s="188">
        <f t="shared" si="273"/>
        <v>0</v>
      </c>
      <c r="U551" s="188">
        <f t="shared" si="273"/>
        <v>0</v>
      </c>
      <c r="V551" s="188">
        <f t="shared" si="273"/>
        <v>0</v>
      </c>
      <c r="W551" s="188">
        <f t="shared" si="273"/>
        <v>0</v>
      </c>
      <c r="X551" s="188">
        <f t="shared" si="273"/>
        <v>0</v>
      </c>
      <c r="Y551" s="188">
        <f t="shared" si="273"/>
        <v>0</v>
      </c>
      <c r="Z551" s="188">
        <f t="shared" si="273"/>
        <v>0</v>
      </c>
      <c r="AA551" s="188">
        <f t="shared" si="273"/>
        <v>0</v>
      </c>
      <c r="AB551" s="188">
        <f t="shared" si="273"/>
        <v>0</v>
      </c>
      <c r="AC551" s="188">
        <f t="shared" si="273"/>
        <v>0</v>
      </c>
      <c r="AD551" s="188">
        <f t="shared" si="273"/>
        <v>0</v>
      </c>
      <c r="AE551" s="188">
        <f t="shared" si="273"/>
        <v>0</v>
      </c>
      <c r="AF551" s="188">
        <f t="shared" si="273"/>
        <v>0</v>
      </c>
      <c r="AG551" s="188">
        <f t="shared" si="273"/>
        <v>0</v>
      </c>
      <c r="AH551" s="188">
        <f t="shared" si="273"/>
        <v>0</v>
      </c>
      <c r="AI551" s="188">
        <f t="shared" si="273"/>
        <v>0</v>
      </c>
      <c r="AJ551" s="188">
        <f t="shared" si="273"/>
        <v>0</v>
      </c>
      <c r="AK551" s="188">
        <f t="shared" si="273"/>
        <v>0</v>
      </c>
      <c r="AL551" s="188">
        <f t="shared" si="273"/>
        <v>0</v>
      </c>
      <c r="AM551" s="188">
        <f t="shared" si="273"/>
        <v>0</v>
      </c>
      <c r="AN551" s="188">
        <f t="shared" si="273"/>
        <v>0</v>
      </c>
      <c r="AO551" s="188">
        <f t="shared" si="273"/>
        <v>0</v>
      </c>
      <c r="AP551" s="188">
        <f t="shared" si="273"/>
        <v>0</v>
      </c>
    </row>
    <row r="552" spans="1:42" x14ac:dyDescent="0.2">
      <c r="A552" s="23" t="str">
        <f>Inputs!B138</f>
        <v>Other ($/kWh)</v>
      </c>
    </row>
    <row r="553" spans="1:42" x14ac:dyDescent="0.2">
      <c r="A553" s="27" t="s">
        <v>34</v>
      </c>
      <c r="C553" s="143">
        <f>IF(pbi_oth_amount="n/a",Inputs!D179,IF(AND(C$2&lt;=pbi_oth_term,C$2&lt;=analysis_period),pbi_oth_amount*(1+pbi_oth_escal/100)^B$2,0))</f>
        <v>0</v>
      </c>
      <c r="D553" s="143">
        <f>IF(pbi_oth_amount="n/a",Inputs!E179,IF(AND(D$2&lt;=pbi_oth_term,D$2&lt;=analysis_period),pbi_oth_amount*(1+pbi_oth_escal/100)^C$2,0))</f>
        <v>0</v>
      </c>
      <c r="E553" s="143">
        <f>IF(pbi_oth_amount="n/a",Inputs!F179,IF(AND(E$2&lt;=pbi_oth_term,E$2&lt;=analysis_period),pbi_oth_amount*(1+pbi_oth_escal/100)^D$2,0))</f>
        <v>0</v>
      </c>
      <c r="F553" s="143">
        <f>IF(pbi_oth_amount="n/a",Inputs!G179,IF(AND(F$2&lt;=pbi_oth_term,F$2&lt;=analysis_period),pbi_oth_amount*(1+pbi_oth_escal/100)^E$2,0))</f>
        <v>0</v>
      </c>
      <c r="G553" s="143">
        <f>IF(pbi_oth_amount="n/a",Inputs!H179,IF(AND(G$2&lt;=pbi_oth_term,G$2&lt;=analysis_period),pbi_oth_amount*(1+pbi_oth_escal/100)^F$2,0))</f>
        <v>0</v>
      </c>
      <c r="H553" s="143">
        <f>IF(pbi_oth_amount="n/a",Inputs!I179,IF(AND(H$2&lt;=pbi_oth_term,H$2&lt;=analysis_period),pbi_oth_amount*(1+pbi_oth_escal/100)^G$2,0))</f>
        <v>0</v>
      </c>
      <c r="I553" s="143">
        <f>IF(pbi_oth_amount="n/a",Inputs!J179,IF(AND(I$2&lt;=pbi_oth_term,I$2&lt;=analysis_period),pbi_oth_amount*(1+pbi_oth_escal/100)^H$2,0))</f>
        <v>0</v>
      </c>
      <c r="J553" s="143">
        <f>IF(pbi_oth_amount="n/a",Inputs!K179,IF(AND(J$2&lt;=pbi_oth_term,J$2&lt;=analysis_period),pbi_oth_amount*(1+pbi_oth_escal/100)^I$2,0))</f>
        <v>0</v>
      </c>
      <c r="K553" s="143">
        <f>IF(pbi_oth_amount="n/a",Inputs!L179,IF(AND(K$2&lt;=pbi_oth_term,K$2&lt;=analysis_period),pbi_oth_amount*(1+pbi_oth_escal/100)^J$2,0))</f>
        <v>0</v>
      </c>
      <c r="L553" s="143">
        <f>IF(pbi_oth_amount="n/a",Inputs!M179,IF(AND(L$2&lt;=pbi_oth_term,L$2&lt;=analysis_period),pbi_oth_amount*(1+pbi_oth_escal/100)^K$2,0))</f>
        <v>0</v>
      </c>
      <c r="M553" s="143">
        <f>IF(pbi_oth_amount="n/a",Inputs!N179,IF(AND(M$2&lt;=pbi_oth_term,M$2&lt;=analysis_period),pbi_oth_amount*(1+pbi_oth_escal/100)^L$2,0))</f>
        <v>0</v>
      </c>
      <c r="N553" s="143">
        <f>IF(pbi_oth_amount="n/a",Inputs!O179,IF(AND(N$2&lt;=pbi_oth_term,N$2&lt;=analysis_period),pbi_oth_amount*(1+pbi_oth_escal/100)^M$2,0))</f>
        <v>0</v>
      </c>
      <c r="O553" s="143">
        <f>IF(pbi_oth_amount="n/a",Inputs!P179,IF(AND(O$2&lt;=pbi_oth_term,O$2&lt;=analysis_period),pbi_oth_amount*(1+pbi_oth_escal/100)^N$2,0))</f>
        <v>0</v>
      </c>
      <c r="P553" s="143">
        <f>IF(pbi_oth_amount="n/a",Inputs!Q179,IF(AND(P$2&lt;=pbi_oth_term,P$2&lt;=analysis_period),pbi_oth_amount*(1+pbi_oth_escal/100)^O$2,0))</f>
        <v>0</v>
      </c>
      <c r="Q553" s="143">
        <f>IF(pbi_oth_amount="n/a",Inputs!R179,IF(AND(Q$2&lt;=pbi_oth_term,Q$2&lt;=analysis_period),pbi_oth_amount*(1+pbi_oth_escal/100)^P$2,0))</f>
        <v>0</v>
      </c>
      <c r="R553" s="143">
        <f>IF(pbi_oth_amount="n/a",Inputs!S179,IF(AND(R$2&lt;=pbi_oth_term,R$2&lt;=analysis_period),pbi_oth_amount*(1+pbi_oth_escal/100)^Q$2,0))</f>
        <v>0</v>
      </c>
      <c r="S553" s="143">
        <f>IF(pbi_oth_amount="n/a",Inputs!T179,IF(AND(S$2&lt;=pbi_oth_term,S$2&lt;=analysis_period),pbi_oth_amount*(1+pbi_oth_escal/100)^R$2,0))</f>
        <v>0</v>
      </c>
      <c r="T553" s="143">
        <f>IF(pbi_oth_amount="n/a",Inputs!U179,IF(AND(T$2&lt;=pbi_oth_term,T$2&lt;=analysis_period),pbi_oth_amount*(1+pbi_oth_escal/100)^S$2,0))</f>
        <v>0</v>
      </c>
      <c r="U553" s="143">
        <f>IF(pbi_oth_amount="n/a",Inputs!V179,IF(AND(U$2&lt;=pbi_oth_term,U$2&lt;=analysis_period),pbi_oth_amount*(1+pbi_oth_escal/100)^T$2,0))</f>
        <v>0</v>
      </c>
      <c r="V553" s="143">
        <f>IF(pbi_oth_amount="n/a",Inputs!W179,IF(AND(V$2&lt;=pbi_oth_term,V$2&lt;=analysis_period),pbi_oth_amount*(1+pbi_oth_escal/100)^U$2,0))</f>
        <v>0</v>
      </c>
      <c r="W553" s="143">
        <f>IF(pbi_oth_amount="n/a",Inputs!X179,IF(AND(W$2&lt;=pbi_oth_term,W$2&lt;=analysis_period),pbi_oth_amount*(1+pbi_oth_escal/100)^V$2,0))</f>
        <v>0</v>
      </c>
      <c r="X553" s="143">
        <f>IF(pbi_oth_amount="n/a",Inputs!Y179,IF(AND(X$2&lt;=pbi_oth_term,X$2&lt;=analysis_period),pbi_oth_amount*(1+pbi_oth_escal/100)^W$2,0))</f>
        <v>0</v>
      </c>
      <c r="Y553" s="143">
        <f>IF(pbi_oth_amount="n/a",Inputs!Z179,IF(AND(Y$2&lt;=pbi_oth_term,Y$2&lt;=analysis_period),pbi_oth_amount*(1+pbi_oth_escal/100)^X$2,0))</f>
        <v>0</v>
      </c>
      <c r="Z553" s="143">
        <f>IF(pbi_oth_amount="n/a",Inputs!AA179,IF(AND(Z$2&lt;=pbi_oth_term,Z$2&lt;=analysis_period),pbi_oth_amount*(1+pbi_oth_escal/100)^Y$2,0))</f>
        <v>0</v>
      </c>
      <c r="AA553" s="143">
        <f>IF(pbi_oth_amount="n/a",Inputs!AB179,IF(AND(AA$2&lt;=pbi_oth_term,AA$2&lt;=analysis_period),pbi_oth_amount*(1+pbi_oth_escal/100)^Z$2,0))</f>
        <v>0</v>
      </c>
      <c r="AB553" s="143">
        <f>IF(pbi_oth_amount="n/a",Inputs!AC179,IF(AND(AB$2&lt;=pbi_oth_term,AB$2&lt;=analysis_period),pbi_oth_amount*(1+pbi_oth_escal/100)^AA$2,0))</f>
        <v>0</v>
      </c>
      <c r="AC553" s="143">
        <f>IF(pbi_oth_amount="n/a",Inputs!AD179,IF(AND(AC$2&lt;=pbi_oth_term,AC$2&lt;=analysis_period),pbi_oth_amount*(1+pbi_oth_escal/100)^AB$2,0))</f>
        <v>0</v>
      </c>
      <c r="AD553" s="143">
        <f>IF(pbi_oth_amount="n/a",Inputs!AE179,IF(AND(AD$2&lt;=pbi_oth_term,AD$2&lt;=analysis_period),pbi_oth_amount*(1+pbi_oth_escal/100)^AC$2,0))</f>
        <v>0</v>
      </c>
      <c r="AE553" s="143">
        <f>IF(pbi_oth_amount="n/a",Inputs!AF179,IF(AND(AE$2&lt;=pbi_oth_term,AE$2&lt;=analysis_period),pbi_oth_amount*(1+pbi_oth_escal/100)^AD$2,0))</f>
        <v>0</v>
      </c>
      <c r="AF553" s="143">
        <f>IF(pbi_oth_amount="n/a",Inputs!AG179,IF(AND(AF$2&lt;=pbi_oth_term,AF$2&lt;=analysis_period),pbi_oth_amount*(1+pbi_oth_escal/100)^AE$2,0))</f>
        <v>0</v>
      </c>
      <c r="AG553" s="143">
        <f>IF(pbi_oth_amount="n/a",Inputs!AH179,IF(AND(AG$2&lt;=pbi_oth_term,AG$2&lt;=analysis_period),pbi_oth_amount*(1+pbi_oth_escal/100)^AF$2,0))</f>
        <v>0</v>
      </c>
      <c r="AH553" s="143">
        <f>IF(pbi_oth_amount="n/a",Inputs!AI179,IF(AND(AH$2&lt;=pbi_oth_term,AH$2&lt;=analysis_period),pbi_oth_amount*(1+pbi_oth_escal/100)^AG$2,0))</f>
        <v>0</v>
      </c>
      <c r="AI553" s="143">
        <f>IF(pbi_oth_amount="n/a",Inputs!AJ179,IF(AND(AI$2&lt;=pbi_oth_term,AI$2&lt;=analysis_period),pbi_oth_amount*(1+pbi_oth_escal/100)^AH$2,0))</f>
        <v>0</v>
      </c>
      <c r="AJ553" s="143">
        <f>IF(pbi_oth_amount="n/a",Inputs!AK179,IF(AND(AJ$2&lt;=pbi_oth_term,AJ$2&lt;=analysis_period),pbi_oth_amount*(1+pbi_oth_escal/100)^AI$2,0))</f>
        <v>0</v>
      </c>
      <c r="AK553" s="143">
        <f>IF(pbi_oth_amount="n/a",Inputs!AL179,IF(AND(AK$2&lt;=pbi_oth_term,AK$2&lt;=analysis_period),pbi_oth_amount*(1+pbi_oth_escal/100)^AJ$2,0))</f>
        <v>0</v>
      </c>
      <c r="AL553" s="143">
        <f>IF(pbi_oth_amount="n/a",Inputs!AM179,IF(AND(AL$2&lt;=pbi_oth_term,AL$2&lt;=analysis_period),pbi_oth_amount*(1+pbi_oth_escal/100)^AK$2,0))</f>
        <v>0</v>
      </c>
      <c r="AM553" s="143">
        <f>IF(pbi_oth_amount="n/a",Inputs!AN179,IF(AND(AM$2&lt;=pbi_oth_term,AM$2&lt;=analysis_period),pbi_oth_amount*(1+pbi_oth_escal/100)^AL$2,0))</f>
        <v>0</v>
      </c>
      <c r="AN553" s="143">
        <f>IF(pbi_oth_amount="n/a",Inputs!AO179,IF(AND(AN$2&lt;=pbi_oth_term,AN$2&lt;=analysis_period),pbi_oth_amount*(1+pbi_oth_escal/100)^AM$2,0))</f>
        <v>0</v>
      </c>
      <c r="AO553" s="143">
        <f>IF(pbi_oth_amount="n/a",Inputs!AP179,IF(AND(AO$2&lt;=pbi_oth_term,AO$2&lt;=analysis_period),pbi_oth_amount*(1+pbi_oth_escal/100)^AN$2,0))</f>
        <v>0</v>
      </c>
      <c r="AP553" s="143">
        <f>IF(pbi_oth_amount="n/a",Inputs!AQ179,IF(AND(AP$2&lt;=pbi_oth_term,AP$2&lt;=analysis_period),pbi_oth_amount*(1+pbi_oth_escal/100)^AO$2,0))</f>
        <v>0</v>
      </c>
    </row>
    <row r="554" spans="1:42" x14ac:dyDescent="0.2">
      <c r="A554" s="27" t="s">
        <v>35</v>
      </c>
      <c r="C554" s="163">
        <f>C$9</f>
        <v>0</v>
      </c>
      <c r="D554" s="163">
        <f t="shared" ref="D554:AP554" si="274">D$9</f>
        <v>0</v>
      </c>
      <c r="E554" s="163">
        <f t="shared" si="274"/>
        <v>0</v>
      </c>
      <c r="F554" s="163">
        <f t="shared" si="274"/>
        <v>0</v>
      </c>
      <c r="G554" s="163">
        <f t="shared" si="274"/>
        <v>0</v>
      </c>
      <c r="H554" s="163">
        <f t="shared" si="274"/>
        <v>0</v>
      </c>
      <c r="I554" s="163">
        <f t="shared" si="274"/>
        <v>0</v>
      </c>
      <c r="J554" s="163">
        <f t="shared" si="274"/>
        <v>0</v>
      </c>
      <c r="K554" s="163">
        <f t="shared" si="274"/>
        <v>0</v>
      </c>
      <c r="L554" s="163">
        <f t="shared" si="274"/>
        <v>0</v>
      </c>
      <c r="M554" s="163">
        <f t="shared" si="274"/>
        <v>0</v>
      </c>
      <c r="N554" s="163">
        <f t="shared" si="274"/>
        <v>0</v>
      </c>
      <c r="O554" s="163">
        <f t="shared" si="274"/>
        <v>0</v>
      </c>
      <c r="P554" s="163">
        <f t="shared" si="274"/>
        <v>0</v>
      </c>
      <c r="Q554" s="163">
        <f t="shared" si="274"/>
        <v>0</v>
      </c>
      <c r="R554" s="163">
        <f t="shared" si="274"/>
        <v>0</v>
      </c>
      <c r="S554" s="163">
        <f t="shared" si="274"/>
        <v>0</v>
      </c>
      <c r="T554" s="163">
        <f t="shared" si="274"/>
        <v>0</v>
      </c>
      <c r="U554" s="163">
        <f t="shared" si="274"/>
        <v>0</v>
      </c>
      <c r="V554" s="163">
        <f t="shared" si="274"/>
        <v>0</v>
      </c>
      <c r="W554" s="163">
        <f t="shared" si="274"/>
        <v>0</v>
      </c>
      <c r="X554" s="163">
        <f t="shared" si="274"/>
        <v>0</v>
      </c>
      <c r="Y554" s="163">
        <f t="shared" si="274"/>
        <v>0</v>
      </c>
      <c r="Z554" s="163">
        <f t="shared" si="274"/>
        <v>0</v>
      </c>
      <c r="AA554" s="163">
        <f t="shared" si="274"/>
        <v>0</v>
      </c>
      <c r="AB554" s="163">
        <f t="shared" si="274"/>
        <v>0</v>
      </c>
      <c r="AC554" s="163">
        <f t="shared" si="274"/>
        <v>0</v>
      </c>
      <c r="AD554" s="163">
        <f t="shared" si="274"/>
        <v>0</v>
      </c>
      <c r="AE554" s="163">
        <f t="shared" si="274"/>
        <v>0</v>
      </c>
      <c r="AF554" s="163">
        <f t="shared" si="274"/>
        <v>0</v>
      </c>
      <c r="AG554" s="163">
        <f t="shared" si="274"/>
        <v>0</v>
      </c>
      <c r="AH554" s="163">
        <f t="shared" si="274"/>
        <v>0</v>
      </c>
      <c r="AI554" s="163">
        <f t="shared" si="274"/>
        <v>0</v>
      </c>
      <c r="AJ554" s="163">
        <f t="shared" si="274"/>
        <v>0</v>
      </c>
      <c r="AK554" s="163">
        <f t="shared" si="274"/>
        <v>0</v>
      </c>
      <c r="AL554" s="163">
        <f t="shared" si="274"/>
        <v>0</v>
      </c>
      <c r="AM554" s="163">
        <f t="shared" si="274"/>
        <v>0</v>
      </c>
      <c r="AN554" s="163">
        <f t="shared" si="274"/>
        <v>0</v>
      </c>
      <c r="AO554" s="163">
        <f t="shared" si="274"/>
        <v>0</v>
      </c>
      <c r="AP554" s="163">
        <f t="shared" si="274"/>
        <v>0</v>
      </c>
    </row>
    <row r="555" spans="1:42" x14ac:dyDescent="0.2">
      <c r="A555" s="27" t="s">
        <v>12</v>
      </c>
      <c r="C555" s="188">
        <f>C553*C554</f>
        <v>0</v>
      </c>
      <c r="D555" s="188">
        <f t="shared" ref="D555:AP555" si="275">D553*D554</f>
        <v>0</v>
      </c>
      <c r="E555" s="188">
        <f t="shared" si="275"/>
        <v>0</v>
      </c>
      <c r="F555" s="188">
        <f t="shared" si="275"/>
        <v>0</v>
      </c>
      <c r="G555" s="188">
        <f t="shared" si="275"/>
        <v>0</v>
      </c>
      <c r="H555" s="188">
        <f t="shared" si="275"/>
        <v>0</v>
      </c>
      <c r="I555" s="188">
        <f t="shared" si="275"/>
        <v>0</v>
      </c>
      <c r="J555" s="188">
        <f t="shared" si="275"/>
        <v>0</v>
      </c>
      <c r="K555" s="188">
        <f t="shared" si="275"/>
        <v>0</v>
      </c>
      <c r="L555" s="188">
        <f t="shared" si="275"/>
        <v>0</v>
      </c>
      <c r="M555" s="188">
        <f t="shared" si="275"/>
        <v>0</v>
      </c>
      <c r="N555" s="188">
        <f t="shared" si="275"/>
        <v>0</v>
      </c>
      <c r="O555" s="188">
        <f t="shared" si="275"/>
        <v>0</v>
      </c>
      <c r="P555" s="188">
        <f t="shared" si="275"/>
        <v>0</v>
      </c>
      <c r="Q555" s="188">
        <f t="shared" si="275"/>
        <v>0</v>
      </c>
      <c r="R555" s="188">
        <f t="shared" si="275"/>
        <v>0</v>
      </c>
      <c r="S555" s="188">
        <f t="shared" si="275"/>
        <v>0</v>
      </c>
      <c r="T555" s="188">
        <f t="shared" si="275"/>
        <v>0</v>
      </c>
      <c r="U555" s="188">
        <f t="shared" si="275"/>
        <v>0</v>
      </c>
      <c r="V555" s="188">
        <f t="shared" si="275"/>
        <v>0</v>
      </c>
      <c r="W555" s="188">
        <f t="shared" si="275"/>
        <v>0</v>
      </c>
      <c r="X555" s="188">
        <f t="shared" si="275"/>
        <v>0</v>
      </c>
      <c r="Y555" s="188">
        <f t="shared" si="275"/>
        <v>0</v>
      </c>
      <c r="Z555" s="188">
        <f t="shared" si="275"/>
        <v>0</v>
      </c>
      <c r="AA555" s="188">
        <f t="shared" si="275"/>
        <v>0</v>
      </c>
      <c r="AB555" s="188">
        <f t="shared" si="275"/>
        <v>0</v>
      </c>
      <c r="AC555" s="188">
        <f t="shared" si="275"/>
        <v>0</v>
      </c>
      <c r="AD555" s="188">
        <f t="shared" si="275"/>
        <v>0</v>
      </c>
      <c r="AE555" s="188">
        <f t="shared" si="275"/>
        <v>0</v>
      </c>
      <c r="AF555" s="188">
        <f t="shared" si="275"/>
        <v>0</v>
      </c>
      <c r="AG555" s="188">
        <f t="shared" si="275"/>
        <v>0</v>
      </c>
      <c r="AH555" s="188">
        <f t="shared" si="275"/>
        <v>0</v>
      </c>
      <c r="AI555" s="188">
        <f t="shared" si="275"/>
        <v>0</v>
      </c>
      <c r="AJ555" s="188">
        <f t="shared" si="275"/>
        <v>0</v>
      </c>
      <c r="AK555" s="188">
        <f t="shared" si="275"/>
        <v>0</v>
      </c>
      <c r="AL555" s="188">
        <f t="shared" si="275"/>
        <v>0</v>
      </c>
      <c r="AM555" s="188">
        <f t="shared" si="275"/>
        <v>0</v>
      </c>
      <c r="AN555" s="188">
        <f t="shared" si="275"/>
        <v>0</v>
      </c>
      <c r="AO555" s="188">
        <f t="shared" si="275"/>
        <v>0</v>
      </c>
      <c r="AP555" s="188">
        <f t="shared" si="275"/>
        <v>0</v>
      </c>
    </row>
    <row r="556" spans="1:42" x14ac:dyDescent="0.2">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c r="AC556" s="28"/>
      <c r="AD556" s="28"/>
      <c r="AE556" s="28"/>
      <c r="AF556" s="28"/>
      <c r="AG556" s="28"/>
      <c r="AH556" s="28"/>
      <c r="AI556" s="28"/>
      <c r="AJ556" s="28"/>
      <c r="AK556" s="28"/>
      <c r="AL556" s="28"/>
      <c r="AM556" s="28"/>
      <c r="AN556" s="28"/>
      <c r="AO556" s="28"/>
      <c r="AP556" s="28"/>
    </row>
    <row r="557" spans="1:42" x14ac:dyDescent="0.2">
      <c r="A557" s="4" t="s">
        <v>12</v>
      </c>
      <c r="C557" s="193">
        <f>C543+C547+C551+C555</f>
        <v>0</v>
      </c>
      <c r="D557" s="193">
        <f t="shared" ref="D557:AP557" si="276">D543+D547+D551+D555</f>
        <v>0</v>
      </c>
      <c r="E557" s="193">
        <f t="shared" si="276"/>
        <v>0</v>
      </c>
      <c r="F557" s="193">
        <f t="shared" si="276"/>
        <v>0</v>
      </c>
      <c r="G557" s="193">
        <f t="shared" si="276"/>
        <v>0</v>
      </c>
      <c r="H557" s="193">
        <f t="shared" si="276"/>
        <v>0</v>
      </c>
      <c r="I557" s="193">
        <f t="shared" si="276"/>
        <v>0</v>
      </c>
      <c r="J557" s="193">
        <f t="shared" si="276"/>
        <v>0</v>
      </c>
      <c r="K557" s="193">
        <f t="shared" si="276"/>
        <v>0</v>
      </c>
      <c r="L557" s="193">
        <f t="shared" si="276"/>
        <v>0</v>
      </c>
      <c r="M557" s="193">
        <f t="shared" si="276"/>
        <v>0</v>
      </c>
      <c r="N557" s="193">
        <f t="shared" si="276"/>
        <v>0</v>
      </c>
      <c r="O557" s="193">
        <f t="shared" si="276"/>
        <v>0</v>
      </c>
      <c r="P557" s="193">
        <f t="shared" si="276"/>
        <v>0</v>
      </c>
      <c r="Q557" s="193">
        <f t="shared" si="276"/>
        <v>0</v>
      </c>
      <c r="R557" s="193">
        <f t="shared" si="276"/>
        <v>0</v>
      </c>
      <c r="S557" s="193">
        <f t="shared" si="276"/>
        <v>0</v>
      </c>
      <c r="T557" s="193">
        <f t="shared" si="276"/>
        <v>0</v>
      </c>
      <c r="U557" s="193">
        <f t="shared" si="276"/>
        <v>0</v>
      </c>
      <c r="V557" s="193">
        <f t="shared" si="276"/>
        <v>0</v>
      </c>
      <c r="W557" s="193">
        <f t="shared" si="276"/>
        <v>0</v>
      </c>
      <c r="X557" s="193">
        <f t="shared" si="276"/>
        <v>0</v>
      </c>
      <c r="Y557" s="193">
        <f t="shared" si="276"/>
        <v>0</v>
      </c>
      <c r="Z557" s="193">
        <f t="shared" si="276"/>
        <v>0</v>
      </c>
      <c r="AA557" s="193">
        <f t="shared" si="276"/>
        <v>0</v>
      </c>
      <c r="AB557" s="193">
        <f t="shared" si="276"/>
        <v>0</v>
      </c>
      <c r="AC557" s="193">
        <f t="shared" si="276"/>
        <v>0</v>
      </c>
      <c r="AD557" s="193">
        <f t="shared" si="276"/>
        <v>0</v>
      </c>
      <c r="AE557" s="193">
        <f t="shared" si="276"/>
        <v>0</v>
      </c>
      <c r="AF557" s="193">
        <f t="shared" si="276"/>
        <v>0</v>
      </c>
      <c r="AG557" s="193">
        <f t="shared" si="276"/>
        <v>0</v>
      </c>
      <c r="AH557" s="193">
        <f t="shared" si="276"/>
        <v>0</v>
      </c>
      <c r="AI557" s="193">
        <f t="shared" si="276"/>
        <v>0</v>
      </c>
      <c r="AJ557" s="193">
        <f t="shared" si="276"/>
        <v>0</v>
      </c>
      <c r="AK557" s="193">
        <f t="shared" si="276"/>
        <v>0</v>
      </c>
      <c r="AL557" s="193">
        <f t="shared" si="276"/>
        <v>0</v>
      </c>
      <c r="AM557" s="193">
        <f t="shared" si="276"/>
        <v>0</v>
      </c>
      <c r="AN557" s="193">
        <f t="shared" si="276"/>
        <v>0</v>
      </c>
      <c r="AO557" s="193">
        <f t="shared" si="276"/>
        <v>0</v>
      </c>
      <c r="AP557" s="193">
        <f t="shared" si="276"/>
        <v>0</v>
      </c>
    </row>
    <row r="559" spans="1:42" x14ac:dyDescent="0.2">
      <c r="A559" s="109" t="s">
        <v>21</v>
      </c>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row>
    <row r="560" spans="1:42" s="16" customFormat="1" x14ac:dyDescent="0.2">
      <c r="A560" s="23" t="s">
        <v>23</v>
      </c>
    </row>
    <row r="561" spans="1:42" s="16" customFormat="1" x14ac:dyDescent="0.2">
      <c r="A561" s="27" t="s">
        <v>26</v>
      </c>
      <c r="B561" s="166"/>
      <c r="C561" s="189">
        <f>IF(C$579="N/A",IF(C$580&lt;&gt;"N/A",C$580,C$581+C$562),C$579)</f>
        <v>0</v>
      </c>
      <c r="D561" s="368">
        <f t="shared" ref="D561:AP561" si="277">IF(D$579="N/A",IF(D$580&lt;&gt;"N/A",D$580,D$581+D$562),D$579)</f>
        <v>0</v>
      </c>
      <c r="E561" s="368">
        <f t="shared" si="277"/>
        <v>0</v>
      </c>
      <c r="F561" s="368">
        <f t="shared" si="277"/>
        <v>0</v>
      </c>
      <c r="G561" s="368">
        <f t="shared" si="277"/>
        <v>0</v>
      </c>
      <c r="H561" s="368">
        <f t="shared" si="277"/>
        <v>0</v>
      </c>
      <c r="I561" s="368">
        <f t="shared" si="277"/>
        <v>0</v>
      </c>
      <c r="J561" s="368">
        <f t="shared" si="277"/>
        <v>0</v>
      </c>
      <c r="K561" s="368">
        <f t="shared" si="277"/>
        <v>0</v>
      </c>
      <c r="L561" s="368">
        <f t="shared" si="277"/>
        <v>0</v>
      </c>
      <c r="M561" s="368">
        <f t="shared" si="277"/>
        <v>0</v>
      </c>
      <c r="N561" s="368">
        <f t="shared" si="277"/>
        <v>0</v>
      </c>
      <c r="O561" s="368">
        <f t="shared" si="277"/>
        <v>0</v>
      </c>
      <c r="P561" s="368">
        <f t="shared" si="277"/>
        <v>0</v>
      </c>
      <c r="Q561" s="368">
        <f t="shared" si="277"/>
        <v>0</v>
      </c>
      <c r="R561" s="368">
        <f t="shared" si="277"/>
        <v>0</v>
      </c>
      <c r="S561" s="368">
        <f t="shared" si="277"/>
        <v>0</v>
      </c>
      <c r="T561" s="368">
        <f t="shared" si="277"/>
        <v>0</v>
      </c>
      <c r="U561" s="368">
        <f t="shared" si="277"/>
        <v>0</v>
      </c>
      <c r="V561" s="368">
        <f t="shared" si="277"/>
        <v>0</v>
      </c>
      <c r="W561" s="368">
        <f t="shared" si="277"/>
        <v>0</v>
      </c>
      <c r="X561" s="368">
        <f t="shared" si="277"/>
        <v>0</v>
      </c>
      <c r="Y561" s="368">
        <f t="shared" si="277"/>
        <v>0</v>
      </c>
      <c r="Z561" s="368">
        <f t="shared" si="277"/>
        <v>0</v>
      </c>
      <c r="AA561" s="368">
        <f t="shared" si="277"/>
        <v>0</v>
      </c>
      <c r="AB561" s="368">
        <f t="shared" si="277"/>
        <v>0</v>
      </c>
      <c r="AC561" s="368">
        <f t="shared" si="277"/>
        <v>0</v>
      </c>
      <c r="AD561" s="368">
        <f t="shared" si="277"/>
        <v>0</v>
      </c>
      <c r="AE561" s="368">
        <f t="shared" si="277"/>
        <v>0</v>
      </c>
      <c r="AF561" s="368">
        <f t="shared" si="277"/>
        <v>0</v>
      </c>
      <c r="AG561" s="368">
        <f t="shared" si="277"/>
        <v>0</v>
      </c>
      <c r="AH561" s="368">
        <f t="shared" si="277"/>
        <v>0</v>
      </c>
      <c r="AI561" s="368">
        <f t="shared" si="277"/>
        <v>0</v>
      </c>
      <c r="AJ561" s="368">
        <f t="shared" si="277"/>
        <v>0</v>
      </c>
      <c r="AK561" s="368">
        <f t="shared" si="277"/>
        <v>0</v>
      </c>
      <c r="AL561" s="368">
        <f t="shared" si="277"/>
        <v>0</v>
      </c>
      <c r="AM561" s="368">
        <f t="shared" si="277"/>
        <v>0</v>
      </c>
      <c r="AN561" s="368">
        <f t="shared" si="277"/>
        <v>0</v>
      </c>
      <c r="AO561" s="368">
        <f t="shared" si="277"/>
        <v>0</v>
      </c>
      <c r="AP561" s="368">
        <f t="shared" si="277"/>
        <v>0</v>
      </c>
    </row>
    <row r="562" spans="1:42" s="16" customFormat="1" x14ac:dyDescent="0.2">
      <c r="A562" s="27" t="s">
        <v>192</v>
      </c>
      <c r="B562" s="162"/>
      <c r="C562" s="189">
        <f t="shared" ref="C562:AP562" si="278">IF(AND(C$2&lt;=term_tenor,C$2&lt;=analysis_period),B$564*term_int_rate/100,0)</f>
        <v>0</v>
      </c>
      <c r="D562" s="368">
        <f t="shared" si="278"/>
        <v>0</v>
      </c>
      <c r="E562" s="368">
        <f t="shared" si="278"/>
        <v>0</v>
      </c>
      <c r="F562" s="368">
        <f t="shared" si="278"/>
        <v>0</v>
      </c>
      <c r="G562" s="368">
        <f t="shared" si="278"/>
        <v>0</v>
      </c>
      <c r="H562" s="368">
        <f t="shared" si="278"/>
        <v>0</v>
      </c>
      <c r="I562" s="368">
        <f t="shared" si="278"/>
        <v>0</v>
      </c>
      <c r="J562" s="368">
        <f t="shared" si="278"/>
        <v>0</v>
      </c>
      <c r="K562" s="368">
        <f t="shared" si="278"/>
        <v>0</v>
      </c>
      <c r="L562" s="368">
        <f t="shared" si="278"/>
        <v>0</v>
      </c>
      <c r="M562" s="368">
        <f t="shared" si="278"/>
        <v>0</v>
      </c>
      <c r="N562" s="368">
        <f t="shared" si="278"/>
        <v>0</v>
      </c>
      <c r="O562" s="368">
        <f t="shared" si="278"/>
        <v>0</v>
      </c>
      <c r="P562" s="368">
        <f t="shared" si="278"/>
        <v>0</v>
      </c>
      <c r="Q562" s="368">
        <f t="shared" si="278"/>
        <v>0</v>
      </c>
      <c r="R562" s="368">
        <f t="shared" si="278"/>
        <v>0</v>
      </c>
      <c r="S562" s="368">
        <f t="shared" si="278"/>
        <v>0</v>
      </c>
      <c r="T562" s="368">
        <f t="shared" si="278"/>
        <v>0</v>
      </c>
      <c r="U562" s="368">
        <f t="shared" si="278"/>
        <v>0</v>
      </c>
      <c r="V562" s="368">
        <f t="shared" si="278"/>
        <v>0</v>
      </c>
      <c r="W562" s="368">
        <f t="shared" si="278"/>
        <v>0</v>
      </c>
      <c r="X562" s="368">
        <f t="shared" si="278"/>
        <v>0</v>
      </c>
      <c r="Y562" s="368">
        <f t="shared" si="278"/>
        <v>0</v>
      </c>
      <c r="Z562" s="368">
        <f t="shared" si="278"/>
        <v>0</v>
      </c>
      <c r="AA562" s="368">
        <f t="shared" si="278"/>
        <v>0</v>
      </c>
      <c r="AB562" s="368">
        <f t="shared" si="278"/>
        <v>0</v>
      </c>
      <c r="AC562" s="368">
        <f t="shared" si="278"/>
        <v>0</v>
      </c>
      <c r="AD562" s="368">
        <f t="shared" si="278"/>
        <v>0</v>
      </c>
      <c r="AE562" s="368">
        <f t="shared" si="278"/>
        <v>0</v>
      </c>
      <c r="AF562" s="368">
        <f t="shared" si="278"/>
        <v>0</v>
      </c>
      <c r="AG562" s="368">
        <f t="shared" si="278"/>
        <v>0</v>
      </c>
      <c r="AH562" s="368">
        <f t="shared" si="278"/>
        <v>0</v>
      </c>
      <c r="AI562" s="368">
        <f t="shared" si="278"/>
        <v>0</v>
      </c>
      <c r="AJ562" s="368">
        <f t="shared" si="278"/>
        <v>0</v>
      </c>
      <c r="AK562" s="368">
        <f t="shared" si="278"/>
        <v>0</v>
      </c>
      <c r="AL562" s="368">
        <f t="shared" si="278"/>
        <v>0</v>
      </c>
      <c r="AM562" s="368">
        <f t="shared" si="278"/>
        <v>0</v>
      </c>
      <c r="AN562" s="368">
        <f t="shared" si="278"/>
        <v>0</v>
      </c>
      <c r="AO562" s="368">
        <f t="shared" si="278"/>
        <v>0</v>
      </c>
      <c r="AP562" s="368">
        <f t="shared" si="278"/>
        <v>0</v>
      </c>
    </row>
    <row r="563" spans="1:42" s="16" customFormat="1" x14ac:dyDescent="0.2">
      <c r="A563" s="27" t="s">
        <v>191</v>
      </c>
      <c r="B563" s="166"/>
      <c r="C563" s="189">
        <f t="shared" ref="C563:AP563" si="279">IF(C$581="N/A",IF(C$2&gt;loan_moratorium,C$561-C$562,0),C$581)</f>
        <v>0</v>
      </c>
      <c r="D563" s="368">
        <f t="shared" si="279"/>
        <v>0</v>
      </c>
      <c r="E563" s="368">
        <f t="shared" si="279"/>
        <v>0</v>
      </c>
      <c r="F563" s="368">
        <f t="shared" si="279"/>
        <v>0</v>
      </c>
      <c r="G563" s="368">
        <f t="shared" si="279"/>
        <v>0</v>
      </c>
      <c r="H563" s="368">
        <f t="shared" si="279"/>
        <v>0</v>
      </c>
      <c r="I563" s="368">
        <f t="shared" si="279"/>
        <v>0</v>
      </c>
      <c r="J563" s="368">
        <f t="shared" si="279"/>
        <v>0</v>
      </c>
      <c r="K563" s="368">
        <f t="shared" si="279"/>
        <v>0</v>
      </c>
      <c r="L563" s="368">
        <f t="shared" si="279"/>
        <v>0</v>
      </c>
      <c r="M563" s="368">
        <f t="shared" si="279"/>
        <v>0</v>
      </c>
      <c r="N563" s="368">
        <f t="shared" si="279"/>
        <v>0</v>
      </c>
      <c r="O563" s="368">
        <f t="shared" si="279"/>
        <v>0</v>
      </c>
      <c r="P563" s="368">
        <f t="shared" si="279"/>
        <v>0</v>
      </c>
      <c r="Q563" s="368">
        <f t="shared" si="279"/>
        <v>0</v>
      </c>
      <c r="R563" s="368">
        <f t="shared" si="279"/>
        <v>0</v>
      </c>
      <c r="S563" s="368">
        <f t="shared" si="279"/>
        <v>0</v>
      </c>
      <c r="T563" s="368">
        <f t="shared" si="279"/>
        <v>0</v>
      </c>
      <c r="U563" s="368">
        <f t="shared" si="279"/>
        <v>0</v>
      </c>
      <c r="V563" s="368">
        <f t="shared" si="279"/>
        <v>0</v>
      </c>
      <c r="W563" s="368">
        <f t="shared" si="279"/>
        <v>0</v>
      </c>
      <c r="X563" s="368">
        <f t="shared" si="279"/>
        <v>0</v>
      </c>
      <c r="Y563" s="368">
        <f t="shared" si="279"/>
        <v>0</v>
      </c>
      <c r="Z563" s="368">
        <f t="shared" si="279"/>
        <v>0</v>
      </c>
      <c r="AA563" s="368">
        <f t="shared" si="279"/>
        <v>0</v>
      </c>
      <c r="AB563" s="368">
        <f t="shared" si="279"/>
        <v>0</v>
      </c>
      <c r="AC563" s="368">
        <f t="shared" si="279"/>
        <v>0</v>
      </c>
      <c r="AD563" s="368">
        <f t="shared" si="279"/>
        <v>0</v>
      </c>
      <c r="AE563" s="368">
        <f t="shared" si="279"/>
        <v>0</v>
      </c>
      <c r="AF563" s="368">
        <f t="shared" si="279"/>
        <v>0</v>
      </c>
      <c r="AG563" s="368">
        <f t="shared" si="279"/>
        <v>0</v>
      </c>
      <c r="AH563" s="368">
        <f t="shared" si="279"/>
        <v>0</v>
      </c>
      <c r="AI563" s="368">
        <f t="shared" si="279"/>
        <v>0</v>
      </c>
      <c r="AJ563" s="368">
        <f t="shared" si="279"/>
        <v>0</v>
      </c>
      <c r="AK563" s="368">
        <f t="shared" si="279"/>
        <v>0</v>
      </c>
      <c r="AL563" s="368">
        <f t="shared" si="279"/>
        <v>0</v>
      </c>
      <c r="AM563" s="368">
        <f t="shared" si="279"/>
        <v>0</v>
      </c>
      <c r="AN563" s="368">
        <f t="shared" si="279"/>
        <v>0</v>
      </c>
      <c r="AO563" s="368">
        <f t="shared" si="279"/>
        <v>0</v>
      </c>
      <c r="AP563" s="368">
        <f t="shared" si="279"/>
        <v>0</v>
      </c>
    </row>
    <row r="564" spans="1:42" s="16" customFormat="1" x14ac:dyDescent="0.2">
      <c r="A564" s="27" t="s">
        <v>262</v>
      </c>
      <c r="B564" s="194">
        <f>$B$576</f>
        <v>0</v>
      </c>
      <c r="C564" s="194">
        <f>B$564-C$563</f>
        <v>0</v>
      </c>
      <c r="D564" s="369">
        <f t="shared" ref="D564:AP564" si="280">C$564-D$563</f>
        <v>0</v>
      </c>
      <c r="E564" s="369">
        <f t="shared" si="280"/>
        <v>0</v>
      </c>
      <c r="F564" s="369">
        <f t="shared" si="280"/>
        <v>0</v>
      </c>
      <c r="G564" s="369">
        <f t="shared" si="280"/>
        <v>0</v>
      </c>
      <c r="H564" s="369">
        <f t="shared" si="280"/>
        <v>0</v>
      </c>
      <c r="I564" s="369">
        <f t="shared" si="280"/>
        <v>0</v>
      </c>
      <c r="J564" s="369">
        <f t="shared" si="280"/>
        <v>0</v>
      </c>
      <c r="K564" s="369">
        <f t="shared" si="280"/>
        <v>0</v>
      </c>
      <c r="L564" s="369">
        <f t="shared" si="280"/>
        <v>0</v>
      </c>
      <c r="M564" s="369">
        <f t="shared" si="280"/>
        <v>0</v>
      </c>
      <c r="N564" s="369">
        <f t="shared" si="280"/>
        <v>0</v>
      </c>
      <c r="O564" s="369">
        <f t="shared" si="280"/>
        <v>0</v>
      </c>
      <c r="P564" s="369">
        <f t="shared" si="280"/>
        <v>0</v>
      </c>
      <c r="Q564" s="369">
        <f t="shared" si="280"/>
        <v>0</v>
      </c>
      <c r="R564" s="369">
        <f t="shared" si="280"/>
        <v>0</v>
      </c>
      <c r="S564" s="369">
        <f t="shared" si="280"/>
        <v>0</v>
      </c>
      <c r="T564" s="369">
        <f t="shared" si="280"/>
        <v>0</v>
      </c>
      <c r="U564" s="369">
        <f t="shared" si="280"/>
        <v>0</v>
      </c>
      <c r="V564" s="369">
        <f t="shared" si="280"/>
        <v>0</v>
      </c>
      <c r="W564" s="369">
        <f t="shared" si="280"/>
        <v>0</v>
      </c>
      <c r="X564" s="369">
        <f t="shared" si="280"/>
        <v>0</v>
      </c>
      <c r="Y564" s="369">
        <f t="shared" si="280"/>
        <v>0</v>
      </c>
      <c r="Z564" s="369">
        <f t="shared" si="280"/>
        <v>0</v>
      </c>
      <c r="AA564" s="369">
        <f t="shared" si="280"/>
        <v>0</v>
      </c>
      <c r="AB564" s="369">
        <f t="shared" si="280"/>
        <v>0</v>
      </c>
      <c r="AC564" s="369">
        <f t="shared" si="280"/>
        <v>0</v>
      </c>
      <c r="AD564" s="369">
        <f t="shared" si="280"/>
        <v>0</v>
      </c>
      <c r="AE564" s="369">
        <f t="shared" si="280"/>
        <v>0</v>
      </c>
      <c r="AF564" s="369">
        <f t="shared" si="280"/>
        <v>0</v>
      </c>
      <c r="AG564" s="369">
        <f t="shared" si="280"/>
        <v>0</v>
      </c>
      <c r="AH564" s="369">
        <f t="shared" si="280"/>
        <v>0</v>
      </c>
      <c r="AI564" s="369">
        <f t="shared" si="280"/>
        <v>0</v>
      </c>
      <c r="AJ564" s="369">
        <f t="shared" si="280"/>
        <v>0</v>
      </c>
      <c r="AK564" s="369">
        <f t="shared" si="280"/>
        <v>0</v>
      </c>
      <c r="AL564" s="369">
        <f t="shared" si="280"/>
        <v>0</v>
      </c>
      <c r="AM564" s="369">
        <f t="shared" si="280"/>
        <v>0</v>
      </c>
      <c r="AN564" s="369">
        <f t="shared" si="280"/>
        <v>0</v>
      </c>
      <c r="AO564" s="369">
        <f t="shared" si="280"/>
        <v>0</v>
      </c>
      <c r="AP564" s="369">
        <f t="shared" si="280"/>
        <v>0</v>
      </c>
    </row>
    <row r="565" spans="1:42" s="16" customFormat="1" x14ac:dyDescent="0.2">
      <c r="A565" s="9"/>
      <c r="B565" s="194"/>
      <c r="C565" s="188"/>
    </row>
    <row r="566" spans="1:42" s="16" customFormat="1" x14ac:dyDescent="0.2">
      <c r="A566" s="23" t="s">
        <v>270</v>
      </c>
    </row>
    <row r="567" spans="1:42" s="16" customFormat="1" x14ac:dyDescent="0.2">
      <c r="A567" s="27" t="s">
        <v>28</v>
      </c>
      <c r="B567" s="166"/>
      <c r="C567" s="189">
        <f t="shared" ref="C567:AP567" si="281">IF(AND(C$2&lt;=term_tenor,C$2&lt;=analysis_period),C60,0)</f>
        <v>0</v>
      </c>
      <c r="D567" s="189">
        <f t="shared" si="281"/>
        <v>0</v>
      </c>
      <c r="E567" s="189">
        <f t="shared" si="281"/>
        <v>0</v>
      </c>
      <c r="F567" s="189">
        <f t="shared" si="281"/>
        <v>0</v>
      </c>
      <c r="G567" s="189">
        <f t="shared" si="281"/>
        <v>0</v>
      </c>
      <c r="H567" s="189">
        <f t="shared" si="281"/>
        <v>0</v>
      </c>
      <c r="I567" s="189">
        <f t="shared" si="281"/>
        <v>0</v>
      </c>
      <c r="J567" s="189">
        <f t="shared" si="281"/>
        <v>0</v>
      </c>
      <c r="K567" s="189">
        <f t="shared" si="281"/>
        <v>0</v>
      </c>
      <c r="L567" s="189">
        <f t="shared" si="281"/>
        <v>0</v>
      </c>
      <c r="M567" s="189">
        <f t="shared" si="281"/>
        <v>0</v>
      </c>
      <c r="N567" s="189">
        <f t="shared" si="281"/>
        <v>0</v>
      </c>
      <c r="O567" s="189">
        <f t="shared" si="281"/>
        <v>0</v>
      </c>
      <c r="P567" s="189">
        <f t="shared" si="281"/>
        <v>0</v>
      </c>
      <c r="Q567" s="189">
        <f t="shared" si="281"/>
        <v>0</v>
      </c>
      <c r="R567" s="189">
        <f t="shared" si="281"/>
        <v>0</v>
      </c>
      <c r="S567" s="189">
        <f t="shared" si="281"/>
        <v>0</v>
      </c>
      <c r="T567" s="189">
        <f t="shared" si="281"/>
        <v>0</v>
      </c>
      <c r="U567" s="189">
        <f t="shared" si="281"/>
        <v>0</v>
      </c>
      <c r="V567" s="189">
        <f t="shared" si="281"/>
        <v>0</v>
      </c>
      <c r="W567" s="189">
        <f t="shared" si="281"/>
        <v>0</v>
      </c>
      <c r="X567" s="189">
        <f t="shared" si="281"/>
        <v>0</v>
      </c>
      <c r="Y567" s="189">
        <f t="shared" si="281"/>
        <v>0</v>
      </c>
      <c r="Z567" s="189">
        <f t="shared" si="281"/>
        <v>0</v>
      </c>
      <c r="AA567" s="189">
        <f t="shared" si="281"/>
        <v>0</v>
      </c>
      <c r="AB567" s="189">
        <f t="shared" si="281"/>
        <v>0</v>
      </c>
      <c r="AC567" s="189">
        <f t="shared" si="281"/>
        <v>0</v>
      </c>
      <c r="AD567" s="189">
        <f t="shared" si="281"/>
        <v>0</v>
      </c>
      <c r="AE567" s="189">
        <f t="shared" si="281"/>
        <v>0</v>
      </c>
      <c r="AF567" s="189">
        <f t="shared" si="281"/>
        <v>0</v>
      </c>
      <c r="AG567" s="189">
        <f t="shared" si="281"/>
        <v>0</v>
      </c>
      <c r="AH567" s="189">
        <f t="shared" si="281"/>
        <v>0</v>
      </c>
      <c r="AI567" s="189">
        <f t="shared" si="281"/>
        <v>0</v>
      </c>
      <c r="AJ567" s="189">
        <f t="shared" si="281"/>
        <v>0</v>
      </c>
      <c r="AK567" s="189">
        <f t="shared" si="281"/>
        <v>0</v>
      </c>
      <c r="AL567" s="189">
        <f t="shared" si="281"/>
        <v>0</v>
      </c>
      <c r="AM567" s="189">
        <f t="shared" si="281"/>
        <v>0</v>
      </c>
      <c r="AN567" s="189">
        <f t="shared" si="281"/>
        <v>0</v>
      </c>
      <c r="AO567" s="189">
        <f t="shared" si="281"/>
        <v>0</v>
      </c>
      <c r="AP567" s="189">
        <f t="shared" si="281"/>
        <v>0</v>
      </c>
    </row>
    <row r="568" spans="1:42" s="16" customFormat="1" x14ac:dyDescent="0.2">
      <c r="A568" s="41" t="s">
        <v>321</v>
      </c>
      <c r="B568" s="166"/>
      <c r="C568" s="162">
        <f t="shared" ref="C568:AP568" si="282">IF(AND(C$2&lt;=term_tenor,C$2&lt;=analysis_period),-C601-C607-C639-C671,0)</f>
        <v>0</v>
      </c>
      <c r="D568" s="162">
        <f t="shared" si="282"/>
        <v>0</v>
      </c>
      <c r="E568" s="162">
        <f t="shared" si="282"/>
        <v>0</v>
      </c>
      <c r="F568" s="162">
        <f t="shared" si="282"/>
        <v>0</v>
      </c>
      <c r="G568" s="162">
        <f t="shared" si="282"/>
        <v>0</v>
      </c>
      <c r="H568" s="162">
        <f t="shared" si="282"/>
        <v>0</v>
      </c>
      <c r="I568" s="162">
        <f t="shared" si="282"/>
        <v>0</v>
      </c>
      <c r="J568" s="162">
        <f t="shared" si="282"/>
        <v>0</v>
      </c>
      <c r="K568" s="162">
        <f t="shared" si="282"/>
        <v>0</v>
      </c>
      <c r="L568" s="162">
        <f t="shared" si="282"/>
        <v>0</v>
      </c>
      <c r="M568" s="162">
        <f t="shared" si="282"/>
        <v>0</v>
      </c>
      <c r="N568" s="162">
        <f t="shared" si="282"/>
        <v>0</v>
      </c>
      <c r="O568" s="162">
        <f t="shared" si="282"/>
        <v>0</v>
      </c>
      <c r="P568" s="162">
        <f t="shared" si="282"/>
        <v>0</v>
      </c>
      <c r="Q568" s="162">
        <f t="shared" si="282"/>
        <v>0</v>
      </c>
      <c r="R568" s="162">
        <f t="shared" si="282"/>
        <v>0</v>
      </c>
      <c r="S568" s="162">
        <f t="shared" si="282"/>
        <v>0</v>
      </c>
      <c r="T568" s="162">
        <f t="shared" si="282"/>
        <v>0</v>
      </c>
      <c r="U568" s="162">
        <f t="shared" si="282"/>
        <v>0</v>
      </c>
      <c r="V568" s="162">
        <f t="shared" si="282"/>
        <v>0</v>
      </c>
      <c r="W568" s="162">
        <f t="shared" si="282"/>
        <v>0</v>
      </c>
      <c r="X568" s="162">
        <f t="shared" si="282"/>
        <v>0</v>
      </c>
      <c r="Y568" s="162">
        <f t="shared" si="282"/>
        <v>0</v>
      </c>
      <c r="Z568" s="162">
        <f t="shared" si="282"/>
        <v>0</v>
      </c>
      <c r="AA568" s="162">
        <f t="shared" si="282"/>
        <v>0</v>
      </c>
      <c r="AB568" s="162">
        <f t="shared" si="282"/>
        <v>0</v>
      </c>
      <c r="AC568" s="162">
        <f t="shared" si="282"/>
        <v>0</v>
      </c>
      <c r="AD568" s="162">
        <f t="shared" si="282"/>
        <v>0</v>
      </c>
      <c r="AE568" s="162">
        <f t="shared" si="282"/>
        <v>0</v>
      </c>
      <c r="AF568" s="162">
        <f t="shared" si="282"/>
        <v>0</v>
      </c>
      <c r="AG568" s="162">
        <f t="shared" si="282"/>
        <v>0</v>
      </c>
      <c r="AH568" s="162">
        <f t="shared" si="282"/>
        <v>0</v>
      </c>
      <c r="AI568" s="162">
        <f t="shared" si="282"/>
        <v>0</v>
      </c>
      <c r="AJ568" s="162">
        <f t="shared" si="282"/>
        <v>0</v>
      </c>
      <c r="AK568" s="162">
        <f t="shared" si="282"/>
        <v>0</v>
      </c>
      <c r="AL568" s="162">
        <f t="shared" si="282"/>
        <v>0</v>
      </c>
      <c r="AM568" s="162">
        <f t="shared" si="282"/>
        <v>0</v>
      </c>
      <c r="AN568" s="162">
        <f t="shared" si="282"/>
        <v>0</v>
      </c>
      <c r="AO568" s="162">
        <f t="shared" si="282"/>
        <v>0</v>
      </c>
      <c r="AP568" s="162">
        <f t="shared" si="282"/>
        <v>0</v>
      </c>
    </row>
    <row r="569" spans="1:42" s="16" customFormat="1" x14ac:dyDescent="0.2">
      <c r="A569" s="27" t="s">
        <v>272</v>
      </c>
      <c r="B569" s="189"/>
      <c r="C569" s="189">
        <f>SUM(C567:C568)</f>
        <v>0</v>
      </c>
      <c r="D569" s="189">
        <f t="shared" ref="D569:AP569" si="283">SUM(D567:D568)</f>
        <v>0</v>
      </c>
      <c r="E569" s="189">
        <f t="shared" si="283"/>
        <v>0</v>
      </c>
      <c r="F569" s="189">
        <f t="shared" si="283"/>
        <v>0</v>
      </c>
      <c r="G569" s="189">
        <f t="shared" si="283"/>
        <v>0</v>
      </c>
      <c r="H569" s="189">
        <f t="shared" si="283"/>
        <v>0</v>
      </c>
      <c r="I569" s="189">
        <f t="shared" si="283"/>
        <v>0</v>
      </c>
      <c r="J569" s="189">
        <f t="shared" si="283"/>
        <v>0</v>
      </c>
      <c r="K569" s="189">
        <f t="shared" si="283"/>
        <v>0</v>
      </c>
      <c r="L569" s="189">
        <f t="shared" si="283"/>
        <v>0</v>
      </c>
      <c r="M569" s="189">
        <f t="shared" si="283"/>
        <v>0</v>
      </c>
      <c r="N569" s="189">
        <f t="shared" si="283"/>
        <v>0</v>
      </c>
      <c r="O569" s="189">
        <f t="shared" si="283"/>
        <v>0</v>
      </c>
      <c r="P569" s="189">
        <f t="shared" si="283"/>
        <v>0</v>
      </c>
      <c r="Q569" s="189">
        <f t="shared" si="283"/>
        <v>0</v>
      </c>
      <c r="R569" s="189">
        <f t="shared" si="283"/>
        <v>0</v>
      </c>
      <c r="S569" s="189">
        <f t="shared" si="283"/>
        <v>0</v>
      </c>
      <c r="T569" s="189">
        <f t="shared" si="283"/>
        <v>0</v>
      </c>
      <c r="U569" s="189">
        <f t="shared" si="283"/>
        <v>0</v>
      </c>
      <c r="V569" s="189">
        <f t="shared" si="283"/>
        <v>0</v>
      </c>
      <c r="W569" s="189">
        <f t="shared" si="283"/>
        <v>0</v>
      </c>
      <c r="X569" s="189">
        <f t="shared" si="283"/>
        <v>0</v>
      </c>
      <c r="Y569" s="189">
        <f t="shared" si="283"/>
        <v>0</v>
      </c>
      <c r="Z569" s="189">
        <f t="shared" si="283"/>
        <v>0</v>
      </c>
      <c r="AA569" s="189">
        <f t="shared" si="283"/>
        <v>0</v>
      </c>
      <c r="AB569" s="189">
        <f t="shared" si="283"/>
        <v>0</v>
      </c>
      <c r="AC569" s="189">
        <f t="shared" si="283"/>
        <v>0</v>
      </c>
      <c r="AD569" s="189">
        <f t="shared" si="283"/>
        <v>0</v>
      </c>
      <c r="AE569" s="189">
        <f t="shared" si="283"/>
        <v>0</v>
      </c>
      <c r="AF569" s="189">
        <f t="shared" si="283"/>
        <v>0</v>
      </c>
      <c r="AG569" s="189">
        <f t="shared" si="283"/>
        <v>0</v>
      </c>
      <c r="AH569" s="189">
        <f t="shared" si="283"/>
        <v>0</v>
      </c>
      <c r="AI569" s="189">
        <f t="shared" si="283"/>
        <v>0</v>
      </c>
      <c r="AJ569" s="189">
        <f t="shared" si="283"/>
        <v>0</v>
      </c>
      <c r="AK569" s="189">
        <f t="shared" si="283"/>
        <v>0</v>
      </c>
      <c r="AL569" s="189">
        <f t="shared" si="283"/>
        <v>0</v>
      </c>
      <c r="AM569" s="189">
        <f t="shared" si="283"/>
        <v>0</v>
      </c>
      <c r="AN569" s="189">
        <f t="shared" si="283"/>
        <v>0</v>
      </c>
      <c r="AO569" s="189">
        <f t="shared" si="283"/>
        <v>0</v>
      </c>
      <c r="AP569" s="189">
        <f t="shared" si="283"/>
        <v>0</v>
      </c>
    </row>
    <row r="570" spans="1:42" s="16" customFormat="1" x14ac:dyDescent="0.2">
      <c r="A570" s="27" t="s">
        <v>273</v>
      </c>
      <c r="B570" s="268">
        <f>IF(AND(B$2&lt;=term_tenor,B$2&lt;=analysis_period),1/(1+term_int_rate/100),0)</f>
        <v>1</v>
      </c>
      <c r="C570" s="268">
        <f>IF(AND(C$2&lt;=term_tenor,C$2&lt;=analysis_period),1/(1+term_int_rate/100),0)</f>
        <v>0</v>
      </c>
      <c r="D570" s="268">
        <f t="shared" ref="D570:AP570" si="284">IF(AND(C$2&lt;=term_tenor,C$2&lt;=analysis_period),C570/(1+term_int_rate/100),0)</f>
        <v>0</v>
      </c>
      <c r="E570" s="268">
        <f t="shared" si="284"/>
        <v>0</v>
      </c>
      <c r="F570" s="268">
        <f t="shared" si="284"/>
        <v>0</v>
      </c>
      <c r="G570" s="268">
        <f t="shared" si="284"/>
        <v>0</v>
      </c>
      <c r="H570" s="268">
        <f t="shared" si="284"/>
        <v>0</v>
      </c>
      <c r="I570" s="268">
        <f t="shared" si="284"/>
        <v>0</v>
      </c>
      <c r="J570" s="268">
        <f t="shared" si="284"/>
        <v>0</v>
      </c>
      <c r="K570" s="268">
        <f t="shared" si="284"/>
        <v>0</v>
      </c>
      <c r="L570" s="268">
        <f t="shared" si="284"/>
        <v>0</v>
      </c>
      <c r="M570" s="268">
        <f t="shared" si="284"/>
        <v>0</v>
      </c>
      <c r="N570" s="268">
        <f t="shared" si="284"/>
        <v>0</v>
      </c>
      <c r="O570" s="268">
        <f t="shared" si="284"/>
        <v>0</v>
      </c>
      <c r="P570" s="268">
        <f t="shared" si="284"/>
        <v>0</v>
      </c>
      <c r="Q570" s="268">
        <f t="shared" si="284"/>
        <v>0</v>
      </c>
      <c r="R570" s="268">
        <f t="shared" si="284"/>
        <v>0</v>
      </c>
      <c r="S570" s="268">
        <f t="shared" si="284"/>
        <v>0</v>
      </c>
      <c r="T570" s="268">
        <f t="shared" si="284"/>
        <v>0</v>
      </c>
      <c r="U570" s="268">
        <f t="shared" si="284"/>
        <v>0</v>
      </c>
      <c r="V570" s="268">
        <f t="shared" si="284"/>
        <v>0</v>
      </c>
      <c r="W570" s="268">
        <f t="shared" si="284"/>
        <v>0</v>
      </c>
      <c r="X570" s="268">
        <f t="shared" si="284"/>
        <v>0</v>
      </c>
      <c r="Y570" s="268">
        <f t="shared" si="284"/>
        <v>0</v>
      </c>
      <c r="Z570" s="268">
        <f t="shared" si="284"/>
        <v>0</v>
      </c>
      <c r="AA570" s="268">
        <f t="shared" si="284"/>
        <v>0</v>
      </c>
      <c r="AB570" s="268">
        <f t="shared" si="284"/>
        <v>0</v>
      </c>
      <c r="AC570" s="268">
        <f t="shared" si="284"/>
        <v>0</v>
      </c>
      <c r="AD570" s="268">
        <f t="shared" si="284"/>
        <v>0</v>
      </c>
      <c r="AE570" s="268">
        <f t="shared" si="284"/>
        <v>0</v>
      </c>
      <c r="AF570" s="268">
        <f t="shared" si="284"/>
        <v>0</v>
      </c>
      <c r="AG570" s="268">
        <f t="shared" si="284"/>
        <v>0</v>
      </c>
      <c r="AH570" s="268">
        <f t="shared" si="284"/>
        <v>0</v>
      </c>
      <c r="AI570" s="268">
        <f t="shared" si="284"/>
        <v>0</v>
      </c>
      <c r="AJ570" s="268">
        <f t="shared" si="284"/>
        <v>0</v>
      </c>
      <c r="AK570" s="268">
        <f t="shared" si="284"/>
        <v>0</v>
      </c>
      <c r="AL570" s="268">
        <f t="shared" si="284"/>
        <v>0</v>
      </c>
      <c r="AM570" s="268">
        <f t="shared" si="284"/>
        <v>0</v>
      </c>
      <c r="AN570" s="268">
        <f t="shared" si="284"/>
        <v>0</v>
      </c>
      <c r="AO570" s="268">
        <f t="shared" si="284"/>
        <v>0</v>
      </c>
      <c r="AP570" s="268">
        <f t="shared" si="284"/>
        <v>0</v>
      </c>
    </row>
    <row r="571" spans="1:42" s="16" customFormat="1" x14ac:dyDescent="0.2">
      <c r="A571" s="27" t="s">
        <v>271</v>
      </c>
      <c r="B571" s="368">
        <f>B569*B570</f>
        <v>0</v>
      </c>
      <c r="C571" s="189">
        <f>C569*C570</f>
        <v>0</v>
      </c>
      <c r="D571" s="189">
        <f t="shared" ref="D571:AP571" si="285">D569*D570</f>
        <v>0</v>
      </c>
      <c r="E571" s="189">
        <f t="shared" si="285"/>
        <v>0</v>
      </c>
      <c r="F571" s="189">
        <f t="shared" si="285"/>
        <v>0</v>
      </c>
      <c r="G571" s="189">
        <f t="shared" si="285"/>
        <v>0</v>
      </c>
      <c r="H571" s="189">
        <f t="shared" si="285"/>
        <v>0</v>
      </c>
      <c r="I571" s="189">
        <f t="shared" si="285"/>
        <v>0</v>
      </c>
      <c r="J571" s="189">
        <f t="shared" si="285"/>
        <v>0</v>
      </c>
      <c r="K571" s="189">
        <f t="shared" si="285"/>
        <v>0</v>
      </c>
      <c r="L571" s="189">
        <f t="shared" si="285"/>
        <v>0</v>
      </c>
      <c r="M571" s="189">
        <f t="shared" si="285"/>
        <v>0</v>
      </c>
      <c r="N571" s="189">
        <f t="shared" si="285"/>
        <v>0</v>
      </c>
      <c r="O571" s="189">
        <f t="shared" si="285"/>
        <v>0</v>
      </c>
      <c r="P571" s="189">
        <f t="shared" si="285"/>
        <v>0</v>
      </c>
      <c r="Q571" s="189">
        <f t="shared" si="285"/>
        <v>0</v>
      </c>
      <c r="R571" s="189">
        <f t="shared" si="285"/>
        <v>0</v>
      </c>
      <c r="S571" s="189">
        <f t="shared" si="285"/>
        <v>0</v>
      </c>
      <c r="T571" s="189">
        <f t="shared" si="285"/>
        <v>0</v>
      </c>
      <c r="U571" s="189">
        <f t="shared" si="285"/>
        <v>0</v>
      </c>
      <c r="V571" s="189">
        <f t="shared" si="285"/>
        <v>0</v>
      </c>
      <c r="W571" s="189">
        <f t="shared" si="285"/>
        <v>0</v>
      </c>
      <c r="X571" s="189">
        <f t="shared" si="285"/>
        <v>0</v>
      </c>
      <c r="Y571" s="189">
        <f t="shared" si="285"/>
        <v>0</v>
      </c>
      <c r="Z571" s="189">
        <f t="shared" si="285"/>
        <v>0</v>
      </c>
      <c r="AA571" s="189">
        <f t="shared" si="285"/>
        <v>0</v>
      </c>
      <c r="AB571" s="189">
        <f t="shared" si="285"/>
        <v>0</v>
      </c>
      <c r="AC571" s="189">
        <f t="shared" si="285"/>
        <v>0</v>
      </c>
      <c r="AD571" s="189">
        <f t="shared" si="285"/>
        <v>0</v>
      </c>
      <c r="AE571" s="189">
        <f t="shared" si="285"/>
        <v>0</v>
      </c>
      <c r="AF571" s="189">
        <f t="shared" si="285"/>
        <v>0</v>
      </c>
      <c r="AG571" s="189">
        <f t="shared" si="285"/>
        <v>0</v>
      </c>
      <c r="AH571" s="189">
        <f t="shared" si="285"/>
        <v>0</v>
      </c>
      <c r="AI571" s="189">
        <f t="shared" si="285"/>
        <v>0</v>
      </c>
      <c r="AJ571" s="189">
        <f t="shared" si="285"/>
        <v>0</v>
      </c>
      <c r="AK571" s="189">
        <f t="shared" si="285"/>
        <v>0</v>
      </c>
      <c r="AL571" s="189">
        <f t="shared" si="285"/>
        <v>0</v>
      </c>
      <c r="AM571" s="189">
        <f t="shared" si="285"/>
        <v>0</v>
      </c>
      <c r="AN571" s="189">
        <f t="shared" si="285"/>
        <v>0</v>
      </c>
      <c r="AO571" s="189">
        <f t="shared" si="285"/>
        <v>0</v>
      </c>
      <c r="AP571" s="189">
        <f t="shared" si="285"/>
        <v>0</v>
      </c>
    </row>
    <row r="572" spans="1:42" s="16" customFormat="1" x14ac:dyDescent="0.2">
      <c r="A572" s="27"/>
      <c r="B572" s="189"/>
      <c r="C572" s="189"/>
      <c r="D572" s="189"/>
      <c r="E572" s="189"/>
      <c r="F572" s="189"/>
      <c r="G572" s="189"/>
      <c r="H572" s="189"/>
      <c r="I572" s="189"/>
      <c r="J572" s="189"/>
      <c r="K572" s="189"/>
      <c r="L572" s="189"/>
      <c r="M572" s="189"/>
      <c r="N572" s="189"/>
      <c r="O572" s="189"/>
      <c r="P572" s="189"/>
      <c r="Q572" s="189"/>
      <c r="R572" s="189"/>
      <c r="S572" s="189"/>
      <c r="T572" s="189"/>
      <c r="U572" s="189"/>
      <c r="V572" s="189"/>
      <c r="W572" s="189"/>
      <c r="X572" s="189"/>
      <c r="Y572" s="189"/>
      <c r="Z572" s="189"/>
      <c r="AA572" s="189"/>
      <c r="AB572" s="189"/>
      <c r="AC572" s="189"/>
      <c r="AD572" s="189"/>
      <c r="AE572" s="189"/>
      <c r="AF572" s="189"/>
      <c r="AG572" s="189"/>
      <c r="AH572" s="189"/>
      <c r="AI572" s="189"/>
      <c r="AJ572" s="189"/>
      <c r="AK572" s="189"/>
      <c r="AL572" s="189"/>
      <c r="AM572" s="189"/>
      <c r="AN572" s="189"/>
      <c r="AO572" s="189"/>
      <c r="AP572" s="189"/>
    </row>
    <row r="573" spans="1:42" s="16" customFormat="1" x14ac:dyDescent="0.2">
      <c r="A573" s="23" t="s">
        <v>263</v>
      </c>
      <c r="B573" s="189"/>
      <c r="C573" s="152"/>
      <c r="D573" s="152"/>
      <c r="E573" s="152"/>
      <c r="F573" s="152"/>
      <c r="G573" s="152"/>
      <c r="H573" s="152"/>
      <c r="I573" s="152"/>
      <c r="J573" s="152"/>
      <c r="K573" s="152"/>
      <c r="L573" s="152"/>
      <c r="M573" s="152"/>
      <c r="N573" s="152"/>
      <c r="O573" s="152"/>
      <c r="P573" s="152"/>
      <c r="Q573" s="152"/>
      <c r="R573" s="152"/>
      <c r="S573" s="152"/>
      <c r="T573" s="152"/>
      <c r="U573" s="152"/>
      <c r="V573" s="152"/>
      <c r="W573" s="152"/>
      <c r="X573" s="152"/>
      <c r="Y573" s="152"/>
      <c r="Z573" s="152"/>
      <c r="AA573" s="152"/>
      <c r="AB573" s="152"/>
      <c r="AC573" s="152"/>
      <c r="AD573" s="152"/>
      <c r="AE573" s="152"/>
      <c r="AF573" s="152"/>
      <c r="AG573" s="152"/>
      <c r="AH573" s="152"/>
      <c r="AI573" s="152"/>
      <c r="AJ573" s="152"/>
      <c r="AK573" s="152"/>
      <c r="AL573" s="152"/>
      <c r="AM573" s="152"/>
      <c r="AN573" s="152"/>
      <c r="AO573" s="152"/>
      <c r="AP573" s="152"/>
    </row>
    <row r="574" spans="1:42" s="16" customFormat="1" x14ac:dyDescent="0.2">
      <c r="A574" s="27" t="s">
        <v>297</v>
      </c>
      <c r="B574" s="369">
        <f t="shared" ref="B574:AP574" si="286">IF(DebtServiceCoverageRatio="Calculated","N/A",IF(AND(B$2&lt;=term_tenor,B$2&lt;=analysis_period),IF(B$583=0,0,B$571/B$583),0))</f>
        <v>0</v>
      </c>
      <c r="C574" s="369">
        <f t="shared" si="286"/>
        <v>0</v>
      </c>
      <c r="D574" s="369">
        <f t="shared" si="286"/>
        <v>0</v>
      </c>
      <c r="E574" s="369">
        <f t="shared" si="286"/>
        <v>0</v>
      </c>
      <c r="F574" s="369">
        <f t="shared" si="286"/>
        <v>0</v>
      </c>
      <c r="G574" s="369">
        <f t="shared" si="286"/>
        <v>0</v>
      </c>
      <c r="H574" s="369">
        <f t="shared" si="286"/>
        <v>0</v>
      </c>
      <c r="I574" s="369">
        <f t="shared" si="286"/>
        <v>0</v>
      </c>
      <c r="J574" s="369">
        <f t="shared" si="286"/>
        <v>0</v>
      </c>
      <c r="K574" s="369">
        <f t="shared" si="286"/>
        <v>0</v>
      </c>
      <c r="L574" s="369">
        <f t="shared" si="286"/>
        <v>0</v>
      </c>
      <c r="M574" s="369">
        <f t="shared" si="286"/>
        <v>0</v>
      </c>
      <c r="N574" s="369">
        <f t="shared" si="286"/>
        <v>0</v>
      </c>
      <c r="O574" s="369">
        <f t="shared" si="286"/>
        <v>0</v>
      </c>
      <c r="P574" s="369">
        <f t="shared" si="286"/>
        <v>0</v>
      </c>
      <c r="Q574" s="369">
        <f t="shared" si="286"/>
        <v>0</v>
      </c>
      <c r="R574" s="369">
        <f t="shared" si="286"/>
        <v>0</v>
      </c>
      <c r="S574" s="369">
        <f t="shared" si="286"/>
        <v>0</v>
      </c>
      <c r="T574" s="369">
        <f t="shared" si="286"/>
        <v>0</v>
      </c>
      <c r="U574" s="369">
        <f t="shared" si="286"/>
        <v>0</v>
      </c>
      <c r="V574" s="369">
        <f t="shared" si="286"/>
        <v>0</v>
      </c>
      <c r="W574" s="369">
        <f t="shared" si="286"/>
        <v>0</v>
      </c>
      <c r="X574" s="369">
        <f t="shared" si="286"/>
        <v>0</v>
      </c>
      <c r="Y574" s="369">
        <f t="shared" si="286"/>
        <v>0</v>
      </c>
      <c r="Z574" s="369">
        <f t="shared" si="286"/>
        <v>0</v>
      </c>
      <c r="AA574" s="369">
        <f t="shared" si="286"/>
        <v>0</v>
      </c>
      <c r="AB574" s="369">
        <f t="shared" si="286"/>
        <v>0</v>
      </c>
      <c r="AC574" s="369">
        <f t="shared" si="286"/>
        <v>0</v>
      </c>
      <c r="AD574" s="369">
        <f t="shared" si="286"/>
        <v>0</v>
      </c>
      <c r="AE574" s="369">
        <f t="shared" si="286"/>
        <v>0</v>
      </c>
      <c r="AF574" s="369">
        <f t="shared" si="286"/>
        <v>0</v>
      </c>
      <c r="AG574" s="369">
        <f t="shared" si="286"/>
        <v>0</v>
      </c>
      <c r="AH574" s="369">
        <f t="shared" si="286"/>
        <v>0</v>
      </c>
      <c r="AI574" s="369">
        <f t="shared" si="286"/>
        <v>0</v>
      </c>
      <c r="AJ574" s="369">
        <f t="shared" si="286"/>
        <v>0</v>
      </c>
      <c r="AK574" s="369">
        <f t="shared" si="286"/>
        <v>0</v>
      </c>
      <c r="AL574" s="369">
        <f t="shared" si="286"/>
        <v>0</v>
      </c>
      <c r="AM574" s="369">
        <f t="shared" si="286"/>
        <v>0</v>
      </c>
      <c r="AN574" s="369">
        <f t="shared" si="286"/>
        <v>0</v>
      </c>
      <c r="AO574" s="369">
        <f t="shared" si="286"/>
        <v>0</v>
      </c>
      <c r="AP574" s="369">
        <f t="shared" si="286"/>
        <v>0</v>
      </c>
    </row>
    <row r="575" spans="1:42" s="16" customFormat="1" x14ac:dyDescent="0.2">
      <c r="A575" s="119" t="s">
        <v>386</v>
      </c>
      <c r="B575" s="368">
        <f t="shared" ref="B575:AP575" si="287">IF(dscr_limit_debt_fraction="Yes",B$571/B$584,B$574)</f>
        <v>0</v>
      </c>
      <c r="C575" s="368">
        <f t="shared" si="287"/>
        <v>0</v>
      </c>
      <c r="D575" s="368">
        <f t="shared" si="287"/>
        <v>0</v>
      </c>
      <c r="E575" s="368">
        <f t="shared" si="287"/>
        <v>0</v>
      </c>
      <c r="F575" s="368">
        <f t="shared" si="287"/>
        <v>0</v>
      </c>
      <c r="G575" s="368">
        <f t="shared" si="287"/>
        <v>0</v>
      </c>
      <c r="H575" s="368">
        <f t="shared" si="287"/>
        <v>0</v>
      </c>
      <c r="I575" s="368">
        <f t="shared" si="287"/>
        <v>0</v>
      </c>
      <c r="J575" s="368">
        <f t="shared" si="287"/>
        <v>0</v>
      </c>
      <c r="K575" s="368">
        <f t="shared" si="287"/>
        <v>0</v>
      </c>
      <c r="L575" s="368">
        <f t="shared" si="287"/>
        <v>0</v>
      </c>
      <c r="M575" s="368">
        <f t="shared" si="287"/>
        <v>0</v>
      </c>
      <c r="N575" s="368">
        <f t="shared" si="287"/>
        <v>0</v>
      </c>
      <c r="O575" s="368">
        <f t="shared" si="287"/>
        <v>0</v>
      </c>
      <c r="P575" s="368">
        <f t="shared" si="287"/>
        <v>0</v>
      </c>
      <c r="Q575" s="368">
        <f t="shared" si="287"/>
        <v>0</v>
      </c>
      <c r="R575" s="368">
        <f t="shared" si="287"/>
        <v>0</v>
      </c>
      <c r="S575" s="368">
        <f t="shared" si="287"/>
        <v>0</v>
      </c>
      <c r="T575" s="368">
        <f t="shared" si="287"/>
        <v>0</v>
      </c>
      <c r="U575" s="368">
        <f t="shared" si="287"/>
        <v>0</v>
      </c>
      <c r="V575" s="368">
        <f t="shared" si="287"/>
        <v>0</v>
      </c>
      <c r="W575" s="368">
        <f t="shared" si="287"/>
        <v>0</v>
      </c>
      <c r="X575" s="368">
        <f t="shared" si="287"/>
        <v>0</v>
      </c>
      <c r="Y575" s="368">
        <f t="shared" si="287"/>
        <v>0</v>
      </c>
      <c r="Z575" s="368">
        <f t="shared" si="287"/>
        <v>0</v>
      </c>
      <c r="AA575" s="368">
        <f t="shared" si="287"/>
        <v>0</v>
      </c>
      <c r="AB575" s="368">
        <f t="shared" si="287"/>
        <v>0</v>
      </c>
      <c r="AC575" s="368">
        <f t="shared" si="287"/>
        <v>0</v>
      </c>
      <c r="AD575" s="368">
        <f t="shared" si="287"/>
        <v>0</v>
      </c>
      <c r="AE575" s="368">
        <f t="shared" si="287"/>
        <v>0</v>
      </c>
      <c r="AF575" s="368">
        <f t="shared" si="287"/>
        <v>0</v>
      </c>
      <c r="AG575" s="368">
        <f t="shared" si="287"/>
        <v>0</v>
      </c>
      <c r="AH575" s="368">
        <f t="shared" si="287"/>
        <v>0</v>
      </c>
      <c r="AI575" s="368">
        <f t="shared" si="287"/>
        <v>0</v>
      </c>
      <c r="AJ575" s="368">
        <f t="shared" si="287"/>
        <v>0</v>
      </c>
      <c r="AK575" s="368">
        <f t="shared" si="287"/>
        <v>0</v>
      </c>
      <c r="AL575" s="368">
        <f t="shared" si="287"/>
        <v>0</v>
      </c>
      <c r="AM575" s="368">
        <f t="shared" si="287"/>
        <v>0</v>
      </c>
      <c r="AN575" s="368">
        <f t="shared" si="287"/>
        <v>0</v>
      </c>
      <c r="AO575" s="368">
        <f t="shared" si="287"/>
        <v>0</v>
      </c>
      <c r="AP575" s="368">
        <f t="shared" si="287"/>
        <v>0</v>
      </c>
    </row>
    <row r="576" spans="1:42" s="16" customFormat="1" x14ac:dyDescent="0.2">
      <c r="A576" s="367" t="s">
        <v>223</v>
      </c>
      <c r="B576" s="237" cm="1">
        <f t="array" ref="B576">IF(MortgageSizeOfDebt="N/A",IF(dscr_limit_debt_fraction="Yes",SUM(B575:AP575),SUM(B574:AP574)),MortgageSizeOfDebt)</f>
        <v>0</v>
      </c>
      <c r="C576" s="369"/>
      <c r="D576" s="369"/>
      <c r="E576" s="369"/>
      <c r="F576" s="369"/>
      <c r="G576" s="369"/>
      <c r="H576" s="369"/>
      <c r="I576" s="369"/>
      <c r="J576" s="369"/>
      <c r="K576" s="369"/>
      <c r="L576" s="369"/>
      <c r="M576" s="369"/>
      <c r="N576" s="369"/>
      <c r="O576" s="369"/>
      <c r="P576" s="369"/>
      <c r="Q576" s="369"/>
      <c r="R576" s="369"/>
      <c r="S576" s="369"/>
      <c r="T576" s="369"/>
      <c r="U576" s="369"/>
      <c r="V576" s="369"/>
      <c r="W576" s="369"/>
      <c r="X576" s="369"/>
      <c r="Y576" s="369"/>
      <c r="Z576" s="369"/>
      <c r="AA576" s="369"/>
      <c r="AB576" s="369"/>
      <c r="AC576" s="369"/>
      <c r="AD576" s="369"/>
      <c r="AE576" s="369"/>
      <c r="AF576" s="369"/>
      <c r="AG576" s="369"/>
      <c r="AH576" s="369"/>
      <c r="AI576" s="369"/>
      <c r="AJ576" s="369"/>
      <c r="AK576" s="369"/>
      <c r="AL576" s="369"/>
      <c r="AM576" s="369"/>
      <c r="AN576" s="369"/>
      <c r="AO576" s="369"/>
      <c r="AP576" s="369"/>
    </row>
    <row r="577" spans="1:42" s="16" customFormat="1" x14ac:dyDescent="0.2">
      <c r="A577" s="23"/>
      <c r="B577" s="189"/>
      <c r="C577" s="194"/>
      <c r="D577" s="194"/>
      <c r="E577" s="194"/>
      <c r="F577" s="194"/>
      <c r="G577" s="194"/>
      <c r="H577" s="194"/>
      <c r="I577" s="194"/>
      <c r="J577" s="194"/>
      <c r="K577" s="194"/>
      <c r="L577" s="194"/>
      <c r="M577" s="194"/>
      <c r="N577" s="194"/>
      <c r="O577" s="194"/>
      <c r="P577" s="194"/>
      <c r="Q577" s="194"/>
      <c r="R577" s="194"/>
      <c r="S577" s="194"/>
      <c r="T577" s="194"/>
      <c r="U577" s="194"/>
      <c r="V577" s="194"/>
      <c r="W577" s="194"/>
      <c r="X577" s="194"/>
      <c r="Y577" s="194"/>
      <c r="Z577" s="194"/>
      <c r="AA577" s="194"/>
      <c r="AB577" s="194"/>
      <c r="AC577" s="194"/>
      <c r="AD577" s="194"/>
      <c r="AE577" s="194"/>
      <c r="AF577" s="194"/>
      <c r="AG577" s="194"/>
      <c r="AH577" s="194"/>
      <c r="AI577" s="194"/>
      <c r="AJ577" s="194"/>
      <c r="AK577" s="194"/>
      <c r="AL577" s="194"/>
      <c r="AM577" s="194"/>
      <c r="AN577" s="194"/>
      <c r="AO577" s="194"/>
      <c r="AP577" s="194"/>
    </row>
    <row r="578" spans="1:42" s="16" customFormat="1" x14ac:dyDescent="0.2">
      <c r="A578" s="366" t="s">
        <v>298</v>
      </c>
      <c r="C578" s="194"/>
      <c r="D578" s="194"/>
      <c r="E578" s="194"/>
      <c r="F578" s="194"/>
      <c r="G578" s="194"/>
      <c r="H578" s="194"/>
      <c r="I578" s="194"/>
      <c r="J578" s="194"/>
      <c r="K578" s="194"/>
      <c r="L578" s="194"/>
      <c r="M578" s="194"/>
      <c r="N578" s="194"/>
      <c r="O578" s="194"/>
      <c r="P578" s="194"/>
      <c r="Q578" s="194"/>
      <c r="R578" s="194"/>
      <c r="S578" s="194"/>
      <c r="T578" s="194"/>
      <c r="U578" s="194"/>
      <c r="V578" s="194"/>
      <c r="W578" s="194"/>
      <c r="X578" s="194"/>
      <c r="Y578" s="194"/>
      <c r="Z578" s="194"/>
      <c r="AA578" s="194"/>
      <c r="AB578" s="194"/>
      <c r="AC578" s="194"/>
      <c r="AD578" s="194"/>
      <c r="AE578" s="194"/>
      <c r="AF578" s="194"/>
      <c r="AG578" s="194"/>
      <c r="AH578" s="194"/>
      <c r="AI578" s="194"/>
      <c r="AJ578" s="194"/>
      <c r="AK578" s="194"/>
      <c r="AL578" s="194"/>
      <c r="AM578" s="194"/>
      <c r="AN578" s="194"/>
      <c r="AO578" s="194"/>
      <c r="AP578" s="194"/>
    </row>
    <row r="579" spans="1:42" s="16" customFormat="1" x14ac:dyDescent="0.2">
      <c r="A579" s="367" t="s">
        <v>299</v>
      </c>
      <c r="B579" s="189"/>
      <c r="C579" s="194">
        <f t="shared" ref="C579:AP579" si="288">IF(C$2&gt;term_tenor,0,IF(DebtPercent="Calculated",IF(C$583=0,0,C$569/C$583),"N/A"))</f>
        <v>0</v>
      </c>
      <c r="D579" s="369">
        <f t="shared" si="288"/>
        <v>0</v>
      </c>
      <c r="E579" s="369">
        <f t="shared" si="288"/>
        <v>0</v>
      </c>
      <c r="F579" s="369">
        <f t="shared" si="288"/>
        <v>0</v>
      </c>
      <c r="G579" s="369">
        <f t="shared" si="288"/>
        <v>0</v>
      </c>
      <c r="H579" s="369">
        <f t="shared" si="288"/>
        <v>0</v>
      </c>
      <c r="I579" s="369">
        <f t="shared" si="288"/>
        <v>0</v>
      </c>
      <c r="J579" s="369">
        <f t="shared" si="288"/>
        <v>0</v>
      </c>
      <c r="K579" s="369">
        <f t="shared" si="288"/>
        <v>0</v>
      </c>
      <c r="L579" s="369">
        <f t="shared" si="288"/>
        <v>0</v>
      </c>
      <c r="M579" s="369">
        <f t="shared" si="288"/>
        <v>0</v>
      </c>
      <c r="N579" s="369">
        <f t="shared" si="288"/>
        <v>0</v>
      </c>
      <c r="O579" s="369">
        <f t="shared" si="288"/>
        <v>0</v>
      </c>
      <c r="P579" s="369">
        <f t="shared" si="288"/>
        <v>0</v>
      </c>
      <c r="Q579" s="369">
        <f t="shared" si="288"/>
        <v>0</v>
      </c>
      <c r="R579" s="369">
        <f t="shared" si="288"/>
        <v>0</v>
      </c>
      <c r="S579" s="369">
        <f t="shared" si="288"/>
        <v>0</v>
      </c>
      <c r="T579" s="369">
        <f t="shared" si="288"/>
        <v>0</v>
      </c>
      <c r="U579" s="369">
        <f t="shared" si="288"/>
        <v>0</v>
      </c>
      <c r="V579" s="369">
        <f t="shared" si="288"/>
        <v>0</v>
      </c>
      <c r="W579" s="369">
        <f t="shared" si="288"/>
        <v>0</v>
      </c>
      <c r="X579" s="369">
        <f t="shared" si="288"/>
        <v>0</v>
      </c>
      <c r="Y579" s="369">
        <f t="shared" si="288"/>
        <v>0</v>
      </c>
      <c r="Z579" s="369">
        <f t="shared" si="288"/>
        <v>0</v>
      </c>
      <c r="AA579" s="369">
        <f t="shared" si="288"/>
        <v>0</v>
      </c>
      <c r="AB579" s="369">
        <f t="shared" si="288"/>
        <v>0</v>
      </c>
      <c r="AC579" s="369">
        <f t="shared" si="288"/>
        <v>0</v>
      </c>
      <c r="AD579" s="369">
        <f t="shared" si="288"/>
        <v>0</v>
      </c>
      <c r="AE579" s="369">
        <f t="shared" si="288"/>
        <v>0</v>
      </c>
      <c r="AF579" s="369">
        <f t="shared" si="288"/>
        <v>0</v>
      </c>
      <c r="AG579" s="369">
        <f t="shared" si="288"/>
        <v>0</v>
      </c>
      <c r="AH579" s="369">
        <f t="shared" si="288"/>
        <v>0</v>
      </c>
      <c r="AI579" s="369">
        <f t="shared" si="288"/>
        <v>0</v>
      </c>
      <c r="AJ579" s="369">
        <f t="shared" si="288"/>
        <v>0</v>
      </c>
      <c r="AK579" s="369">
        <f t="shared" si="288"/>
        <v>0</v>
      </c>
      <c r="AL579" s="369">
        <f t="shared" si="288"/>
        <v>0</v>
      </c>
      <c r="AM579" s="369">
        <f t="shared" si="288"/>
        <v>0</v>
      </c>
      <c r="AN579" s="369">
        <f t="shared" si="288"/>
        <v>0</v>
      </c>
      <c r="AO579" s="369">
        <f t="shared" si="288"/>
        <v>0</v>
      </c>
      <c r="AP579" s="369">
        <f t="shared" si="288"/>
        <v>0</v>
      </c>
    </row>
    <row r="580" spans="1:42" s="16" customFormat="1" x14ac:dyDescent="0.2">
      <c r="A580" s="367" t="s">
        <v>300</v>
      </c>
      <c r="B580" s="189"/>
      <c r="C580" s="369">
        <f t="shared" ref="C580:AP580" si="289">IF(C$2&gt;term_tenor,0,IF(DebtPayment="Fixed principal","N/A",IF(DebtPercent="Calculated","N/A",IF(C$2&lt;loan_moratorium,C$562,IF(AND(C$2&lt;=term_tenor,C$2&lt;=analysis_period),-PMT(term_int_rate/100,term_tenor-loan_moratorium,$B$576),0)))))</f>
        <v>0</v>
      </c>
      <c r="D580" s="369">
        <f t="shared" si="289"/>
        <v>0</v>
      </c>
      <c r="E580" s="369">
        <f t="shared" si="289"/>
        <v>0</v>
      </c>
      <c r="F580" s="369">
        <f t="shared" si="289"/>
        <v>0</v>
      </c>
      <c r="G580" s="369">
        <f t="shared" si="289"/>
        <v>0</v>
      </c>
      <c r="H580" s="369">
        <f t="shared" si="289"/>
        <v>0</v>
      </c>
      <c r="I580" s="369">
        <f t="shared" si="289"/>
        <v>0</v>
      </c>
      <c r="J580" s="369">
        <f t="shared" si="289"/>
        <v>0</v>
      </c>
      <c r="K580" s="369">
        <f t="shared" si="289"/>
        <v>0</v>
      </c>
      <c r="L580" s="369">
        <f t="shared" si="289"/>
        <v>0</v>
      </c>
      <c r="M580" s="369">
        <f t="shared" si="289"/>
        <v>0</v>
      </c>
      <c r="N580" s="369">
        <f t="shared" si="289"/>
        <v>0</v>
      </c>
      <c r="O580" s="369">
        <f t="shared" si="289"/>
        <v>0</v>
      </c>
      <c r="P580" s="369">
        <f t="shared" si="289"/>
        <v>0</v>
      </c>
      <c r="Q580" s="369">
        <f t="shared" si="289"/>
        <v>0</v>
      </c>
      <c r="R580" s="369">
        <f t="shared" si="289"/>
        <v>0</v>
      </c>
      <c r="S580" s="369">
        <f t="shared" si="289"/>
        <v>0</v>
      </c>
      <c r="T580" s="369">
        <f t="shared" si="289"/>
        <v>0</v>
      </c>
      <c r="U580" s="369">
        <f t="shared" si="289"/>
        <v>0</v>
      </c>
      <c r="V580" s="369">
        <f t="shared" si="289"/>
        <v>0</v>
      </c>
      <c r="W580" s="369">
        <f t="shared" si="289"/>
        <v>0</v>
      </c>
      <c r="X580" s="369">
        <f t="shared" si="289"/>
        <v>0</v>
      </c>
      <c r="Y580" s="369">
        <f t="shared" si="289"/>
        <v>0</v>
      </c>
      <c r="Z580" s="369">
        <f t="shared" si="289"/>
        <v>0</v>
      </c>
      <c r="AA580" s="369">
        <f t="shared" si="289"/>
        <v>0</v>
      </c>
      <c r="AB580" s="369">
        <f t="shared" si="289"/>
        <v>0</v>
      </c>
      <c r="AC580" s="369">
        <f t="shared" si="289"/>
        <v>0</v>
      </c>
      <c r="AD580" s="369">
        <f t="shared" si="289"/>
        <v>0</v>
      </c>
      <c r="AE580" s="369">
        <f t="shared" si="289"/>
        <v>0</v>
      </c>
      <c r="AF580" s="369">
        <f t="shared" si="289"/>
        <v>0</v>
      </c>
      <c r="AG580" s="369">
        <f t="shared" si="289"/>
        <v>0</v>
      </c>
      <c r="AH580" s="369">
        <f t="shared" si="289"/>
        <v>0</v>
      </c>
      <c r="AI580" s="369">
        <f t="shared" si="289"/>
        <v>0</v>
      </c>
      <c r="AJ580" s="369">
        <f t="shared" si="289"/>
        <v>0</v>
      </c>
      <c r="AK580" s="369">
        <f t="shared" si="289"/>
        <v>0</v>
      </c>
      <c r="AL580" s="369">
        <f t="shared" si="289"/>
        <v>0</v>
      </c>
      <c r="AM580" s="369">
        <f t="shared" si="289"/>
        <v>0</v>
      </c>
      <c r="AN580" s="369">
        <f t="shared" si="289"/>
        <v>0</v>
      </c>
      <c r="AO580" s="369">
        <f t="shared" si="289"/>
        <v>0</v>
      </c>
      <c r="AP580" s="369">
        <f t="shared" si="289"/>
        <v>0</v>
      </c>
    </row>
    <row r="581" spans="1:42" s="16" customFormat="1" x14ac:dyDescent="0.2">
      <c r="A581" s="367" t="s">
        <v>301</v>
      </c>
      <c r="B581" s="189"/>
      <c r="C581" s="369">
        <f t="shared" ref="C581:AP581" si="290">IF(C$2&gt;term_tenor,0,IF(DebtPayment="Equal Payments","N/A",IF(DebtPercent="Calculated","N/A",IF(C$2&lt;=loan_moratorium,0,$B$576/(term_tenor-loan_moratorium)))))</f>
        <v>0</v>
      </c>
      <c r="D581" s="369">
        <f t="shared" si="290"/>
        <v>0</v>
      </c>
      <c r="E581" s="369">
        <f t="shared" si="290"/>
        <v>0</v>
      </c>
      <c r="F581" s="369">
        <f t="shared" si="290"/>
        <v>0</v>
      </c>
      <c r="G581" s="369">
        <f t="shared" si="290"/>
        <v>0</v>
      </c>
      <c r="H581" s="369">
        <f t="shared" si="290"/>
        <v>0</v>
      </c>
      <c r="I581" s="369">
        <f t="shared" si="290"/>
        <v>0</v>
      </c>
      <c r="J581" s="369">
        <f t="shared" si="290"/>
        <v>0</v>
      </c>
      <c r="K581" s="369">
        <f t="shared" si="290"/>
        <v>0</v>
      </c>
      <c r="L581" s="369">
        <f t="shared" si="290"/>
        <v>0</v>
      </c>
      <c r="M581" s="369">
        <f t="shared" si="290"/>
        <v>0</v>
      </c>
      <c r="N581" s="369">
        <f t="shared" si="290"/>
        <v>0</v>
      </c>
      <c r="O581" s="369">
        <f t="shared" si="290"/>
        <v>0</v>
      </c>
      <c r="P581" s="369">
        <f t="shared" si="290"/>
        <v>0</v>
      </c>
      <c r="Q581" s="369">
        <f t="shared" si="290"/>
        <v>0</v>
      </c>
      <c r="R581" s="369">
        <f t="shared" si="290"/>
        <v>0</v>
      </c>
      <c r="S581" s="369">
        <f t="shared" si="290"/>
        <v>0</v>
      </c>
      <c r="T581" s="369">
        <f t="shared" si="290"/>
        <v>0</v>
      </c>
      <c r="U581" s="369">
        <f t="shared" si="290"/>
        <v>0</v>
      </c>
      <c r="V581" s="369">
        <f t="shared" si="290"/>
        <v>0</v>
      </c>
      <c r="W581" s="369">
        <f t="shared" si="290"/>
        <v>0</v>
      </c>
      <c r="X581" s="369">
        <f t="shared" si="290"/>
        <v>0</v>
      </c>
      <c r="Y581" s="369">
        <f t="shared" si="290"/>
        <v>0</v>
      </c>
      <c r="Z581" s="369">
        <f t="shared" si="290"/>
        <v>0</v>
      </c>
      <c r="AA581" s="369">
        <f t="shared" si="290"/>
        <v>0</v>
      </c>
      <c r="AB581" s="369">
        <f t="shared" si="290"/>
        <v>0</v>
      </c>
      <c r="AC581" s="369">
        <f t="shared" si="290"/>
        <v>0</v>
      </c>
      <c r="AD581" s="369">
        <f t="shared" si="290"/>
        <v>0</v>
      </c>
      <c r="AE581" s="369">
        <f t="shared" si="290"/>
        <v>0</v>
      </c>
      <c r="AF581" s="369">
        <f t="shared" si="290"/>
        <v>0</v>
      </c>
      <c r="AG581" s="369">
        <f t="shared" si="290"/>
        <v>0</v>
      </c>
      <c r="AH581" s="369">
        <f t="shared" si="290"/>
        <v>0</v>
      </c>
      <c r="AI581" s="369">
        <f t="shared" si="290"/>
        <v>0</v>
      </c>
      <c r="AJ581" s="369">
        <f t="shared" si="290"/>
        <v>0</v>
      </c>
      <c r="AK581" s="369">
        <f t="shared" si="290"/>
        <v>0</v>
      </c>
      <c r="AL581" s="369">
        <f t="shared" si="290"/>
        <v>0</v>
      </c>
      <c r="AM581" s="369">
        <f t="shared" si="290"/>
        <v>0</v>
      </c>
      <c r="AN581" s="369">
        <f t="shared" si="290"/>
        <v>0</v>
      </c>
      <c r="AO581" s="369">
        <f t="shared" si="290"/>
        <v>0</v>
      </c>
      <c r="AP581" s="369">
        <f t="shared" si="290"/>
        <v>0</v>
      </c>
    </row>
    <row r="582" spans="1:42" s="16" customFormat="1" x14ac:dyDescent="0.2">
      <c r="A582" s="27"/>
      <c r="B582" s="189"/>
      <c r="C582" s="194"/>
      <c r="D582" s="194"/>
      <c r="E582" s="194"/>
      <c r="F582" s="194"/>
      <c r="G582" s="194"/>
      <c r="H582" s="194"/>
      <c r="I582" s="194"/>
      <c r="J582" s="194"/>
      <c r="K582" s="194"/>
      <c r="L582" s="194"/>
      <c r="M582" s="194"/>
      <c r="N582" s="194"/>
      <c r="O582" s="194"/>
      <c r="P582" s="194"/>
      <c r="Q582" s="194"/>
      <c r="R582" s="194"/>
      <c r="S582" s="194"/>
      <c r="T582" s="194"/>
      <c r="U582" s="194"/>
      <c r="V582" s="194"/>
      <c r="W582" s="194"/>
      <c r="X582" s="194"/>
      <c r="Y582" s="194"/>
      <c r="Z582" s="194"/>
      <c r="AA582" s="194"/>
      <c r="AB582" s="194"/>
      <c r="AC582" s="194"/>
      <c r="AD582" s="194"/>
      <c r="AE582" s="194"/>
      <c r="AF582" s="194"/>
      <c r="AG582" s="194"/>
      <c r="AH582" s="194"/>
      <c r="AI582" s="194"/>
      <c r="AJ582" s="194"/>
      <c r="AK582" s="194"/>
      <c r="AL582" s="194"/>
      <c r="AM582" s="194"/>
      <c r="AN582" s="194"/>
      <c r="AO582" s="194"/>
      <c r="AP582" s="194"/>
    </row>
    <row r="583" spans="1:42" s="16" customFormat="1" x14ac:dyDescent="0.2">
      <c r="A583" s="23" t="s">
        <v>261</v>
      </c>
      <c r="B583" s="146">
        <f>MIN(C583:AP583)</f>
        <v>0</v>
      </c>
      <c r="C583" s="152" t="str">
        <f t="shared" ref="C583:AP583" si="291">IF(DebtServiceCoverageRatio="Calculated",IF(AND(C$2&lt;=term_tenor,C$2&lt;=analysis_period),C$569/C$561,"N/A"),IF(AND(C$2&lt;=term_tenor,C$2&lt;=analysis_period),DebtServiceCoverageRatio,"N/A"))</f>
        <v>N/A</v>
      </c>
      <c r="D583" s="152" t="str">
        <f t="shared" si="291"/>
        <v>N/A</v>
      </c>
      <c r="E583" s="152" t="str">
        <f t="shared" si="291"/>
        <v>N/A</v>
      </c>
      <c r="F583" s="152" t="str">
        <f t="shared" si="291"/>
        <v>N/A</v>
      </c>
      <c r="G583" s="152" t="str">
        <f t="shared" si="291"/>
        <v>N/A</v>
      </c>
      <c r="H583" s="152" t="str">
        <f t="shared" si="291"/>
        <v>N/A</v>
      </c>
      <c r="I583" s="152" t="str">
        <f t="shared" si="291"/>
        <v>N/A</v>
      </c>
      <c r="J583" s="152" t="str">
        <f t="shared" si="291"/>
        <v>N/A</v>
      </c>
      <c r="K583" s="152" t="str">
        <f t="shared" si="291"/>
        <v>N/A</v>
      </c>
      <c r="L583" s="152" t="str">
        <f t="shared" si="291"/>
        <v>N/A</v>
      </c>
      <c r="M583" s="152" t="str">
        <f t="shared" si="291"/>
        <v>N/A</v>
      </c>
      <c r="N583" s="152" t="str">
        <f t="shared" si="291"/>
        <v>N/A</v>
      </c>
      <c r="O583" s="152" t="str">
        <f t="shared" si="291"/>
        <v>N/A</v>
      </c>
      <c r="P583" s="152" t="str">
        <f t="shared" si="291"/>
        <v>N/A</v>
      </c>
      <c r="Q583" s="152" t="str">
        <f t="shared" si="291"/>
        <v>N/A</v>
      </c>
      <c r="R583" s="152" t="str">
        <f t="shared" si="291"/>
        <v>N/A</v>
      </c>
      <c r="S583" s="152" t="str">
        <f t="shared" si="291"/>
        <v>N/A</v>
      </c>
      <c r="T583" s="152" t="str">
        <f t="shared" si="291"/>
        <v>N/A</v>
      </c>
      <c r="U583" s="152" t="str">
        <f t="shared" si="291"/>
        <v>N/A</v>
      </c>
      <c r="V583" s="152" t="str">
        <f t="shared" si="291"/>
        <v>N/A</v>
      </c>
      <c r="W583" s="152" t="str">
        <f t="shared" si="291"/>
        <v>N/A</v>
      </c>
      <c r="X583" s="152" t="str">
        <f t="shared" si="291"/>
        <v>N/A</v>
      </c>
      <c r="Y583" s="152" t="str">
        <f t="shared" si="291"/>
        <v>N/A</v>
      </c>
      <c r="Z583" s="152" t="str">
        <f t="shared" si="291"/>
        <v>N/A</v>
      </c>
      <c r="AA583" s="152" t="str">
        <f t="shared" si="291"/>
        <v>N/A</v>
      </c>
      <c r="AB583" s="152" t="str">
        <f t="shared" si="291"/>
        <v>N/A</v>
      </c>
      <c r="AC583" s="152" t="str">
        <f t="shared" si="291"/>
        <v>N/A</v>
      </c>
      <c r="AD583" s="152" t="str">
        <f t="shared" si="291"/>
        <v>N/A</v>
      </c>
      <c r="AE583" s="152" t="str">
        <f t="shared" si="291"/>
        <v>N/A</v>
      </c>
      <c r="AF583" s="152" t="str">
        <f t="shared" si="291"/>
        <v>N/A</v>
      </c>
      <c r="AG583" s="152" t="str">
        <f t="shared" si="291"/>
        <v>N/A</v>
      </c>
      <c r="AH583" s="152" t="str">
        <f t="shared" si="291"/>
        <v>N/A</v>
      </c>
      <c r="AI583" s="152" t="str">
        <f t="shared" si="291"/>
        <v>N/A</v>
      </c>
      <c r="AJ583" s="152" t="str">
        <f t="shared" si="291"/>
        <v>N/A</v>
      </c>
      <c r="AK583" s="152" t="str">
        <f t="shared" si="291"/>
        <v>N/A</v>
      </c>
      <c r="AL583" s="152" t="str">
        <f t="shared" si="291"/>
        <v>N/A</v>
      </c>
      <c r="AM583" s="152" t="str">
        <f t="shared" si="291"/>
        <v>N/A</v>
      </c>
      <c r="AN583" s="152" t="str">
        <f t="shared" si="291"/>
        <v>N/A</v>
      </c>
      <c r="AO583" s="152" t="str">
        <f t="shared" si="291"/>
        <v>N/A</v>
      </c>
      <c r="AP583" s="152" t="str">
        <f t="shared" si="291"/>
        <v>N/A</v>
      </c>
    </row>
    <row r="584" spans="1:42" s="16" customFormat="1" x14ac:dyDescent="0.2">
      <c r="A584" s="117" t="s">
        <v>389</v>
      </c>
      <c r="B584" s="146">
        <f>IF(dscr_limit_debt_fraction="Yes",SUM(B574:AP574)/(-$B$98*dscr_maximum_debt_fraction/100)*DebtServiceCoverageRatio,B583)</f>
        <v>0</v>
      </c>
      <c r="C584" s="152" t="str">
        <f t="shared" ref="C584:AP584" si="292">IF(dscr_limit_debt_fraction="Yes",$B$584,C$583)</f>
        <v>N/A</v>
      </c>
      <c r="D584" s="152" t="str">
        <f t="shared" si="292"/>
        <v>N/A</v>
      </c>
      <c r="E584" s="152" t="str">
        <f t="shared" si="292"/>
        <v>N/A</v>
      </c>
      <c r="F584" s="152" t="str">
        <f t="shared" si="292"/>
        <v>N/A</v>
      </c>
      <c r="G584" s="152" t="str">
        <f t="shared" si="292"/>
        <v>N/A</v>
      </c>
      <c r="H584" s="152" t="str">
        <f t="shared" si="292"/>
        <v>N/A</v>
      </c>
      <c r="I584" s="152" t="str">
        <f t="shared" si="292"/>
        <v>N/A</v>
      </c>
      <c r="J584" s="152" t="str">
        <f t="shared" si="292"/>
        <v>N/A</v>
      </c>
      <c r="K584" s="152" t="str">
        <f t="shared" si="292"/>
        <v>N/A</v>
      </c>
      <c r="L584" s="152" t="str">
        <f t="shared" si="292"/>
        <v>N/A</v>
      </c>
      <c r="M584" s="152" t="str">
        <f t="shared" si="292"/>
        <v>N/A</v>
      </c>
      <c r="N584" s="152" t="str">
        <f t="shared" si="292"/>
        <v>N/A</v>
      </c>
      <c r="O584" s="152" t="str">
        <f t="shared" si="292"/>
        <v>N/A</v>
      </c>
      <c r="P584" s="152" t="str">
        <f t="shared" si="292"/>
        <v>N/A</v>
      </c>
      <c r="Q584" s="152" t="str">
        <f t="shared" si="292"/>
        <v>N/A</v>
      </c>
      <c r="R584" s="152" t="str">
        <f t="shared" si="292"/>
        <v>N/A</v>
      </c>
      <c r="S584" s="152" t="str">
        <f t="shared" si="292"/>
        <v>N/A</v>
      </c>
      <c r="T584" s="152" t="str">
        <f t="shared" si="292"/>
        <v>N/A</v>
      </c>
      <c r="U584" s="152" t="str">
        <f t="shared" si="292"/>
        <v>N/A</v>
      </c>
      <c r="V584" s="152" t="str">
        <f t="shared" si="292"/>
        <v>N/A</v>
      </c>
      <c r="W584" s="152" t="str">
        <f t="shared" si="292"/>
        <v>N/A</v>
      </c>
      <c r="X584" s="152" t="str">
        <f t="shared" si="292"/>
        <v>N/A</v>
      </c>
      <c r="Y584" s="152" t="str">
        <f t="shared" si="292"/>
        <v>N/A</v>
      </c>
      <c r="Z584" s="152" t="str">
        <f t="shared" si="292"/>
        <v>N/A</v>
      </c>
      <c r="AA584" s="152" t="str">
        <f t="shared" si="292"/>
        <v>N/A</v>
      </c>
      <c r="AB584" s="152" t="str">
        <f t="shared" si="292"/>
        <v>N/A</v>
      </c>
      <c r="AC584" s="152" t="str">
        <f t="shared" si="292"/>
        <v>N/A</v>
      </c>
      <c r="AD584" s="152" t="str">
        <f t="shared" si="292"/>
        <v>N/A</v>
      </c>
      <c r="AE584" s="152" t="str">
        <f t="shared" si="292"/>
        <v>N/A</v>
      </c>
      <c r="AF584" s="152" t="str">
        <f t="shared" si="292"/>
        <v>N/A</v>
      </c>
      <c r="AG584" s="152" t="str">
        <f t="shared" si="292"/>
        <v>N/A</v>
      </c>
      <c r="AH584" s="152" t="str">
        <f t="shared" si="292"/>
        <v>N/A</v>
      </c>
      <c r="AI584" s="152" t="str">
        <f t="shared" si="292"/>
        <v>N/A</v>
      </c>
      <c r="AJ584" s="152" t="str">
        <f t="shared" si="292"/>
        <v>N/A</v>
      </c>
      <c r="AK584" s="152" t="str">
        <f t="shared" si="292"/>
        <v>N/A</v>
      </c>
      <c r="AL584" s="152" t="str">
        <f t="shared" si="292"/>
        <v>N/A</v>
      </c>
      <c r="AM584" s="152" t="str">
        <f t="shared" si="292"/>
        <v>N/A</v>
      </c>
      <c r="AN584" s="152" t="str">
        <f t="shared" si="292"/>
        <v>N/A</v>
      </c>
      <c r="AO584" s="152" t="str">
        <f t="shared" si="292"/>
        <v>N/A</v>
      </c>
      <c r="AP584" s="152" t="str">
        <f t="shared" si="292"/>
        <v>N/A</v>
      </c>
    </row>
    <row r="585" spans="1:42" x14ac:dyDescent="0.2">
      <c r="A585" s="31"/>
      <c r="B585" s="242"/>
    </row>
    <row r="586" spans="1:42" x14ac:dyDescent="0.2">
      <c r="A586" s="109" t="s">
        <v>72</v>
      </c>
      <c r="B586" s="285"/>
      <c r="C586" s="285"/>
      <c r="D586" s="285"/>
      <c r="E586" s="285"/>
      <c r="F586" s="285"/>
      <c r="G586" s="285"/>
      <c r="H586" s="285"/>
      <c r="I586" s="285"/>
      <c r="J586" s="285"/>
      <c r="K586" s="285"/>
      <c r="L586" s="285"/>
      <c r="M586" s="285"/>
      <c r="N586" s="285"/>
      <c r="O586" s="285"/>
      <c r="P586" s="285"/>
      <c r="Q586" s="285"/>
      <c r="R586" s="285"/>
      <c r="S586" s="285"/>
      <c r="T586" s="285"/>
      <c r="U586" s="285"/>
      <c r="V586" s="285"/>
      <c r="W586" s="285"/>
      <c r="X586" s="285"/>
      <c r="Y586" s="285"/>
      <c r="Z586" s="285"/>
      <c r="AA586" s="285"/>
      <c r="AB586" s="285"/>
      <c r="AC586" s="285"/>
      <c r="AD586" s="285"/>
      <c r="AE586" s="285"/>
      <c r="AF586" s="285"/>
      <c r="AG586" s="285"/>
      <c r="AH586" s="285"/>
      <c r="AI586" s="285"/>
      <c r="AJ586" s="285"/>
      <c r="AK586" s="285"/>
      <c r="AL586" s="285"/>
      <c r="AM586" s="285"/>
      <c r="AN586" s="285"/>
      <c r="AO586" s="285"/>
      <c r="AP586" s="285"/>
    </row>
    <row r="587" spans="1:42" x14ac:dyDescent="0.2">
      <c r="A587" s="25" t="s">
        <v>303</v>
      </c>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c r="AJ587" s="20"/>
      <c r="AK587" s="20"/>
      <c r="AL587" s="20"/>
      <c r="AM587" s="20"/>
      <c r="AN587" s="20"/>
      <c r="AO587" s="20"/>
      <c r="AP587" s="20"/>
    </row>
    <row r="588" spans="1:42" x14ac:dyDescent="0.2">
      <c r="A588" s="4" t="s">
        <v>304</v>
      </c>
      <c r="B588" s="217">
        <v>0</v>
      </c>
      <c r="C588" s="217">
        <f>B591</f>
        <v>0</v>
      </c>
      <c r="D588" s="217">
        <f t="shared" ref="D588:AP588" si="293">C591</f>
        <v>0</v>
      </c>
      <c r="E588" s="217">
        <f t="shared" si="293"/>
        <v>0</v>
      </c>
      <c r="F588" s="217">
        <f t="shared" si="293"/>
        <v>0</v>
      </c>
      <c r="G588" s="217">
        <f t="shared" si="293"/>
        <v>0</v>
      </c>
      <c r="H588" s="217">
        <f t="shared" si="293"/>
        <v>0</v>
      </c>
      <c r="I588" s="217">
        <f t="shared" si="293"/>
        <v>0</v>
      </c>
      <c r="J588" s="217">
        <f t="shared" si="293"/>
        <v>0</v>
      </c>
      <c r="K588" s="217">
        <f t="shared" si="293"/>
        <v>0</v>
      </c>
      <c r="L588" s="217">
        <f t="shared" si="293"/>
        <v>0</v>
      </c>
      <c r="M588" s="217">
        <f t="shared" si="293"/>
        <v>0</v>
      </c>
      <c r="N588" s="217">
        <f t="shared" si="293"/>
        <v>0</v>
      </c>
      <c r="O588" s="217">
        <f t="shared" si="293"/>
        <v>0</v>
      </c>
      <c r="P588" s="217">
        <f t="shared" si="293"/>
        <v>0</v>
      </c>
      <c r="Q588" s="217">
        <f t="shared" si="293"/>
        <v>0</v>
      </c>
      <c r="R588" s="217">
        <f t="shared" si="293"/>
        <v>0</v>
      </c>
      <c r="S588" s="217">
        <f t="shared" si="293"/>
        <v>0</v>
      </c>
      <c r="T588" s="217">
        <f t="shared" si="293"/>
        <v>0</v>
      </c>
      <c r="U588" s="217">
        <f t="shared" si="293"/>
        <v>0</v>
      </c>
      <c r="V588" s="217">
        <f t="shared" si="293"/>
        <v>0</v>
      </c>
      <c r="W588" s="217">
        <f t="shared" si="293"/>
        <v>0</v>
      </c>
      <c r="X588" s="217">
        <f t="shared" si="293"/>
        <v>0</v>
      </c>
      <c r="Y588" s="217">
        <f t="shared" si="293"/>
        <v>0</v>
      </c>
      <c r="Z588" s="217">
        <f t="shared" si="293"/>
        <v>0</v>
      </c>
      <c r="AA588" s="217">
        <f t="shared" si="293"/>
        <v>0</v>
      </c>
      <c r="AB588" s="217">
        <f t="shared" si="293"/>
        <v>0</v>
      </c>
      <c r="AC588" s="217">
        <f t="shared" si="293"/>
        <v>0</v>
      </c>
      <c r="AD588" s="217">
        <f t="shared" si="293"/>
        <v>0</v>
      </c>
      <c r="AE588" s="217">
        <f t="shared" si="293"/>
        <v>0</v>
      </c>
      <c r="AF588" s="217">
        <f t="shared" si="293"/>
        <v>0</v>
      </c>
      <c r="AG588" s="217">
        <f t="shared" si="293"/>
        <v>0</v>
      </c>
      <c r="AH588" s="217">
        <f t="shared" si="293"/>
        <v>0</v>
      </c>
      <c r="AI588" s="217">
        <f t="shared" si="293"/>
        <v>0</v>
      </c>
      <c r="AJ588" s="217">
        <f t="shared" si="293"/>
        <v>0</v>
      </c>
      <c r="AK588" s="217">
        <f t="shared" si="293"/>
        <v>0</v>
      </c>
      <c r="AL588" s="217">
        <f t="shared" si="293"/>
        <v>0</v>
      </c>
      <c r="AM588" s="217">
        <f t="shared" si="293"/>
        <v>0</v>
      </c>
      <c r="AN588" s="217">
        <f t="shared" si="293"/>
        <v>0</v>
      </c>
      <c r="AO588" s="217">
        <f t="shared" si="293"/>
        <v>0</v>
      </c>
      <c r="AP588" s="217">
        <f t="shared" si="293"/>
        <v>0</v>
      </c>
    </row>
    <row r="589" spans="1:42" x14ac:dyDescent="0.2">
      <c r="A589" s="4" t="s">
        <v>22</v>
      </c>
      <c r="B589" s="217">
        <f t="array" ref="B589:AP589">Inputs!C195:AQ195</f>
        <v>0</v>
      </c>
      <c r="C589" s="217">
        <v>0</v>
      </c>
      <c r="D589" s="217">
        <v>0</v>
      </c>
      <c r="E589" s="217">
        <v>0</v>
      </c>
      <c r="F589" s="217">
        <v>0</v>
      </c>
      <c r="G589" s="217">
        <v>0</v>
      </c>
      <c r="H589" s="217">
        <v>0</v>
      </c>
      <c r="I589" s="217">
        <v>0</v>
      </c>
      <c r="J589" s="217">
        <v>0</v>
      </c>
      <c r="K589" s="217">
        <v>0</v>
      </c>
      <c r="L589" s="217">
        <v>0</v>
      </c>
      <c r="M589" s="217">
        <v>0</v>
      </c>
      <c r="N589" s="217">
        <v>0</v>
      </c>
      <c r="O589" s="217">
        <v>0</v>
      </c>
      <c r="P589" s="217">
        <v>0</v>
      </c>
      <c r="Q589" s="217">
        <v>0</v>
      </c>
      <c r="R589" s="217">
        <v>0</v>
      </c>
      <c r="S589" s="217">
        <v>0</v>
      </c>
      <c r="T589" s="217">
        <v>0</v>
      </c>
      <c r="U589" s="217">
        <v>0</v>
      </c>
      <c r="V589" s="217">
        <v>0</v>
      </c>
      <c r="W589" s="217">
        <v>0</v>
      </c>
      <c r="X589" s="217">
        <v>0</v>
      </c>
      <c r="Y589" s="217">
        <v>0</v>
      </c>
      <c r="Z589" s="217">
        <v>0</v>
      </c>
      <c r="AA589" s="217">
        <v>0</v>
      </c>
      <c r="AB589" s="217">
        <v>0</v>
      </c>
      <c r="AC589" s="217">
        <v>0</v>
      </c>
      <c r="AD589" s="217">
        <v>0</v>
      </c>
      <c r="AE589" s="217">
        <v>0</v>
      </c>
      <c r="AF589" s="217">
        <v>0</v>
      </c>
      <c r="AG589" s="217">
        <v>0</v>
      </c>
      <c r="AH589" s="217">
        <v>0</v>
      </c>
      <c r="AI589" s="217">
        <v>0</v>
      </c>
      <c r="AJ589" s="217">
        <v>0</v>
      </c>
      <c r="AK589" s="217">
        <v>0</v>
      </c>
      <c r="AL589" s="217">
        <v>0</v>
      </c>
      <c r="AM589" s="217">
        <v>0</v>
      </c>
      <c r="AN589" s="217">
        <v>0</v>
      </c>
      <c r="AO589" s="217">
        <v>0</v>
      </c>
      <c r="AP589" s="217">
        <v>0</v>
      </c>
    </row>
    <row r="590" spans="1:42" x14ac:dyDescent="0.2">
      <c r="A590" s="4" t="s">
        <v>305</v>
      </c>
      <c r="B590" s="218">
        <f t="array" ref="B590:AP590">Inputs!C196:AQ196</f>
        <v>0</v>
      </c>
      <c r="C590" s="218">
        <v>0</v>
      </c>
      <c r="D590" s="218">
        <v>0</v>
      </c>
      <c r="E590" s="218">
        <v>0</v>
      </c>
      <c r="F590" s="218">
        <v>0</v>
      </c>
      <c r="G590" s="218">
        <v>0</v>
      </c>
      <c r="H590" s="218">
        <v>0</v>
      </c>
      <c r="I590" s="218">
        <v>0</v>
      </c>
      <c r="J590" s="218">
        <v>0</v>
      </c>
      <c r="K590" s="218">
        <v>0</v>
      </c>
      <c r="L590" s="218">
        <v>0</v>
      </c>
      <c r="M590" s="218">
        <v>0</v>
      </c>
      <c r="N590" s="218">
        <v>0</v>
      </c>
      <c r="O590" s="218">
        <v>0</v>
      </c>
      <c r="P590" s="218">
        <v>0</v>
      </c>
      <c r="Q590" s="218">
        <v>0</v>
      </c>
      <c r="R590" s="218">
        <v>0</v>
      </c>
      <c r="S590" s="218">
        <v>0</v>
      </c>
      <c r="T590" s="218">
        <v>0</v>
      </c>
      <c r="U590" s="218">
        <v>0</v>
      </c>
      <c r="V590" s="218">
        <v>0</v>
      </c>
      <c r="W590" s="218">
        <v>0</v>
      </c>
      <c r="X590" s="218">
        <v>0</v>
      </c>
      <c r="Y590" s="218">
        <v>0</v>
      </c>
      <c r="Z590" s="218">
        <v>0</v>
      </c>
      <c r="AA590" s="218">
        <v>0</v>
      </c>
      <c r="AB590" s="218">
        <v>0</v>
      </c>
      <c r="AC590" s="218">
        <v>0</v>
      </c>
      <c r="AD590" s="218">
        <v>0</v>
      </c>
      <c r="AE590" s="218">
        <v>0</v>
      </c>
      <c r="AF590" s="218">
        <v>0</v>
      </c>
      <c r="AG590" s="218">
        <v>0</v>
      </c>
      <c r="AH590" s="218">
        <v>0</v>
      </c>
      <c r="AI590" s="218">
        <v>0</v>
      </c>
      <c r="AJ590" s="218">
        <v>0</v>
      </c>
      <c r="AK590" s="218">
        <v>0</v>
      </c>
      <c r="AL590" s="218">
        <v>0</v>
      </c>
      <c r="AM590" s="218">
        <v>0</v>
      </c>
      <c r="AN590" s="218">
        <v>0</v>
      </c>
      <c r="AO590" s="218">
        <v>0</v>
      </c>
      <c r="AP590" s="218">
        <v>0</v>
      </c>
    </row>
    <row r="591" spans="1:42" x14ac:dyDescent="0.2">
      <c r="A591" s="4" t="s">
        <v>262</v>
      </c>
      <c r="B591" s="217">
        <f t="array" ref="B591:AP591">Inputs!C197:AQ197</f>
        <v>0</v>
      </c>
      <c r="C591" s="217">
        <v>0</v>
      </c>
      <c r="D591" s="217">
        <v>0</v>
      </c>
      <c r="E591" s="217">
        <v>0</v>
      </c>
      <c r="F591" s="217">
        <v>0</v>
      </c>
      <c r="G591" s="217">
        <v>0</v>
      </c>
      <c r="H591" s="217">
        <v>0</v>
      </c>
      <c r="I591" s="217">
        <v>0</v>
      </c>
      <c r="J591" s="217">
        <v>0</v>
      </c>
      <c r="K591" s="217">
        <v>0</v>
      </c>
      <c r="L591" s="217">
        <v>0</v>
      </c>
      <c r="M591" s="217">
        <v>0</v>
      </c>
      <c r="N591" s="217">
        <v>0</v>
      </c>
      <c r="O591" s="217">
        <v>0</v>
      </c>
      <c r="P591" s="217">
        <v>0</v>
      </c>
      <c r="Q591" s="217">
        <v>0</v>
      </c>
      <c r="R591" s="217">
        <v>0</v>
      </c>
      <c r="S591" s="217">
        <v>0</v>
      </c>
      <c r="T591" s="217">
        <v>0</v>
      </c>
      <c r="U591" s="217">
        <v>0</v>
      </c>
      <c r="V591" s="217">
        <v>0</v>
      </c>
      <c r="W591" s="217">
        <v>0</v>
      </c>
      <c r="X591" s="217">
        <v>0</v>
      </c>
      <c r="Y591" s="217">
        <v>0</v>
      </c>
      <c r="Z591" s="217">
        <v>0</v>
      </c>
      <c r="AA591" s="217">
        <v>0</v>
      </c>
      <c r="AB591" s="217">
        <v>0</v>
      </c>
      <c r="AC591" s="217">
        <v>0</v>
      </c>
      <c r="AD591" s="217">
        <v>0</v>
      </c>
      <c r="AE591" s="217">
        <v>0</v>
      </c>
      <c r="AF591" s="217">
        <v>0</v>
      </c>
      <c r="AG591" s="217">
        <v>0</v>
      </c>
      <c r="AH591" s="217">
        <v>0</v>
      </c>
      <c r="AI591" s="217">
        <v>0</v>
      </c>
      <c r="AJ591" s="217">
        <v>0</v>
      </c>
      <c r="AK591" s="217">
        <v>0</v>
      </c>
      <c r="AL591" s="217">
        <v>0</v>
      </c>
      <c r="AM591" s="217">
        <v>0</v>
      </c>
      <c r="AN591" s="217">
        <v>0</v>
      </c>
      <c r="AO591" s="217">
        <v>0</v>
      </c>
      <c r="AP591" s="217">
        <v>0</v>
      </c>
    </row>
    <row r="592" spans="1:42" x14ac:dyDescent="0.2">
      <c r="B592" s="20"/>
      <c r="C592" s="20"/>
      <c r="D592" s="20"/>
      <c r="E592" s="20"/>
      <c r="F592" s="20"/>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c r="AE592" s="28"/>
      <c r="AF592" s="28"/>
      <c r="AG592" s="28"/>
      <c r="AH592" s="28"/>
      <c r="AI592" s="28"/>
      <c r="AJ592" s="28"/>
      <c r="AK592" s="28"/>
      <c r="AL592" s="28"/>
      <c r="AM592" s="28"/>
      <c r="AN592" s="28"/>
      <c r="AO592" s="28"/>
      <c r="AP592" s="28"/>
    </row>
    <row r="593" spans="1:42" x14ac:dyDescent="0.2">
      <c r="A593" s="25" t="s">
        <v>302</v>
      </c>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c r="AJ593" s="20"/>
      <c r="AK593" s="20"/>
      <c r="AL593" s="20"/>
      <c r="AM593" s="20"/>
      <c r="AN593" s="20"/>
      <c r="AO593" s="20"/>
      <c r="AP593" s="20"/>
    </row>
    <row r="594" spans="1:42" x14ac:dyDescent="0.2">
      <c r="A594" s="4" t="s">
        <v>304</v>
      </c>
      <c r="B594" s="217">
        <v>0</v>
      </c>
      <c r="C594" s="217">
        <f>B597</f>
        <v>0</v>
      </c>
      <c r="D594" s="217">
        <f t="shared" ref="D594:AP594" si="294">C597</f>
        <v>0</v>
      </c>
      <c r="E594" s="217">
        <f t="shared" si="294"/>
        <v>0</v>
      </c>
      <c r="F594" s="217">
        <f t="shared" si="294"/>
        <v>0</v>
      </c>
      <c r="G594" s="217">
        <f t="shared" si="294"/>
        <v>0</v>
      </c>
      <c r="H594" s="217">
        <f t="shared" si="294"/>
        <v>0</v>
      </c>
      <c r="I594" s="217">
        <f t="shared" si="294"/>
        <v>0</v>
      </c>
      <c r="J594" s="217">
        <f t="shared" si="294"/>
        <v>0</v>
      </c>
      <c r="K594" s="217">
        <f t="shared" si="294"/>
        <v>0</v>
      </c>
      <c r="L594" s="217">
        <f t="shared" si="294"/>
        <v>0</v>
      </c>
      <c r="M594" s="217">
        <f t="shared" si="294"/>
        <v>0</v>
      </c>
      <c r="N594" s="217">
        <f t="shared" si="294"/>
        <v>0</v>
      </c>
      <c r="O594" s="217">
        <f t="shared" si="294"/>
        <v>0</v>
      </c>
      <c r="P594" s="217">
        <f t="shared" si="294"/>
        <v>0</v>
      </c>
      <c r="Q594" s="217">
        <f t="shared" si="294"/>
        <v>0</v>
      </c>
      <c r="R594" s="217">
        <f t="shared" si="294"/>
        <v>0</v>
      </c>
      <c r="S594" s="217">
        <f t="shared" si="294"/>
        <v>0</v>
      </c>
      <c r="T594" s="217">
        <f t="shared" si="294"/>
        <v>0</v>
      </c>
      <c r="U594" s="217">
        <f t="shared" si="294"/>
        <v>0</v>
      </c>
      <c r="V594" s="217">
        <f t="shared" si="294"/>
        <v>0</v>
      </c>
      <c r="W594" s="217">
        <f t="shared" si="294"/>
        <v>0</v>
      </c>
      <c r="X594" s="217">
        <f t="shared" si="294"/>
        <v>0</v>
      </c>
      <c r="Y594" s="217">
        <f t="shared" si="294"/>
        <v>0</v>
      </c>
      <c r="Z594" s="217">
        <f t="shared" si="294"/>
        <v>0</v>
      </c>
      <c r="AA594" s="217">
        <f t="shared" si="294"/>
        <v>0</v>
      </c>
      <c r="AB594" s="217">
        <f t="shared" si="294"/>
        <v>0</v>
      </c>
      <c r="AC594" s="217">
        <f t="shared" si="294"/>
        <v>0</v>
      </c>
      <c r="AD594" s="217">
        <f t="shared" si="294"/>
        <v>0</v>
      </c>
      <c r="AE594" s="217">
        <f t="shared" si="294"/>
        <v>0</v>
      </c>
      <c r="AF594" s="217">
        <f t="shared" si="294"/>
        <v>0</v>
      </c>
      <c r="AG594" s="217">
        <f t="shared" si="294"/>
        <v>0</v>
      </c>
      <c r="AH594" s="217">
        <f t="shared" si="294"/>
        <v>0</v>
      </c>
      <c r="AI594" s="217">
        <f t="shared" si="294"/>
        <v>0</v>
      </c>
      <c r="AJ594" s="217">
        <f t="shared" si="294"/>
        <v>0</v>
      </c>
      <c r="AK594" s="217">
        <f t="shared" si="294"/>
        <v>0</v>
      </c>
      <c r="AL594" s="217">
        <f t="shared" si="294"/>
        <v>0</v>
      </c>
      <c r="AM594" s="217">
        <f t="shared" si="294"/>
        <v>0</v>
      </c>
      <c r="AN594" s="217">
        <f t="shared" si="294"/>
        <v>0</v>
      </c>
      <c r="AO594" s="217">
        <f t="shared" si="294"/>
        <v>0</v>
      </c>
      <c r="AP594" s="217">
        <f t="shared" si="294"/>
        <v>0</v>
      </c>
    </row>
    <row r="595" spans="1:42" x14ac:dyDescent="0.2">
      <c r="A595" s="4" t="s">
        <v>22</v>
      </c>
      <c r="B595" s="217">
        <f t="shared" ref="B595:AP595" si="295">IF(B$2&lt;analysis_period,B597-B594,0)</f>
        <v>0</v>
      </c>
      <c r="C595" s="217">
        <f t="shared" si="295"/>
        <v>0</v>
      </c>
      <c r="D595" s="217">
        <f t="shared" si="295"/>
        <v>0</v>
      </c>
      <c r="E595" s="217">
        <f t="shared" si="295"/>
        <v>0</v>
      </c>
      <c r="F595" s="217">
        <f t="shared" si="295"/>
        <v>0</v>
      </c>
      <c r="G595" s="217">
        <f t="shared" si="295"/>
        <v>0</v>
      </c>
      <c r="H595" s="217">
        <f t="shared" si="295"/>
        <v>0</v>
      </c>
      <c r="I595" s="217">
        <f t="shared" si="295"/>
        <v>0</v>
      </c>
      <c r="J595" s="217">
        <f t="shared" si="295"/>
        <v>0</v>
      </c>
      <c r="K595" s="217">
        <f t="shared" si="295"/>
        <v>0</v>
      </c>
      <c r="L595" s="217">
        <f t="shared" si="295"/>
        <v>0</v>
      </c>
      <c r="M595" s="217">
        <f t="shared" si="295"/>
        <v>0</v>
      </c>
      <c r="N595" s="217">
        <f t="shared" si="295"/>
        <v>0</v>
      </c>
      <c r="O595" s="217">
        <f t="shared" si="295"/>
        <v>0</v>
      </c>
      <c r="P595" s="217">
        <f t="shared" si="295"/>
        <v>0</v>
      </c>
      <c r="Q595" s="217">
        <f t="shared" si="295"/>
        <v>0</v>
      </c>
      <c r="R595" s="217">
        <f t="shared" si="295"/>
        <v>0</v>
      </c>
      <c r="S595" s="217">
        <f t="shared" si="295"/>
        <v>0</v>
      </c>
      <c r="T595" s="217">
        <f t="shared" si="295"/>
        <v>0</v>
      </c>
      <c r="U595" s="217">
        <f t="shared" si="295"/>
        <v>0</v>
      </c>
      <c r="V595" s="217">
        <f t="shared" si="295"/>
        <v>0</v>
      </c>
      <c r="W595" s="217">
        <f t="shared" si="295"/>
        <v>0</v>
      </c>
      <c r="X595" s="217">
        <f t="shared" si="295"/>
        <v>0</v>
      </c>
      <c r="Y595" s="217">
        <f t="shared" si="295"/>
        <v>0</v>
      </c>
      <c r="Z595" s="217">
        <f t="shared" si="295"/>
        <v>0</v>
      </c>
      <c r="AA595" s="217">
        <f t="shared" si="295"/>
        <v>0</v>
      </c>
      <c r="AB595" s="217">
        <f t="shared" si="295"/>
        <v>0</v>
      </c>
      <c r="AC595" s="217">
        <f t="shared" si="295"/>
        <v>0</v>
      </c>
      <c r="AD595" s="217">
        <f t="shared" si="295"/>
        <v>0</v>
      </c>
      <c r="AE595" s="217">
        <f t="shared" si="295"/>
        <v>0</v>
      </c>
      <c r="AF595" s="217">
        <f t="shared" si="295"/>
        <v>0</v>
      </c>
      <c r="AG595" s="217">
        <f t="shared" si="295"/>
        <v>0</v>
      </c>
      <c r="AH595" s="217">
        <f t="shared" si="295"/>
        <v>0</v>
      </c>
      <c r="AI595" s="217">
        <f t="shared" si="295"/>
        <v>0</v>
      </c>
      <c r="AJ595" s="217">
        <f t="shared" si="295"/>
        <v>0</v>
      </c>
      <c r="AK595" s="217">
        <f t="shared" si="295"/>
        <v>0</v>
      </c>
      <c r="AL595" s="217">
        <f t="shared" si="295"/>
        <v>0</v>
      </c>
      <c r="AM595" s="217">
        <f t="shared" si="295"/>
        <v>0</v>
      </c>
      <c r="AN595" s="217">
        <f t="shared" si="295"/>
        <v>0</v>
      </c>
      <c r="AO595" s="217">
        <f t="shared" si="295"/>
        <v>0</v>
      </c>
      <c r="AP595" s="217">
        <f t="shared" si="295"/>
        <v>0</v>
      </c>
    </row>
    <row r="596" spans="1:42" x14ac:dyDescent="0.2">
      <c r="A596" s="4" t="s">
        <v>305</v>
      </c>
      <c r="B596" s="218">
        <v>0</v>
      </c>
      <c r="C596" s="218">
        <f t="shared" ref="C596:AP596" si="296">IF(C$2=analysis_period,-C594,0)</f>
        <v>0</v>
      </c>
      <c r="D596" s="218">
        <f t="shared" si="296"/>
        <v>0</v>
      </c>
      <c r="E596" s="218">
        <f t="shared" si="296"/>
        <v>0</v>
      </c>
      <c r="F596" s="218">
        <f t="shared" si="296"/>
        <v>0</v>
      </c>
      <c r="G596" s="218">
        <f t="shared" si="296"/>
        <v>0</v>
      </c>
      <c r="H596" s="218">
        <f t="shared" si="296"/>
        <v>0</v>
      </c>
      <c r="I596" s="218">
        <f t="shared" si="296"/>
        <v>0</v>
      </c>
      <c r="J596" s="218">
        <f t="shared" si="296"/>
        <v>0</v>
      </c>
      <c r="K596" s="218">
        <f t="shared" si="296"/>
        <v>0</v>
      </c>
      <c r="L596" s="218">
        <f t="shared" si="296"/>
        <v>0</v>
      </c>
      <c r="M596" s="218">
        <f t="shared" si="296"/>
        <v>0</v>
      </c>
      <c r="N596" s="218">
        <f t="shared" si="296"/>
        <v>0</v>
      </c>
      <c r="O596" s="218">
        <f t="shared" si="296"/>
        <v>0</v>
      </c>
      <c r="P596" s="218">
        <f t="shared" si="296"/>
        <v>0</v>
      </c>
      <c r="Q596" s="218">
        <f t="shared" si="296"/>
        <v>0</v>
      </c>
      <c r="R596" s="218">
        <f t="shared" si="296"/>
        <v>0</v>
      </c>
      <c r="S596" s="218">
        <f t="shared" si="296"/>
        <v>0</v>
      </c>
      <c r="T596" s="218">
        <f t="shared" si="296"/>
        <v>0</v>
      </c>
      <c r="U596" s="218">
        <f t="shared" si="296"/>
        <v>0</v>
      </c>
      <c r="V596" s="218">
        <f t="shared" si="296"/>
        <v>0</v>
      </c>
      <c r="W596" s="218">
        <f t="shared" si="296"/>
        <v>0</v>
      </c>
      <c r="X596" s="218">
        <f t="shared" si="296"/>
        <v>0</v>
      </c>
      <c r="Y596" s="218">
        <f t="shared" si="296"/>
        <v>0</v>
      </c>
      <c r="Z596" s="218">
        <f t="shared" si="296"/>
        <v>0</v>
      </c>
      <c r="AA596" s="218">
        <f t="shared" si="296"/>
        <v>0</v>
      </c>
      <c r="AB596" s="218">
        <f t="shared" si="296"/>
        <v>0</v>
      </c>
      <c r="AC596" s="218">
        <f t="shared" si="296"/>
        <v>0</v>
      </c>
      <c r="AD596" s="218">
        <f t="shared" si="296"/>
        <v>0</v>
      </c>
      <c r="AE596" s="218">
        <f t="shared" si="296"/>
        <v>0</v>
      </c>
      <c r="AF596" s="218">
        <f t="shared" si="296"/>
        <v>0</v>
      </c>
      <c r="AG596" s="218">
        <f t="shared" si="296"/>
        <v>0</v>
      </c>
      <c r="AH596" s="218">
        <f t="shared" si="296"/>
        <v>0</v>
      </c>
      <c r="AI596" s="218">
        <f t="shared" si="296"/>
        <v>0</v>
      </c>
      <c r="AJ596" s="218">
        <f t="shared" si="296"/>
        <v>0</v>
      </c>
      <c r="AK596" s="218">
        <f t="shared" si="296"/>
        <v>0</v>
      </c>
      <c r="AL596" s="218">
        <f t="shared" si="296"/>
        <v>0</v>
      </c>
      <c r="AM596" s="218">
        <f t="shared" si="296"/>
        <v>0</v>
      </c>
      <c r="AN596" s="218">
        <f t="shared" si="296"/>
        <v>0</v>
      </c>
      <c r="AO596" s="218">
        <f t="shared" si="296"/>
        <v>0</v>
      </c>
      <c r="AP596" s="218">
        <f t="shared" si="296"/>
        <v>0</v>
      </c>
    </row>
    <row r="597" spans="1:42" s="16" customFormat="1" x14ac:dyDescent="0.2">
      <c r="A597" s="16" t="s">
        <v>262</v>
      </c>
      <c r="B597" s="211">
        <f t="shared" ref="B597:AP597" si="297">C$58*(months_working_reserve/12)</f>
        <v>0</v>
      </c>
      <c r="C597" s="211">
        <f t="shared" si="297"/>
        <v>0</v>
      </c>
      <c r="D597" s="211">
        <f t="shared" si="297"/>
        <v>0</v>
      </c>
      <c r="E597" s="211">
        <f t="shared" si="297"/>
        <v>0</v>
      </c>
      <c r="F597" s="211">
        <f t="shared" si="297"/>
        <v>0</v>
      </c>
      <c r="G597" s="211">
        <f t="shared" si="297"/>
        <v>0</v>
      </c>
      <c r="H597" s="211">
        <f t="shared" si="297"/>
        <v>0</v>
      </c>
      <c r="I597" s="211">
        <f t="shared" si="297"/>
        <v>0</v>
      </c>
      <c r="J597" s="211">
        <f t="shared" si="297"/>
        <v>0</v>
      </c>
      <c r="K597" s="211">
        <f t="shared" si="297"/>
        <v>0</v>
      </c>
      <c r="L597" s="211">
        <f t="shared" si="297"/>
        <v>0</v>
      </c>
      <c r="M597" s="211">
        <f t="shared" si="297"/>
        <v>0</v>
      </c>
      <c r="N597" s="211">
        <f t="shared" si="297"/>
        <v>0</v>
      </c>
      <c r="O597" s="211">
        <f t="shared" si="297"/>
        <v>0</v>
      </c>
      <c r="P597" s="211">
        <f t="shared" si="297"/>
        <v>0</v>
      </c>
      <c r="Q597" s="211">
        <f t="shared" si="297"/>
        <v>0</v>
      </c>
      <c r="R597" s="211">
        <f t="shared" si="297"/>
        <v>0</v>
      </c>
      <c r="S597" s="211">
        <f t="shared" si="297"/>
        <v>0</v>
      </c>
      <c r="T597" s="211">
        <f t="shared" si="297"/>
        <v>0</v>
      </c>
      <c r="U597" s="211">
        <f t="shared" si="297"/>
        <v>0</v>
      </c>
      <c r="V597" s="211">
        <f t="shared" si="297"/>
        <v>0</v>
      </c>
      <c r="W597" s="211">
        <f t="shared" si="297"/>
        <v>0</v>
      </c>
      <c r="X597" s="211">
        <f t="shared" si="297"/>
        <v>0</v>
      </c>
      <c r="Y597" s="211">
        <f t="shared" si="297"/>
        <v>0</v>
      </c>
      <c r="Z597" s="211">
        <f t="shared" si="297"/>
        <v>0</v>
      </c>
      <c r="AA597" s="211">
        <f t="shared" si="297"/>
        <v>0</v>
      </c>
      <c r="AB597" s="211">
        <f t="shared" si="297"/>
        <v>0</v>
      </c>
      <c r="AC597" s="211">
        <f t="shared" si="297"/>
        <v>0</v>
      </c>
      <c r="AD597" s="211">
        <f t="shared" si="297"/>
        <v>0</v>
      </c>
      <c r="AE597" s="211">
        <f t="shared" si="297"/>
        <v>0</v>
      </c>
      <c r="AF597" s="211">
        <f t="shared" si="297"/>
        <v>0</v>
      </c>
      <c r="AG597" s="211">
        <f t="shared" si="297"/>
        <v>0</v>
      </c>
      <c r="AH597" s="211">
        <f t="shared" si="297"/>
        <v>0</v>
      </c>
      <c r="AI597" s="211">
        <f t="shared" si="297"/>
        <v>0</v>
      </c>
      <c r="AJ597" s="211">
        <f t="shared" si="297"/>
        <v>0</v>
      </c>
      <c r="AK597" s="211">
        <f t="shared" si="297"/>
        <v>0</v>
      </c>
      <c r="AL597" s="211">
        <f t="shared" si="297"/>
        <v>0</v>
      </c>
      <c r="AM597" s="211">
        <f t="shared" si="297"/>
        <v>0</v>
      </c>
      <c r="AN597" s="211">
        <f t="shared" si="297"/>
        <v>0</v>
      </c>
      <c r="AO597" s="211">
        <f t="shared" si="297"/>
        <v>0</v>
      </c>
      <c r="AP597" s="211">
        <f t="shared" si="297"/>
        <v>0</v>
      </c>
    </row>
    <row r="598" spans="1:42" s="16" customFormat="1" x14ac:dyDescent="0.2">
      <c r="B598" s="211"/>
      <c r="C598" s="211"/>
      <c r="D598" s="211"/>
      <c r="E598" s="211"/>
      <c r="F598" s="211"/>
      <c r="G598" s="211"/>
      <c r="H598" s="211"/>
      <c r="I598" s="211"/>
      <c r="J598" s="211"/>
      <c r="K598" s="211"/>
      <c r="L598" s="211"/>
      <c r="M598" s="211"/>
      <c r="N598" s="211"/>
      <c r="O598" s="211"/>
      <c r="P598" s="211"/>
      <c r="Q598" s="211"/>
      <c r="R598" s="211"/>
      <c r="S598" s="211"/>
      <c r="T598" s="211"/>
      <c r="U598" s="211"/>
      <c r="V598" s="211"/>
      <c r="W598" s="211"/>
      <c r="X598" s="211"/>
      <c r="Y598" s="211"/>
      <c r="Z598" s="211"/>
      <c r="AA598" s="211"/>
      <c r="AB598" s="211"/>
      <c r="AC598" s="211"/>
      <c r="AD598" s="211"/>
      <c r="AE598" s="211"/>
      <c r="AF598" s="211"/>
      <c r="AG598" s="211"/>
      <c r="AH598" s="211"/>
      <c r="AI598" s="211"/>
      <c r="AJ598" s="211"/>
      <c r="AK598" s="211"/>
      <c r="AL598" s="211"/>
      <c r="AM598" s="211"/>
      <c r="AN598" s="211"/>
      <c r="AO598" s="211"/>
      <c r="AP598" s="211"/>
    </row>
    <row r="599" spans="1:42" s="16" customFormat="1" x14ac:dyDescent="0.2">
      <c r="A599" s="25" t="s">
        <v>314</v>
      </c>
      <c r="B599" s="211"/>
      <c r="C599" s="211"/>
      <c r="D599" s="211"/>
      <c r="E599" s="211"/>
      <c r="F599" s="211"/>
      <c r="G599" s="211"/>
      <c r="H599" s="211"/>
      <c r="I599" s="211"/>
      <c r="J599" s="211"/>
      <c r="K599" s="211"/>
      <c r="L599" s="211"/>
      <c r="M599" s="211"/>
      <c r="N599" s="211"/>
      <c r="O599" s="211"/>
      <c r="P599" s="211"/>
      <c r="Q599" s="211"/>
      <c r="R599" s="211"/>
      <c r="S599" s="211"/>
      <c r="T599" s="211"/>
      <c r="U599" s="211"/>
      <c r="V599" s="211"/>
      <c r="W599" s="211"/>
      <c r="X599" s="211"/>
      <c r="Y599" s="211"/>
      <c r="Z599" s="211"/>
      <c r="AA599" s="211"/>
      <c r="AB599" s="211"/>
      <c r="AC599" s="211"/>
      <c r="AD599" s="211"/>
      <c r="AE599" s="211"/>
      <c r="AF599" s="211"/>
      <c r="AG599" s="211"/>
      <c r="AH599" s="211"/>
      <c r="AI599" s="211"/>
      <c r="AJ599" s="211"/>
      <c r="AK599" s="211"/>
      <c r="AL599" s="211"/>
      <c r="AM599" s="211"/>
      <c r="AN599" s="211"/>
      <c r="AO599" s="211"/>
      <c r="AP599" s="211"/>
    </row>
    <row r="600" spans="1:42" s="16" customFormat="1" x14ac:dyDescent="0.2">
      <c r="A600" s="4" t="s">
        <v>304</v>
      </c>
      <c r="B600" s="217">
        <v>0</v>
      </c>
      <c r="C600" s="217">
        <f>B603</f>
        <v>0</v>
      </c>
      <c r="D600" s="217">
        <f t="shared" ref="D600" si="298">C603</f>
        <v>0</v>
      </c>
      <c r="E600" s="217">
        <f t="shared" ref="E600" si="299">D603</f>
        <v>0</v>
      </c>
      <c r="F600" s="217">
        <f t="shared" ref="F600" si="300">E603</f>
        <v>0</v>
      </c>
      <c r="G600" s="217">
        <f t="shared" ref="G600" si="301">F603</f>
        <v>0</v>
      </c>
      <c r="H600" s="217">
        <f t="shared" ref="H600" si="302">G603</f>
        <v>0</v>
      </c>
      <c r="I600" s="217">
        <f t="shared" ref="I600" si="303">H603</f>
        <v>0</v>
      </c>
      <c r="J600" s="217">
        <f t="shared" ref="J600" si="304">I603</f>
        <v>0</v>
      </c>
      <c r="K600" s="217">
        <f t="shared" ref="K600" si="305">J603</f>
        <v>0</v>
      </c>
      <c r="L600" s="217">
        <f t="shared" ref="L600" si="306">K603</f>
        <v>0</v>
      </c>
      <c r="M600" s="217">
        <f t="shared" ref="M600" si="307">L603</f>
        <v>0</v>
      </c>
      <c r="N600" s="217">
        <f t="shared" ref="N600" si="308">M603</f>
        <v>0</v>
      </c>
      <c r="O600" s="217">
        <f t="shared" ref="O600" si="309">N603</f>
        <v>0</v>
      </c>
      <c r="P600" s="217">
        <f t="shared" ref="P600" si="310">O603</f>
        <v>0</v>
      </c>
      <c r="Q600" s="217">
        <f t="shared" ref="Q600" si="311">P603</f>
        <v>0</v>
      </c>
      <c r="R600" s="217">
        <f t="shared" ref="R600" si="312">Q603</f>
        <v>0</v>
      </c>
      <c r="S600" s="217">
        <f t="shared" ref="S600" si="313">R603</f>
        <v>0</v>
      </c>
      <c r="T600" s="217">
        <f t="shared" ref="T600" si="314">S603</f>
        <v>0</v>
      </c>
      <c r="U600" s="217">
        <f t="shared" ref="U600" si="315">T603</f>
        <v>0</v>
      </c>
      <c r="V600" s="217">
        <f t="shared" ref="V600" si="316">U603</f>
        <v>0</v>
      </c>
      <c r="W600" s="217">
        <f t="shared" ref="W600" si="317">V603</f>
        <v>0</v>
      </c>
      <c r="X600" s="217">
        <f t="shared" ref="X600" si="318">W603</f>
        <v>0</v>
      </c>
      <c r="Y600" s="217">
        <f t="shared" ref="Y600" si="319">X603</f>
        <v>0</v>
      </c>
      <c r="Z600" s="217">
        <f t="shared" ref="Z600" si="320">Y603</f>
        <v>0</v>
      </c>
      <c r="AA600" s="217">
        <f t="shared" ref="AA600" si="321">Z603</f>
        <v>0</v>
      </c>
      <c r="AB600" s="217">
        <f t="shared" ref="AB600" si="322">AA603</f>
        <v>0</v>
      </c>
      <c r="AC600" s="217">
        <f t="shared" ref="AC600" si="323">AB603</f>
        <v>0</v>
      </c>
      <c r="AD600" s="217">
        <f t="shared" ref="AD600" si="324">AC603</f>
        <v>0</v>
      </c>
      <c r="AE600" s="217">
        <f t="shared" ref="AE600" si="325">AD603</f>
        <v>0</v>
      </c>
      <c r="AF600" s="217">
        <f t="shared" ref="AF600" si="326">AE603</f>
        <v>0</v>
      </c>
      <c r="AG600" s="217">
        <f t="shared" ref="AG600" si="327">AF603</f>
        <v>0</v>
      </c>
      <c r="AH600" s="217">
        <f t="shared" ref="AH600" si="328">AG603</f>
        <v>0</v>
      </c>
      <c r="AI600" s="217">
        <f t="shared" ref="AI600" si="329">AH603</f>
        <v>0</v>
      </c>
      <c r="AJ600" s="217">
        <f t="shared" ref="AJ600" si="330">AI603</f>
        <v>0</v>
      </c>
      <c r="AK600" s="217">
        <f t="shared" ref="AK600" si="331">AJ603</f>
        <v>0</v>
      </c>
      <c r="AL600" s="217">
        <f t="shared" ref="AL600" si="332">AK603</f>
        <v>0</v>
      </c>
      <c r="AM600" s="217">
        <f t="shared" ref="AM600" si="333">AL603</f>
        <v>0</v>
      </c>
      <c r="AN600" s="217">
        <f t="shared" ref="AN600" si="334">AM603</f>
        <v>0</v>
      </c>
      <c r="AO600" s="217">
        <f t="shared" ref="AO600" si="335">AN603</f>
        <v>0</v>
      </c>
      <c r="AP600" s="217">
        <f t="shared" ref="AP600" si="336">AO603</f>
        <v>0</v>
      </c>
    </row>
    <row r="601" spans="1:42" s="16" customFormat="1" x14ac:dyDescent="0.2">
      <c r="A601" s="4" t="s">
        <v>22</v>
      </c>
      <c r="B601" s="217">
        <f t="shared" ref="B601:AP601" si="337">IF(B$2&lt;analysis_period,B603-B600,0)</f>
        <v>0</v>
      </c>
      <c r="C601" s="217">
        <f t="shared" si="337"/>
        <v>0</v>
      </c>
      <c r="D601" s="217">
        <f t="shared" si="337"/>
        <v>0</v>
      </c>
      <c r="E601" s="217">
        <f t="shared" si="337"/>
        <v>0</v>
      </c>
      <c r="F601" s="217">
        <f t="shared" si="337"/>
        <v>0</v>
      </c>
      <c r="G601" s="217">
        <f t="shared" si="337"/>
        <v>0</v>
      </c>
      <c r="H601" s="217">
        <f t="shared" si="337"/>
        <v>0</v>
      </c>
      <c r="I601" s="217">
        <f t="shared" si="337"/>
        <v>0</v>
      </c>
      <c r="J601" s="217">
        <f t="shared" si="337"/>
        <v>0</v>
      </c>
      <c r="K601" s="217">
        <f t="shared" si="337"/>
        <v>0</v>
      </c>
      <c r="L601" s="217">
        <f t="shared" si="337"/>
        <v>0</v>
      </c>
      <c r="M601" s="217">
        <f t="shared" si="337"/>
        <v>0</v>
      </c>
      <c r="N601" s="217">
        <f t="shared" si="337"/>
        <v>0</v>
      </c>
      <c r="O601" s="217">
        <f t="shared" si="337"/>
        <v>0</v>
      </c>
      <c r="P601" s="217">
        <f t="shared" si="337"/>
        <v>0</v>
      </c>
      <c r="Q601" s="217">
        <f t="shared" si="337"/>
        <v>0</v>
      </c>
      <c r="R601" s="217">
        <f t="shared" si="337"/>
        <v>0</v>
      </c>
      <c r="S601" s="217">
        <f t="shared" si="337"/>
        <v>0</v>
      </c>
      <c r="T601" s="217">
        <f t="shared" si="337"/>
        <v>0</v>
      </c>
      <c r="U601" s="217">
        <f t="shared" si="337"/>
        <v>0</v>
      </c>
      <c r="V601" s="217">
        <f t="shared" si="337"/>
        <v>0</v>
      </c>
      <c r="W601" s="217">
        <f t="shared" si="337"/>
        <v>0</v>
      </c>
      <c r="X601" s="217">
        <f t="shared" si="337"/>
        <v>0</v>
      </c>
      <c r="Y601" s="217">
        <f t="shared" si="337"/>
        <v>0</v>
      </c>
      <c r="Z601" s="217">
        <f t="shared" si="337"/>
        <v>0</v>
      </c>
      <c r="AA601" s="217">
        <f t="shared" si="337"/>
        <v>0</v>
      </c>
      <c r="AB601" s="217">
        <f t="shared" si="337"/>
        <v>0</v>
      </c>
      <c r="AC601" s="217">
        <f t="shared" si="337"/>
        <v>0</v>
      </c>
      <c r="AD601" s="217">
        <f t="shared" si="337"/>
        <v>0</v>
      </c>
      <c r="AE601" s="217">
        <f t="shared" si="337"/>
        <v>0</v>
      </c>
      <c r="AF601" s="217">
        <f t="shared" si="337"/>
        <v>0</v>
      </c>
      <c r="AG601" s="217">
        <f t="shared" si="337"/>
        <v>0</v>
      </c>
      <c r="AH601" s="217">
        <f t="shared" si="337"/>
        <v>0</v>
      </c>
      <c r="AI601" s="217">
        <f t="shared" si="337"/>
        <v>0</v>
      </c>
      <c r="AJ601" s="217">
        <f t="shared" si="337"/>
        <v>0</v>
      </c>
      <c r="AK601" s="217">
        <f t="shared" si="337"/>
        <v>0</v>
      </c>
      <c r="AL601" s="217">
        <f t="shared" si="337"/>
        <v>0</v>
      </c>
      <c r="AM601" s="217">
        <f t="shared" si="337"/>
        <v>0</v>
      </c>
      <c r="AN601" s="217">
        <f t="shared" si="337"/>
        <v>0</v>
      </c>
      <c r="AO601" s="217">
        <f t="shared" si="337"/>
        <v>0</v>
      </c>
      <c r="AP601" s="217">
        <f t="shared" si="337"/>
        <v>0</v>
      </c>
    </row>
    <row r="602" spans="1:42" s="16" customFormat="1" x14ac:dyDescent="0.2">
      <c r="A602" s="4" t="s">
        <v>305</v>
      </c>
      <c r="B602" s="218">
        <v>0</v>
      </c>
      <c r="C602" s="218">
        <f t="shared" ref="C602:AP602" si="338">IF(C$2=analysis_period,-C600,0)</f>
        <v>0</v>
      </c>
      <c r="D602" s="218">
        <f t="shared" si="338"/>
        <v>0</v>
      </c>
      <c r="E602" s="218">
        <f t="shared" si="338"/>
        <v>0</v>
      </c>
      <c r="F602" s="218">
        <f t="shared" si="338"/>
        <v>0</v>
      </c>
      <c r="G602" s="218">
        <f t="shared" si="338"/>
        <v>0</v>
      </c>
      <c r="H602" s="218">
        <f t="shared" si="338"/>
        <v>0</v>
      </c>
      <c r="I602" s="218">
        <f t="shared" si="338"/>
        <v>0</v>
      </c>
      <c r="J602" s="218">
        <f t="shared" si="338"/>
        <v>0</v>
      </c>
      <c r="K602" s="218">
        <f t="shared" si="338"/>
        <v>0</v>
      </c>
      <c r="L602" s="218">
        <f t="shared" si="338"/>
        <v>0</v>
      </c>
      <c r="M602" s="218">
        <f t="shared" si="338"/>
        <v>0</v>
      </c>
      <c r="N602" s="218">
        <f t="shared" si="338"/>
        <v>0</v>
      </c>
      <c r="O602" s="218">
        <f t="shared" si="338"/>
        <v>0</v>
      </c>
      <c r="P602" s="218">
        <f t="shared" si="338"/>
        <v>0</v>
      </c>
      <c r="Q602" s="218">
        <f t="shared" si="338"/>
        <v>0</v>
      </c>
      <c r="R602" s="218">
        <f t="shared" si="338"/>
        <v>0</v>
      </c>
      <c r="S602" s="218">
        <f t="shared" si="338"/>
        <v>0</v>
      </c>
      <c r="T602" s="218">
        <f t="shared" si="338"/>
        <v>0</v>
      </c>
      <c r="U602" s="218">
        <f t="shared" si="338"/>
        <v>0</v>
      </c>
      <c r="V602" s="218">
        <f t="shared" si="338"/>
        <v>0</v>
      </c>
      <c r="W602" s="218">
        <f t="shared" si="338"/>
        <v>0</v>
      </c>
      <c r="X602" s="218">
        <f t="shared" si="338"/>
        <v>0</v>
      </c>
      <c r="Y602" s="218">
        <f t="shared" si="338"/>
        <v>0</v>
      </c>
      <c r="Z602" s="218">
        <f t="shared" si="338"/>
        <v>0</v>
      </c>
      <c r="AA602" s="218">
        <f t="shared" si="338"/>
        <v>0</v>
      </c>
      <c r="AB602" s="218">
        <f t="shared" si="338"/>
        <v>0</v>
      </c>
      <c r="AC602" s="218">
        <f t="shared" si="338"/>
        <v>0</v>
      </c>
      <c r="AD602" s="218">
        <f t="shared" si="338"/>
        <v>0</v>
      </c>
      <c r="AE602" s="218">
        <f t="shared" si="338"/>
        <v>0</v>
      </c>
      <c r="AF602" s="218">
        <f t="shared" si="338"/>
        <v>0</v>
      </c>
      <c r="AG602" s="218">
        <f t="shared" si="338"/>
        <v>0</v>
      </c>
      <c r="AH602" s="218">
        <f t="shared" si="338"/>
        <v>0</v>
      </c>
      <c r="AI602" s="218">
        <f t="shared" si="338"/>
        <v>0</v>
      </c>
      <c r="AJ602" s="218">
        <f t="shared" si="338"/>
        <v>0</v>
      </c>
      <c r="AK602" s="218">
        <f t="shared" si="338"/>
        <v>0</v>
      </c>
      <c r="AL602" s="218">
        <f t="shared" si="338"/>
        <v>0</v>
      </c>
      <c r="AM602" s="218">
        <f t="shared" si="338"/>
        <v>0</v>
      </c>
      <c r="AN602" s="218">
        <f t="shared" si="338"/>
        <v>0</v>
      </c>
      <c r="AO602" s="218">
        <f t="shared" si="338"/>
        <v>0</v>
      </c>
      <c r="AP602" s="218">
        <f t="shared" si="338"/>
        <v>0</v>
      </c>
    </row>
    <row r="603" spans="1:42" x14ac:dyDescent="0.2">
      <c r="A603" s="16" t="s">
        <v>262</v>
      </c>
      <c r="B603" s="211">
        <f t="shared" ref="B603:AP603" si="339">C$15*(months_receivables_reserve/12)</f>
        <v>0</v>
      </c>
      <c r="C603" s="211">
        <f t="shared" si="339"/>
        <v>0</v>
      </c>
      <c r="D603" s="211">
        <f t="shared" si="339"/>
        <v>0</v>
      </c>
      <c r="E603" s="211">
        <f t="shared" si="339"/>
        <v>0</v>
      </c>
      <c r="F603" s="211">
        <f t="shared" si="339"/>
        <v>0</v>
      </c>
      <c r="G603" s="211">
        <f t="shared" si="339"/>
        <v>0</v>
      </c>
      <c r="H603" s="211">
        <f t="shared" si="339"/>
        <v>0</v>
      </c>
      <c r="I603" s="211">
        <f t="shared" si="339"/>
        <v>0</v>
      </c>
      <c r="J603" s="211">
        <f t="shared" si="339"/>
        <v>0</v>
      </c>
      <c r="K603" s="211">
        <f t="shared" si="339"/>
        <v>0</v>
      </c>
      <c r="L603" s="211">
        <f t="shared" si="339"/>
        <v>0</v>
      </c>
      <c r="M603" s="211">
        <f t="shared" si="339"/>
        <v>0</v>
      </c>
      <c r="N603" s="211">
        <f t="shared" si="339"/>
        <v>0</v>
      </c>
      <c r="O603" s="211">
        <f t="shared" si="339"/>
        <v>0</v>
      </c>
      <c r="P603" s="211">
        <f t="shared" si="339"/>
        <v>0</v>
      </c>
      <c r="Q603" s="211">
        <f t="shared" si="339"/>
        <v>0</v>
      </c>
      <c r="R603" s="211">
        <f t="shared" si="339"/>
        <v>0</v>
      </c>
      <c r="S603" s="211">
        <f t="shared" si="339"/>
        <v>0</v>
      </c>
      <c r="T603" s="211">
        <f t="shared" si="339"/>
        <v>0</v>
      </c>
      <c r="U603" s="211">
        <f t="shared" si="339"/>
        <v>0</v>
      </c>
      <c r="V603" s="211">
        <f t="shared" si="339"/>
        <v>0</v>
      </c>
      <c r="W603" s="211">
        <f t="shared" si="339"/>
        <v>0</v>
      </c>
      <c r="X603" s="211">
        <f t="shared" si="339"/>
        <v>0</v>
      </c>
      <c r="Y603" s="211">
        <f t="shared" si="339"/>
        <v>0</v>
      </c>
      <c r="Z603" s="211">
        <f t="shared" si="339"/>
        <v>0</v>
      </c>
      <c r="AA603" s="211">
        <f t="shared" si="339"/>
        <v>0</v>
      </c>
      <c r="AB603" s="211">
        <f t="shared" si="339"/>
        <v>0</v>
      </c>
      <c r="AC603" s="211">
        <f t="shared" si="339"/>
        <v>0</v>
      </c>
      <c r="AD603" s="211">
        <f t="shared" si="339"/>
        <v>0</v>
      </c>
      <c r="AE603" s="211">
        <f t="shared" si="339"/>
        <v>0</v>
      </c>
      <c r="AF603" s="211">
        <f t="shared" si="339"/>
        <v>0</v>
      </c>
      <c r="AG603" s="211">
        <f t="shared" si="339"/>
        <v>0</v>
      </c>
      <c r="AH603" s="211">
        <f t="shared" si="339"/>
        <v>0</v>
      </c>
      <c r="AI603" s="211">
        <f t="shared" si="339"/>
        <v>0</v>
      </c>
      <c r="AJ603" s="211">
        <f t="shared" si="339"/>
        <v>0</v>
      </c>
      <c r="AK603" s="211">
        <f t="shared" si="339"/>
        <v>0</v>
      </c>
      <c r="AL603" s="211">
        <f t="shared" si="339"/>
        <v>0</v>
      </c>
      <c r="AM603" s="211">
        <f t="shared" si="339"/>
        <v>0</v>
      </c>
      <c r="AN603" s="211">
        <f t="shared" si="339"/>
        <v>0</v>
      </c>
      <c r="AO603" s="211">
        <f t="shared" si="339"/>
        <v>0</v>
      </c>
      <c r="AP603" s="211">
        <f t="shared" si="339"/>
        <v>0</v>
      </c>
    </row>
    <row r="604" spans="1:42" x14ac:dyDescent="0.2">
      <c r="A604" s="16"/>
      <c r="B604" s="20"/>
      <c r="C604" s="20"/>
      <c r="D604" s="20"/>
      <c r="E604" s="20"/>
      <c r="F604" s="20"/>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c r="AD604" s="28"/>
      <c r="AE604" s="28"/>
      <c r="AF604" s="28"/>
      <c r="AG604" s="28"/>
      <c r="AH604" s="28"/>
      <c r="AI604" s="28"/>
      <c r="AJ604" s="28"/>
      <c r="AK604" s="28"/>
      <c r="AL604" s="28"/>
      <c r="AM604" s="28"/>
      <c r="AN604" s="28"/>
      <c r="AO604" s="28"/>
      <c r="AP604" s="28"/>
    </row>
    <row r="605" spans="1:42" x14ac:dyDescent="0.2">
      <c r="A605" s="25" t="s">
        <v>306</v>
      </c>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c r="AJ605" s="20"/>
      <c r="AK605" s="20"/>
      <c r="AL605" s="20"/>
      <c r="AM605" s="20"/>
      <c r="AN605" s="20"/>
      <c r="AO605" s="20"/>
      <c r="AP605" s="20"/>
    </row>
    <row r="606" spans="1:42" x14ac:dyDescent="0.2">
      <c r="A606" s="4" t="s">
        <v>304</v>
      </c>
      <c r="B606" s="217">
        <v>0</v>
      </c>
      <c r="C606" s="217">
        <f>B609</f>
        <v>0</v>
      </c>
      <c r="D606" s="217">
        <f t="shared" ref="D606:AP606" si="340">C609</f>
        <v>0</v>
      </c>
      <c r="E606" s="217">
        <f t="shared" si="340"/>
        <v>0</v>
      </c>
      <c r="F606" s="217">
        <f t="shared" si="340"/>
        <v>0</v>
      </c>
      <c r="G606" s="217">
        <f t="shared" si="340"/>
        <v>0</v>
      </c>
      <c r="H606" s="217">
        <f t="shared" si="340"/>
        <v>0</v>
      </c>
      <c r="I606" s="217">
        <f t="shared" si="340"/>
        <v>0</v>
      </c>
      <c r="J606" s="217">
        <f t="shared" si="340"/>
        <v>0</v>
      </c>
      <c r="K606" s="217">
        <f t="shared" si="340"/>
        <v>0</v>
      </c>
      <c r="L606" s="217">
        <f t="shared" si="340"/>
        <v>0</v>
      </c>
      <c r="M606" s="217">
        <f t="shared" si="340"/>
        <v>0</v>
      </c>
      <c r="N606" s="217">
        <f t="shared" si="340"/>
        <v>0</v>
      </c>
      <c r="O606" s="217">
        <f t="shared" si="340"/>
        <v>0</v>
      </c>
      <c r="P606" s="217">
        <f t="shared" si="340"/>
        <v>0</v>
      </c>
      <c r="Q606" s="217">
        <f t="shared" si="340"/>
        <v>0</v>
      </c>
      <c r="R606" s="217">
        <f t="shared" si="340"/>
        <v>0</v>
      </c>
      <c r="S606" s="217">
        <f t="shared" si="340"/>
        <v>0</v>
      </c>
      <c r="T606" s="217">
        <f t="shared" si="340"/>
        <v>0</v>
      </c>
      <c r="U606" s="217">
        <f t="shared" si="340"/>
        <v>0</v>
      </c>
      <c r="V606" s="217">
        <f t="shared" si="340"/>
        <v>0</v>
      </c>
      <c r="W606" s="217">
        <f t="shared" si="340"/>
        <v>0</v>
      </c>
      <c r="X606" s="217">
        <f t="shared" si="340"/>
        <v>0</v>
      </c>
      <c r="Y606" s="217">
        <f t="shared" si="340"/>
        <v>0</v>
      </c>
      <c r="Z606" s="217">
        <f t="shared" si="340"/>
        <v>0</v>
      </c>
      <c r="AA606" s="217">
        <f t="shared" si="340"/>
        <v>0</v>
      </c>
      <c r="AB606" s="217">
        <f t="shared" si="340"/>
        <v>0</v>
      </c>
      <c r="AC606" s="217">
        <f t="shared" si="340"/>
        <v>0</v>
      </c>
      <c r="AD606" s="217">
        <f t="shared" si="340"/>
        <v>0</v>
      </c>
      <c r="AE606" s="217">
        <f t="shared" si="340"/>
        <v>0</v>
      </c>
      <c r="AF606" s="217">
        <f t="shared" si="340"/>
        <v>0</v>
      </c>
      <c r="AG606" s="217">
        <f t="shared" si="340"/>
        <v>0</v>
      </c>
      <c r="AH606" s="217">
        <f t="shared" si="340"/>
        <v>0</v>
      </c>
      <c r="AI606" s="217">
        <f t="shared" si="340"/>
        <v>0</v>
      </c>
      <c r="AJ606" s="217">
        <f t="shared" si="340"/>
        <v>0</v>
      </c>
      <c r="AK606" s="217">
        <f t="shared" si="340"/>
        <v>0</v>
      </c>
      <c r="AL606" s="217">
        <f t="shared" si="340"/>
        <v>0</v>
      </c>
      <c r="AM606" s="217">
        <f t="shared" si="340"/>
        <v>0</v>
      </c>
      <c r="AN606" s="217">
        <f t="shared" si="340"/>
        <v>0</v>
      </c>
      <c r="AO606" s="217">
        <f t="shared" si="340"/>
        <v>0</v>
      </c>
      <c r="AP606" s="217">
        <f t="shared" si="340"/>
        <v>0</v>
      </c>
    </row>
    <row r="607" spans="1:42" x14ac:dyDescent="0.2">
      <c r="A607" s="4" t="s">
        <v>73</v>
      </c>
      <c r="B607" s="217">
        <v>0</v>
      </c>
      <c r="C607" s="217">
        <f>C635</f>
        <v>0</v>
      </c>
      <c r="D607" s="217">
        <f t="shared" ref="D607:AP607" si="341">D635</f>
        <v>0</v>
      </c>
      <c r="E607" s="217">
        <f t="shared" si="341"/>
        <v>0</v>
      </c>
      <c r="F607" s="217">
        <f t="shared" si="341"/>
        <v>0</v>
      </c>
      <c r="G607" s="217">
        <f t="shared" si="341"/>
        <v>0</v>
      </c>
      <c r="H607" s="217">
        <f t="shared" si="341"/>
        <v>0</v>
      </c>
      <c r="I607" s="217">
        <f t="shared" si="341"/>
        <v>0</v>
      </c>
      <c r="J607" s="217">
        <f t="shared" si="341"/>
        <v>0</v>
      </c>
      <c r="K607" s="217">
        <f t="shared" si="341"/>
        <v>0</v>
      </c>
      <c r="L607" s="217">
        <f t="shared" si="341"/>
        <v>0</v>
      </c>
      <c r="M607" s="217">
        <f t="shared" si="341"/>
        <v>0</v>
      </c>
      <c r="N607" s="217">
        <f t="shared" si="341"/>
        <v>0</v>
      </c>
      <c r="O607" s="217">
        <f t="shared" si="341"/>
        <v>0</v>
      </c>
      <c r="P607" s="217">
        <f t="shared" si="341"/>
        <v>0</v>
      </c>
      <c r="Q607" s="217">
        <f t="shared" si="341"/>
        <v>0</v>
      </c>
      <c r="R607" s="217">
        <f t="shared" si="341"/>
        <v>0</v>
      </c>
      <c r="S607" s="217">
        <f t="shared" si="341"/>
        <v>0</v>
      </c>
      <c r="T607" s="217">
        <f t="shared" si="341"/>
        <v>0</v>
      </c>
      <c r="U607" s="217">
        <f t="shared" si="341"/>
        <v>0</v>
      </c>
      <c r="V607" s="217">
        <f t="shared" si="341"/>
        <v>0</v>
      </c>
      <c r="W607" s="217">
        <f t="shared" si="341"/>
        <v>0</v>
      </c>
      <c r="X607" s="217">
        <f t="shared" si="341"/>
        <v>0</v>
      </c>
      <c r="Y607" s="217">
        <f t="shared" si="341"/>
        <v>0</v>
      </c>
      <c r="Z607" s="217">
        <f t="shared" si="341"/>
        <v>0</v>
      </c>
      <c r="AA607" s="217">
        <f t="shared" si="341"/>
        <v>0</v>
      </c>
      <c r="AB607" s="217">
        <f t="shared" si="341"/>
        <v>0</v>
      </c>
      <c r="AC607" s="217">
        <f t="shared" si="341"/>
        <v>0</v>
      </c>
      <c r="AD607" s="217">
        <f t="shared" si="341"/>
        <v>0</v>
      </c>
      <c r="AE607" s="217">
        <f t="shared" si="341"/>
        <v>0</v>
      </c>
      <c r="AF607" s="217">
        <f t="shared" si="341"/>
        <v>0</v>
      </c>
      <c r="AG607" s="217">
        <f t="shared" si="341"/>
        <v>0</v>
      </c>
      <c r="AH607" s="217">
        <f t="shared" si="341"/>
        <v>0</v>
      </c>
      <c r="AI607" s="217">
        <f t="shared" si="341"/>
        <v>0</v>
      </c>
      <c r="AJ607" s="217">
        <f t="shared" si="341"/>
        <v>0</v>
      </c>
      <c r="AK607" s="217">
        <f t="shared" si="341"/>
        <v>0</v>
      </c>
      <c r="AL607" s="217">
        <f t="shared" si="341"/>
        <v>0</v>
      </c>
      <c r="AM607" s="217">
        <f t="shared" si="341"/>
        <v>0</v>
      </c>
      <c r="AN607" s="217">
        <f t="shared" si="341"/>
        <v>0</v>
      </c>
      <c r="AO607" s="217">
        <f t="shared" si="341"/>
        <v>0</v>
      </c>
      <c r="AP607" s="217">
        <f t="shared" si="341"/>
        <v>0</v>
      </c>
    </row>
    <row r="608" spans="1:42" x14ac:dyDescent="0.2">
      <c r="A608" s="4" t="s">
        <v>305</v>
      </c>
      <c r="B608" s="218">
        <v>0</v>
      </c>
      <c r="C608" s="218">
        <f>-C623</f>
        <v>0</v>
      </c>
      <c r="D608" s="218">
        <f t="shared" ref="D608:AP608" si="342">-D623</f>
        <v>0</v>
      </c>
      <c r="E608" s="218">
        <f t="shared" si="342"/>
        <v>0</v>
      </c>
      <c r="F608" s="218">
        <f t="shared" si="342"/>
        <v>0</v>
      </c>
      <c r="G608" s="218">
        <f t="shared" si="342"/>
        <v>0</v>
      </c>
      <c r="H608" s="218">
        <f t="shared" si="342"/>
        <v>0</v>
      </c>
      <c r="I608" s="218">
        <f t="shared" si="342"/>
        <v>0</v>
      </c>
      <c r="J608" s="218">
        <f t="shared" si="342"/>
        <v>0</v>
      </c>
      <c r="K608" s="218">
        <f t="shared" si="342"/>
        <v>0</v>
      </c>
      <c r="L608" s="218">
        <f t="shared" si="342"/>
        <v>0</v>
      </c>
      <c r="M608" s="218">
        <f t="shared" si="342"/>
        <v>0</v>
      </c>
      <c r="N608" s="218">
        <f t="shared" si="342"/>
        <v>0</v>
      </c>
      <c r="O608" s="218">
        <f t="shared" si="342"/>
        <v>0</v>
      </c>
      <c r="P608" s="218">
        <f t="shared" si="342"/>
        <v>0</v>
      </c>
      <c r="Q608" s="218">
        <f t="shared" si="342"/>
        <v>0</v>
      </c>
      <c r="R608" s="218">
        <f t="shared" si="342"/>
        <v>0</v>
      </c>
      <c r="S608" s="218">
        <f t="shared" si="342"/>
        <v>0</v>
      </c>
      <c r="T608" s="218">
        <f t="shared" si="342"/>
        <v>0</v>
      </c>
      <c r="U608" s="218">
        <f t="shared" si="342"/>
        <v>0</v>
      </c>
      <c r="V608" s="218">
        <f t="shared" si="342"/>
        <v>0</v>
      </c>
      <c r="W608" s="218">
        <f t="shared" si="342"/>
        <v>0</v>
      </c>
      <c r="X608" s="218">
        <f t="shared" si="342"/>
        <v>0</v>
      </c>
      <c r="Y608" s="218">
        <f t="shared" si="342"/>
        <v>0</v>
      </c>
      <c r="Z608" s="218">
        <f t="shared" si="342"/>
        <v>0</v>
      </c>
      <c r="AA608" s="218">
        <f t="shared" si="342"/>
        <v>0</v>
      </c>
      <c r="AB608" s="218">
        <f t="shared" si="342"/>
        <v>0</v>
      </c>
      <c r="AC608" s="218">
        <f t="shared" si="342"/>
        <v>0</v>
      </c>
      <c r="AD608" s="218">
        <f t="shared" si="342"/>
        <v>0</v>
      </c>
      <c r="AE608" s="218">
        <f t="shared" si="342"/>
        <v>0</v>
      </c>
      <c r="AF608" s="218">
        <f t="shared" si="342"/>
        <v>0</v>
      </c>
      <c r="AG608" s="218">
        <f t="shared" si="342"/>
        <v>0</v>
      </c>
      <c r="AH608" s="218">
        <f t="shared" si="342"/>
        <v>0</v>
      </c>
      <c r="AI608" s="218">
        <f t="shared" si="342"/>
        <v>0</v>
      </c>
      <c r="AJ608" s="218">
        <f t="shared" si="342"/>
        <v>0</v>
      </c>
      <c r="AK608" s="218">
        <f t="shared" si="342"/>
        <v>0</v>
      </c>
      <c r="AL608" s="218">
        <f t="shared" si="342"/>
        <v>0</v>
      </c>
      <c r="AM608" s="218">
        <f t="shared" si="342"/>
        <v>0</v>
      </c>
      <c r="AN608" s="218">
        <f t="shared" si="342"/>
        <v>0</v>
      </c>
      <c r="AO608" s="218">
        <f t="shared" si="342"/>
        <v>0</v>
      </c>
      <c r="AP608" s="218">
        <f t="shared" si="342"/>
        <v>0</v>
      </c>
    </row>
    <row r="609" spans="1:42" x14ac:dyDescent="0.2">
      <c r="A609" s="4" t="s">
        <v>262</v>
      </c>
      <c r="B609" s="217">
        <f>SUM(B606:B608)</f>
        <v>0</v>
      </c>
      <c r="C609" s="217">
        <f>SUM(C606:C608)</f>
        <v>0</v>
      </c>
      <c r="D609" s="217">
        <f t="shared" ref="D609:AP609" si="343">SUM(D606:D608)</f>
        <v>0</v>
      </c>
      <c r="E609" s="217">
        <f t="shared" si="343"/>
        <v>0</v>
      </c>
      <c r="F609" s="217">
        <f t="shared" si="343"/>
        <v>0</v>
      </c>
      <c r="G609" s="217">
        <f t="shared" si="343"/>
        <v>0</v>
      </c>
      <c r="H609" s="217">
        <f t="shared" si="343"/>
        <v>0</v>
      </c>
      <c r="I609" s="217">
        <f t="shared" si="343"/>
        <v>0</v>
      </c>
      <c r="J609" s="217">
        <f t="shared" si="343"/>
        <v>0</v>
      </c>
      <c r="K609" s="217">
        <f t="shared" si="343"/>
        <v>0</v>
      </c>
      <c r="L609" s="217">
        <f t="shared" si="343"/>
        <v>0</v>
      </c>
      <c r="M609" s="217">
        <f t="shared" si="343"/>
        <v>0</v>
      </c>
      <c r="N609" s="217">
        <f t="shared" si="343"/>
        <v>0</v>
      </c>
      <c r="O609" s="217">
        <f t="shared" si="343"/>
        <v>0</v>
      </c>
      <c r="P609" s="217">
        <f t="shared" si="343"/>
        <v>0</v>
      </c>
      <c r="Q609" s="217">
        <f t="shared" si="343"/>
        <v>0</v>
      </c>
      <c r="R609" s="217">
        <f t="shared" si="343"/>
        <v>0</v>
      </c>
      <c r="S609" s="217">
        <f t="shared" si="343"/>
        <v>0</v>
      </c>
      <c r="T609" s="217">
        <f t="shared" si="343"/>
        <v>0</v>
      </c>
      <c r="U609" s="217">
        <f t="shared" si="343"/>
        <v>0</v>
      </c>
      <c r="V609" s="217">
        <f t="shared" si="343"/>
        <v>0</v>
      </c>
      <c r="W609" s="217">
        <f t="shared" si="343"/>
        <v>0</v>
      </c>
      <c r="X609" s="217">
        <f t="shared" si="343"/>
        <v>0</v>
      </c>
      <c r="Y609" s="217">
        <f t="shared" si="343"/>
        <v>0</v>
      </c>
      <c r="Z609" s="217">
        <f t="shared" si="343"/>
        <v>0</v>
      </c>
      <c r="AA609" s="217">
        <f t="shared" si="343"/>
        <v>0</v>
      </c>
      <c r="AB609" s="217">
        <f t="shared" si="343"/>
        <v>0</v>
      </c>
      <c r="AC609" s="217">
        <f t="shared" si="343"/>
        <v>0</v>
      </c>
      <c r="AD609" s="217">
        <f t="shared" si="343"/>
        <v>0</v>
      </c>
      <c r="AE609" s="217">
        <f t="shared" si="343"/>
        <v>0</v>
      </c>
      <c r="AF609" s="217">
        <f t="shared" si="343"/>
        <v>0</v>
      </c>
      <c r="AG609" s="217">
        <f t="shared" si="343"/>
        <v>0</v>
      </c>
      <c r="AH609" s="217">
        <f t="shared" si="343"/>
        <v>0</v>
      </c>
      <c r="AI609" s="217">
        <f t="shared" si="343"/>
        <v>0</v>
      </c>
      <c r="AJ609" s="217">
        <f t="shared" si="343"/>
        <v>0</v>
      </c>
      <c r="AK609" s="217">
        <f t="shared" si="343"/>
        <v>0</v>
      </c>
      <c r="AL609" s="217">
        <f t="shared" si="343"/>
        <v>0</v>
      </c>
      <c r="AM609" s="217">
        <f t="shared" si="343"/>
        <v>0</v>
      </c>
      <c r="AN609" s="217">
        <f t="shared" si="343"/>
        <v>0</v>
      </c>
      <c r="AO609" s="217">
        <f t="shared" si="343"/>
        <v>0</v>
      </c>
      <c r="AP609" s="217">
        <f t="shared" si="343"/>
        <v>0</v>
      </c>
    </row>
    <row r="610" spans="1:42" x14ac:dyDescent="0.2">
      <c r="B610" s="20"/>
      <c r="C610" s="20"/>
      <c r="D610" s="20"/>
      <c r="E610" s="20"/>
      <c r="F610" s="20"/>
      <c r="G610" s="28"/>
      <c r="H610" s="28"/>
      <c r="I610" s="28"/>
      <c r="J610" s="28"/>
      <c r="K610" s="28"/>
      <c r="L610" s="28"/>
      <c r="M610" s="28"/>
      <c r="N610" s="28"/>
      <c r="O610" s="28"/>
      <c r="P610" s="28"/>
      <c r="Q610" s="28"/>
      <c r="R610" s="28"/>
      <c r="S610" s="28"/>
      <c r="T610" s="28"/>
      <c r="U610" s="28"/>
      <c r="V610" s="28"/>
      <c r="W610" s="28"/>
      <c r="X610" s="28"/>
      <c r="Y610" s="28"/>
      <c r="Z610" s="28"/>
      <c r="AA610" s="28"/>
      <c r="AB610" s="28"/>
      <c r="AC610" s="28"/>
      <c r="AD610" s="28"/>
      <c r="AE610" s="28"/>
      <c r="AF610" s="28"/>
      <c r="AG610" s="28"/>
      <c r="AH610" s="28"/>
      <c r="AI610" s="28"/>
      <c r="AJ610" s="28"/>
      <c r="AK610" s="28"/>
      <c r="AL610" s="28"/>
      <c r="AM610" s="28"/>
      <c r="AN610" s="28"/>
      <c r="AO610" s="28"/>
      <c r="AP610" s="28"/>
    </row>
    <row r="611" spans="1:42" x14ac:dyDescent="0.2">
      <c r="A611" s="4" t="s">
        <v>307</v>
      </c>
      <c r="B611" s="20"/>
      <c r="C611" s="20"/>
      <c r="D611" s="20"/>
      <c r="E611" s="20"/>
      <c r="F611" s="20"/>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c r="AE611" s="28"/>
      <c r="AF611" s="28"/>
      <c r="AG611" s="28"/>
      <c r="AH611" s="28"/>
      <c r="AI611" s="28"/>
      <c r="AJ611" s="28"/>
      <c r="AK611" s="28"/>
      <c r="AL611" s="28"/>
      <c r="AM611" s="28"/>
      <c r="AN611" s="28"/>
      <c r="AO611" s="28"/>
      <c r="AP611" s="28"/>
    </row>
    <row r="612" spans="1:42" x14ac:dyDescent="0.2">
      <c r="A612" s="4" t="s">
        <v>308</v>
      </c>
      <c r="B612" s="20"/>
      <c r="C612" s="20"/>
      <c r="D612" s="20"/>
      <c r="E612" s="20"/>
      <c r="F612" s="20"/>
      <c r="G612" s="28"/>
      <c r="H612" s="28"/>
      <c r="I612" s="28"/>
      <c r="J612" s="28"/>
      <c r="K612" s="28"/>
      <c r="L612" s="28"/>
      <c r="M612" s="28"/>
      <c r="N612" s="28"/>
      <c r="O612" s="28"/>
      <c r="P612" s="28"/>
      <c r="Q612" s="28"/>
      <c r="R612" s="28"/>
      <c r="S612" s="28"/>
      <c r="T612" s="28"/>
      <c r="U612" s="28"/>
      <c r="V612" s="28"/>
      <c r="W612" s="28"/>
      <c r="X612" s="28"/>
      <c r="Y612" s="28"/>
      <c r="Z612" s="28"/>
      <c r="AA612" s="28"/>
      <c r="AB612" s="28"/>
      <c r="AC612" s="28"/>
      <c r="AD612" s="28"/>
      <c r="AE612" s="28"/>
      <c r="AF612" s="28"/>
      <c r="AG612" s="28"/>
      <c r="AH612" s="28"/>
      <c r="AI612" s="28"/>
      <c r="AJ612" s="28"/>
      <c r="AK612" s="28"/>
      <c r="AL612" s="28"/>
      <c r="AM612" s="28"/>
      <c r="AN612" s="28"/>
      <c r="AO612" s="28"/>
      <c r="AP612" s="28"/>
    </row>
    <row r="613" spans="1:42" x14ac:dyDescent="0.2">
      <c r="A613" s="4">
        <v>1</v>
      </c>
      <c r="B613" s="233">
        <f t="shared" ref="B613:B622" si="344">SUM(C613:AP613)</f>
        <v>0</v>
      </c>
      <c r="C613" s="213">
        <f t="shared" ref="C613:AP613" si="345">IF(C$2&gt;analysis_period,0,IF(C$2=equip1_reserve_freq*$A613,equip1_reserve_cost*system_capacity*1000*(1+inflation_rate/100)^B$2,0))</f>
        <v>0</v>
      </c>
      <c r="D613" s="213">
        <f t="shared" si="345"/>
        <v>0</v>
      </c>
      <c r="E613" s="213">
        <f t="shared" si="345"/>
        <v>0</v>
      </c>
      <c r="F613" s="213">
        <f t="shared" si="345"/>
        <v>0</v>
      </c>
      <c r="G613" s="213">
        <f t="shared" si="345"/>
        <v>0</v>
      </c>
      <c r="H613" s="213">
        <f t="shared" si="345"/>
        <v>0</v>
      </c>
      <c r="I613" s="213">
        <f t="shared" si="345"/>
        <v>0</v>
      </c>
      <c r="J613" s="213">
        <f t="shared" si="345"/>
        <v>0</v>
      </c>
      <c r="K613" s="213">
        <f t="shared" si="345"/>
        <v>0</v>
      </c>
      <c r="L613" s="213">
        <f t="shared" si="345"/>
        <v>0</v>
      </c>
      <c r="M613" s="213">
        <f t="shared" si="345"/>
        <v>0</v>
      </c>
      <c r="N613" s="213">
        <f t="shared" si="345"/>
        <v>0</v>
      </c>
      <c r="O613" s="213">
        <f t="shared" si="345"/>
        <v>0</v>
      </c>
      <c r="P613" s="213">
        <f t="shared" si="345"/>
        <v>0</v>
      </c>
      <c r="Q613" s="213">
        <f t="shared" si="345"/>
        <v>0</v>
      </c>
      <c r="R613" s="213">
        <f t="shared" si="345"/>
        <v>0</v>
      </c>
      <c r="S613" s="213">
        <f t="shared" si="345"/>
        <v>0</v>
      </c>
      <c r="T613" s="213">
        <f t="shared" si="345"/>
        <v>0</v>
      </c>
      <c r="U613" s="213">
        <f t="shared" si="345"/>
        <v>0</v>
      </c>
      <c r="V613" s="213">
        <f t="shared" si="345"/>
        <v>0</v>
      </c>
      <c r="W613" s="213">
        <f t="shared" si="345"/>
        <v>0</v>
      </c>
      <c r="X613" s="213">
        <f t="shared" si="345"/>
        <v>0</v>
      </c>
      <c r="Y613" s="213">
        <f t="shared" si="345"/>
        <v>0</v>
      </c>
      <c r="Z613" s="213">
        <f t="shared" si="345"/>
        <v>0</v>
      </c>
      <c r="AA613" s="213">
        <f t="shared" si="345"/>
        <v>0</v>
      </c>
      <c r="AB613" s="213">
        <f t="shared" si="345"/>
        <v>0</v>
      </c>
      <c r="AC613" s="213">
        <f t="shared" si="345"/>
        <v>0</v>
      </c>
      <c r="AD613" s="213">
        <f t="shared" si="345"/>
        <v>0</v>
      </c>
      <c r="AE613" s="213">
        <f t="shared" si="345"/>
        <v>0</v>
      </c>
      <c r="AF613" s="213">
        <f t="shared" si="345"/>
        <v>0</v>
      </c>
      <c r="AG613" s="213">
        <f t="shared" si="345"/>
        <v>0</v>
      </c>
      <c r="AH613" s="213">
        <f t="shared" si="345"/>
        <v>0</v>
      </c>
      <c r="AI613" s="213">
        <f t="shared" si="345"/>
        <v>0</v>
      </c>
      <c r="AJ613" s="213">
        <f t="shared" si="345"/>
        <v>0</v>
      </c>
      <c r="AK613" s="213">
        <f t="shared" si="345"/>
        <v>0</v>
      </c>
      <c r="AL613" s="213">
        <f t="shared" si="345"/>
        <v>0</v>
      </c>
      <c r="AM613" s="213">
        <f t="shared" si="345"/>
        <v>0</v>
      </c>
      <c r="AN613" s="213">
        <f t="shared" si="345"/>
        <v>0</v>
      </c>
      <c r="AO613" s="213">
        <f t="shared" si="345"/>
        <v>0</v>
      </c>
      <c r="AP613" s="213">
        <f t="shared" si="345"/>
        <v>0</v>
      </c>
    </row>
    <row r="614" spans="1:42" x14ac:dyDescent="0.2">
      <c r="A614" s="4">
        <f>A613+1</f>
        <v>2</v>
      </c>
      <c r="B614" s="233">
        <f t="shared" si="344"/>
        <v>0</v>
      </c>
      <c r="C614" s="213">
        <f t="shared" ref="C614:AP614" si="346">IF(C$2&gt;analysis_period,0,IF(C$2=equip1_reserve_freq*$A614,equip1_reserve_cost*system_capacity*1000*(1+inflation_rate/100)^B$2,0))</f>
        <v>0</v>
      </c>
      <c r="D614" s="213">
        <f t="shared" si="346"/>
        <v>0</v>
      </c>
      <c r="E614" s="213">
        <f t="shared" si="346"/>
        <v>0</v>
      </c>
      <c r="F614" s="213">
        <f t="shared" si="346"/>
        <v>0</v>
      </c>
      <c r="G614" s="213">
        <f t="shared" si="346"/>
        <v>0</v>
      </c>
      <c r="H614" s="213">
        <f t="shared" si="346"/>
        <v>0</v>
      </c>
      <c r="I614" s="213">
        <f t="shared" si="346"/>
        <v>0</v>
      </c>
      <c r="J614" s="213">
        <f t="shared" si="346"/>
        <v>0</v>
      </c>
      <c r="K614" s="213">
        <f t="shared" si="346"/>
        <v>0</v>
      </c>
      <c r="L614" s="213">
        <f t="shared" si="346"/>
        <v>0</v>
      </c>
      <c r="M614" s="213">
        <f t="shared" si="346"/>
        <v>0</v>
      </c>
      <c r="N614" s="213">
        <f t="shared" si="346"/>
        <v>0</v>
      </c>
      <c r="O614" s="213">
        <f t="shared" si="346"/>
        <v>0</v>
      </c>
      <c r="P614" s="213">
        <f t="shared" si="346"/>
        <v>0</v>
      </c>
      <c r="Q614" s="213">
        <f t="shared" si="346"/>
        <v>0</v>
      </c>
      <c r="R614" s="213">
        <f t="shared" si="346"/>
        <v>0</v>
      </c>
      <c r="S614" s="213">
        <f t="shared" si="346"/>
        <v>0</v>
      </c>
      <c r="T614" s="213">
        <f t="shared" si="346"/>
        <v>0</v>
      </c>
      <c r="U614" s="213">
        <f t="shared" si="346"/>
        <v>0</v>
      </c>
      <c r="V614" s="213">
        <f t="shared" si="346"/>
        <v>0</v>
      </c>
      <c r="W614" s="213">
        <f t="shared" si="346"/>
        <v>0</v>
      </c>
      <c r="X614" s="213">
        <f t="shared" si="346"/>
        <v>0</v>
      </c>
      <c r="Y614" s="213">
        <f t="shared" si="346"/>
        <v>0</v>
      </c>
      <c r="Z614" s="213">
        <f t="shared" si="346"/>
        <v>0</v>
      </c>
      <c r="AA614" s="213">
        <f t="shared" si="346"/>
        <v>0</v>
      </c>
      <c r="AB614" s="213">
        <f t="shared" si="346"/>
        <v>0</v>
      </c>
      <c r="AC614" s="213">
        <f t="shared" si="346"/>
        <v>0</v>
      </c>
      <c r="AD614" s="213">
        <f t="shared" si="346"/>
        <v>0</v>
      </c>
      <c r="AE614" s="213">
        <f t="shared" si="346"/>
        <v>0</v>
      </c>
      <c r="AF614" s="213">
        <f t="shared" si="346"/>
        <v>0</v>
      </c>
      <c r="AG614" s="213">
        <f t="shared" si="346"/>
        <v>0</v>
      </c>
      <c r="AH614" s="213">
        <f t="shared" si="346"/>
        <v>0</v>
      </c>
      <c r="AI614" s="213">
        <f t="shared" si="346"/>
        <v>0</v>
      </c>
      <c r="AJ614" s="213">
        <f t="shared" si="346"/>
        <v>0</v>
      </c>
      <c r="AK614" s="213">
        <f t="shared" si="346"/>
        <v>0</v>
      </c>
      <c r="AL614" s="213">
        <f t="shared" si="346"/>
        <v>0</v>
      </c>
      <c r="AM614" s="213">
        <f t="shared" si="346"/>
        <v>0</v>
      </c>
      <c r="AN614" s="213">
        <f t="shared" si="346"/>
        <v>0</v>
      </c>
      <c r="AO614" s="213">
        <f t="shared" si="346"/>
        <v>0</v>
      </c>
      <c r="AP614" s="213">
        <f t="shared" si="346"/>
        <v>0</v>
      </c>
    </row>
    <row r="615" spans="1:42" x14ac:dyDescent="0.2">
      <c r="A615" s="4">
        <f t="shared" ref="A615:A622" si="347">A614+1</f>
        <v>3</v>
      </c>
      <c r="B615" s="233">
        <f t="shared" si="344"/>
        <v>0</v>
      </c>
      <c r="C615" s="213">
        <f t="shared" ref="C615:AP615" si="348">IF(C$2&gt;analysis_period,0,IF(C$2=equip1_reserve_freq*$A615,equip1_reserve_cost*system_capacity*1000*(1+inflation_rate/100)^B$2,0))</f>
        <v>0</v>
      </c>
      <c r="D615" s="213">
        <f t="shared" si="348"/>
        <v>0</v>
      </c>
      <c r="E615" s="213">
        <f t="shared" si="348"/>
        <v>0</v>
      </c>
      <c r="F615" s="213">
        <f t="shared" si="348"/>
        <v>0</v>
      </c>
      <c r="G615" s="213">
        <f t="shared" si="348"/>
        <v>0</v>
      </c>
      <c r="H615" s="213">
        <f t="shared" si="348"/>
        <v>0</v>
      </c>
      <c r="I615" s="213">
        <f t="shared" si="348"/>
        <v>0</v>
      </c>
      <c r="J615" s="213">
        <f t="shared" si="348"/>
        <v>0</v>
      </c>
      <c r="K615" s="213">
        <f t="shared" si="348"/>
        <v>0</v>
      </c>
      <c r="L615" s="213">
        <f t="shared" si="348"/>
        <v>0</v>
      </c>
      <c r="M615" s="213">
        <f t="shared" si="348"/>
        <v>0</v>
      </c>
      <c r="N615" s="213">
        <f t="shared" si="348"/>
        <v>0</v>
      </c>
      <c r="O615" s="213">
        <f t="shared" si="348"/>
        <v>0</v>
      </c>
      <c r="P615" s="213">
        <f t="shared" si="348"/>
        <v>0</v>
      </c>
      <c r="Q615" s="213">
        <f t="shared" si="348"/>
        <v>0</v>
      </c>
      <c r="R615" s="213">
        <f t="shared" si="348"/>
        <v>0</v>
      </c>
      <c r="S615" s="213">
        <f t="shared" si="348"/>
        <v>0</v>
      </c>
      <c r="T615" s="213">
        <f t="shared" si="348"/>
        <v>0</v>
      </c>
      <c r="U615" s="213">
        <f t="shared" si="348"/>
        <v>0</v>
      </c>
      <c r="V615" s="213">
        <f t="shared" si="348"/>
        <v>0</v>
      </c>
      <c r="W615" s="213">
        <f t="shared" si="348"/>
        <v>0</v>
      </c>
      <c r="X615" s="213">
        <f t="shared" si="348"/>
        <v>0</v>
      </c>
      <c r="Y615" s="213">
        <f t="shared" si="348"/>
        <v>0</v>
      </c>
      <c r="Z615" s="213">
        <f t="shared" si="348"/>
        <v>0</v>
      </c>
      <c r="AA615" s="213">
        <f t="shared" si="348"/>
        <v>0</v>
      </c>
      <c r="AB615" s="213">
        <f t="shared" si="348"/>
        <v>0</v>
      </c>
      <c r="AC615" s="213">
        <f t="shared" si="348"/>
        <v>0</v>
      </c>
      <c r="AD615" s="213">
        <f t="shared" si="348"/>
        <v>0</v>
      </c>
      <c r="AE615" s="213">
        <f t="shared" si="348"/>
        <v>0</v>
      </c>
      <c r="AF615" s="213">
        <f t="shared" si="348"/>
        <v>0</v>
      </c>
      <c r="AG615" s="213">
        <f t="shared" si="348"/>
        <v>0</v>
      </c>
      <c r="AH615" s="213">
        <f t="shared" si="348"/>
        <v>0</v>
      </c>
      <c r="AI615" s="213">
        <f t="shared" si="348"/>
        <v>0</v>
      </c>
      <c r="AJ615" s="213">
        <f t="shared" si="348"/>
        <v>0</v>
      </c>
      <c r="AK615" s="213">
        <f t="shared" si="348"/>
        <v>0</v>
      </c>
      <c r="AL615" s="213">
        <f t="shared" si="348"/>
        <v>0</v>
      </c>
      <c r="AM615" s="213">
        <f t="shared" si="348"/>
        <v>0</v>
      </c>
      <c r="AN615" s="213">
        <f t="shared" si="348"/>
        <v>0</v>
      </c>
      <c r="AO615" s="213">
        <f t="shared" si="348"/>
        <v>0</v>
      </c>
      <c r="AP615" s="213">
        <f t="shared" si="348"/>
        <v>0</v>
      </c>
    </row>
    <row r="616" spans="1:42" x14ac:dyDescent="0.2">
      <c r="A616" s="4">
        <f t="shared" si="347"/>
        <v>4</v>
      </c>
      <c r="B616" s="233">
        <f t="shared" si="344"/>
        <v>0</v>
      </c>
      <c r="C616" s="213">
        <f t="shared" ref="C616:AP616" si="349">IF(C$2&gt;analysis_period,0,IF(C$2=equip1_reserve_freq*$A616,equip1_reserve_cost*system_capacity*1000*(1+inflation_rate/100)^B$2,0))</f>
        <v>0</v>
      </c>
      <c r="D616" s="213">
        <f t="shared" si="349"/>
        <v>0</v>
      </c>
      <c r="E616" s="213">
        <f t="shared" si="349"/>
        <v>0</v>
      </c>
      <c r="F616" s="213">
        <f t="shared" si="349"/>
        <v>0</v>
      </c>
      <c r="G616" s="213">
        <f t="shared" si="349"/>
        <v>0</v>
      </c>
      <c r="H616" s="213">
        <f t="shared" si="349"/>
        <v>0</v>
      </c>
      <c r="I616" s="213">
        <f t="shared" si="349"/>
        <v>0</v>
      </c>
      <c r="J616" s="213">
        <f t="shared" si="349"/>
        <v>0</v>
      </c>
      <c r="K616" s="213">
        <f t="shared" si="349"/>
        <v>0</v>
      </c>
      <c r="L616" s="213">
        <f t="shared" si="349"/>
        <v>0</v>
      </c>
      <c r="M616" s="213">
        <f t="shared" si="349"/>
        <v>0</v>
      </c>
      <c r="N616" s="213">
        <f t="shared" si="349"/>
        <v>0</v>
      </c>
      <c r="O616" s="213">
        <f t="shared" si="349"/>
        <v>0</v>
      </c>
      <c r="P616" s="213">
        <f t="shared" si="349"/>
        <v>0</v>
      </c>
      <c r="Q616" s="213">
        <f t="shared" si="349"/>
        <v>0</v>
      </c>
      <c r="R616" s="213">
        <f t="shared" si="349"/>
        <v>0</v>
      </c>
      <c r="S616" s="213">
        <f t="shared" si="349"/>
        <v>0</v>
      </c>
      <c r="T616" s="213">
        <f t="shared" si="349"/>
        <v>0</v>
      </c>
      <c r="U616" s="213">
        <f t="shared" si="349"/>
        <v>0</v>
      </c>
      <c r="V616" s="213">
        <f t="shared" si="349"/>
        <v>0</v>
      </c>
      <c r="W616" s="213">
        <f t="shared" si="349"/>
        <v>0</v>
      </c>
      <c r="X616" s="213">
        <f t="shared" si="349"/>
        <v>0</v>
      </c>
      <c r="Y616" s="213">
        <f t="shared" si="349"/>
        <v>0</v>
      </c>
      <c r="Z616" s="213">
        <f t="shared" si="349"/>
        <v>0</v>
      </c>
      <c r="AA616" s="213">
        <f t="shared" si="349"/>
        <v>0</v>
      </c>
      <c r="AB616" s="213">
        <f t="shared" si="349"/>
        <v>0</v>
      </c>
      <c r="AC616" s="213">
        <f t="shared" si="349"/>
        <v>0</v>
      </c>
      <c r="AD616" s="213">
        <f t="shared" si="349"/>
        <v>0</v>
      </c>
      <c r="AE616" s="213">
        <f t="shared" si="349"/>
        <v>0</v>
      </c>
      <c r="AF616" s="213">
        <f t="shared" si="349"/>
        <v>0</v>
      </c>
      <c r="AG616" s="213">
        <f t="shared" si="349"/>
        <v>0</v>
      </c>
      <c r="AH616" s="213">
        <f t="shared" si="349"/>
        <v>0</v>
      </c>
      <c r="AI616" s="213">
        <f t="shared" si="349"/>
        <v>0</v>
      </c>
      <c r="AJ616" s="213">
        <f t="shared" si="349"/>
        <v>0</v>
      </c>
      <c r="AK616" s="213">
        <f t="shared" si="349"/>
        <v>0</v>
      </c>
      <c r="AL616" s="213">
        <f t="shared" si="349"/>
        <v>0</v>
      </c>
      <c r="AM616" s="213">
        <f t="shared" si="349"/>
        <v>0</v>
      </c>
      <c r="AN616" s="213">
        <f t="shared" si="349"/>
        <v>0</v>
      </c>
      <c r="AO616" s="213">
        <f t="shared" si="349"/>
        <v>0</v>
      </c>
      <c r="AP616" s="213">
        <f t="shared" si="349"/>
        <v>0</v>
      </c>
    </row>
    <row r="617" spans="1:42" x14ac:dyDescent="0.2">
      <c r="A617" s="4">
        <f t="shared" si="347"/>
        <v>5</v>
      </c>
      <c r="B617" s="233">
        <f t="shared" si="344"/>
        <v>0</v>
      </c>
      <c r="C617" s="213">
        <f t="shared" ref="C617:AP617" si="350">IF(C$2&gt;analysis_period,0,IF(C$2=equip1_reserve_freq*$A617,equip1_reserve_cost*system_capacity*1000*(1+inflation_rate/100)^B$2,0))</f>
        <v>0</v>
      </c>
      <c r="D617" s="213">
        <f t="shared" si="350"/>
        <v>0</v>
      </c>
      <c r="E617" s="213">
        <f t="shared" si="350"/>
        <v>0</v>
      </c>
      <c r="F617" s="213">
        <f t="shared" si="350"/>
        <v>0</v>
      </c>
      <c r="G617" s="213">
        <f t="shared" si="350"/>
        <v>0</v>
      </c>
      <c r="H617" s="213">
        <f t="shared" si="350"/>
        <v>0</v>
      </c>
      <c r="I617" s="213">
        <f t="shared" si="350"/>
        <v>0</v>
      </c>
      <c r="J617" s="213">
        <f t="shared" si="350"/>
        <v>0</v>
      </c>
      <c r="K617" s="213">
        <f t="shared" si="350"/>
        <v>0</v>
      </c>
      <c r="L617" s="213">
        <f t="shared" si="350"/>
        <v>0</v>
      </c>
      <c r="M617" s="213">
        <f t="shared" si="350"/>
        <v>0</v>
      </c>
      <c r="N617" s="213">
        <f t="shared" si="350"/>
        <v>0</v>
      </c>
      <c r="O617" s="213">
        <f t="shared" si="350"/>
        <v>0</v>
      </c>
      <c r="P617" s="213">
        <f t="shared" si="350"/>
        <v>0</v>
      </c>
      <c r="Q617" s="213">
        <f t="shared" si="350"/>
        <v>0</v>
      </c>
      <c r="R617" s="213">
        <f t="shared" si="350"/>
        <v>0</v>
      </c>
      <c r="S617" s="213">
        <f t="shared" si="350"/>
        <v>0</v>
      </c>
      <c r="T617" s="213">
        <f t="shared" si="350"/>
        <v>0</v>
      </c>
      <c r="U617" s="213">
        <f t="shared" si="350"/>
        <v>0</v>
      </c>
      <c r="V617" s="213">
        <f t="shared" si="350"/>
        <v>0</v>
      </c>
      <c r="W617" s="213">
        <f t="shared" si="350"/>
        <v>0</v>
      </c>
      <c r="X617" s="213">
        <f t="shared" si="350"/>
        <v>0</v>
      </c>
      <c r="Y617" s="213">
        <f t="shared" si="350"/>
        <v>0</v>
      </c>
      <c r="Z617" s="213">
        <f t="shared" si="350"/>
        <v>0</v>
      </c>
      <c r="AA617" s="213">
        <f t="shared" si="350"/>
        <v>0</v>
      </c>
      <c r="AB617" s="213">
        <f t="shared" si="350"/>
        <v>0</v>
      </c>
      <c r="AC617" s="213">
        <f t="shared" si="350"/>
        <v>0</v>
      </c>
      <c r="AD617" s="213">
        <f t="shared" si="350"/>
        <v>0</v>
      </c>
      <c r="AE617" s="213">
        <f t="shared" si="350"/>
        <v>0</v>
      </c>
      <c r="AF617" s="213">
        <f t="shared" si="350"/>
        <v>0</v>
      </c>
      <c r="AG617" s="213">
        <f t="shared" si="350"/>
        <v>0</v>
      </c>
      <c r="AH617" s="213">
        <f t="shared" si="350"/>
        <v>0</v>
      </c>
      <c r="AI617" s="213">
        <f t="shared" si="350"/>
        <v>0</v>
      </c>
      <c r="AJ617" s="213">
        <f t="shared" si="350"/>
        <v>0</v>
      </c>
      <c r="AK617" s="213">
        <f t="shared" si="350"/>
        <v>0</v>
      </c>
      <c r="AL617" s="213">
        <f t="shared" si="350"/>
        <v>0</v>
      </c>
      <c r="AM617" s="213">
        <f t="shared" si="350"/>
        <v>0</v>
      </c>
      <c r="AN617" s="213">
        <f t="shared" si="350"/>
        <v>0</v>
      </c>
      <c r="AO617" s="213">
        <f t="shared" si="350"/>
        <v>0</v>
      </c>
      <c r="AP617" s="213">
        <f t="shared" si="350"/>
        <v>0</v>
      </c>
    </row>
    <row r="618" spans="1:42" x14ac:dyDescent="0.2">
      <c r="A618" s="4">
        <f t="shared" si="347"/>
        <v>6</v>
      </c>
      <c r="B618" s="233">
        <f t="shared" si="344"/>
        <v>0</v>
      </c>
      <c r="C618" s="213">
        <f t="shared" ref="C618:AP618" si="351">IF(C$2&gt;analysis_period,0,IF(C$2=equip1_reserve_freq*$A618,equip1_reserve_cost*system_capacity*1000*(1+inflation_rate/100)^B$2,0))</f>
        <v>0</v>
      </c>
      <c r="D618" s="213">
        <f t="shared" si="351"/>
        <v>0</v>
      </c>
      <c r="E618" s="213">
        <f t="shared" si="351"/>
        <v>0</v>
      </c>
      <c r="F618" s="213">
        <f t="shared" si="351"/>
        <v>0</v>
      </c>
      <c r="G618" s="213">
        <f t="shared" si="351"/>
        <v>0</v>
      </c>
      <c r="H618" s="213">
        <f t="shared" si="351"/>
        <v>0</v>
      </c>
      <c r="I618" s="213">
        <f t="shared" si="351"/>
        <v>0</v>
      </c>
      <c r="J618" s="213">
        <f t="shared" si="351"/>
        <v>0</v>
      </c>
      <c r="K618" s="213">
        <f t="shared" si="351"/>
        <v>0</v>
      </c>
      <c r="L618" s="213">
        <f t="shared" si="351"/>
        <v>0</v>
      </c>
      <c r="M618" s="213">
        <f t="shared" si="351"/>
        <v>0</v>
      </c>
      <c r="N618" s="213">
        <f t="shared" si="351"/>
        <v>0</v>
      </c>
      <c r="O618" s="213">
        <f t="shared" si="351"/>
        <v>0</v>
      </c>
      <c r="P618" s="213">
        <f t="shared" si="351"/>
        <v>0</v>
      </c>
      <c r="Q618" s="213">
        <f t="shared" si="351"/>
        <v>0</v>
      </c>
      <c r="R618" s="213">
        <f t="shared" si="351"/>
        <v>0</v>
      </c>
      <c r="S618" s="213">
        <f t="shared" si="351"/>
        <v>0</v>
      </c>
      <c r="T618" s="213">
        <f t="shared" si="351"/>
        <v>0</v>
      </c>
      <c r="U618" s="213">
        <f t="shared" si="351"/>
        <v>0</v>
      </c>
      <c r="V618" s="213">
        <f t="shared" si="351"/>
        <v>0</v>
      </c>
      <c r="W618" s="213">
        <f t="shared" si="351"/>
        <v>0</v>
      </c>
      <c r="X618" s="213">
        <f t="shared" si="351"/>
        <v>0</v>
      </c>
      <c r="Y618" s="213">
        <f t="shared" si="351"/>
        <v>0</v>
      </c>
      <c r="Z618" s="213">
        <f t="shared" si="351"/>
        <v>0</v>
      </c>
      <c r="AA618" s="213">
        <f t="shared" si="351"/>
        <v>0</v>
      </c>
      <c r="AB618" s="213">
        <f t="shared" si="351"/>
        <v>0</v>
      </c>
      <c r="AC618" s="213">
        <f t="shared" si="351"/>
        <v>0</v>
      </c>
      <c r="AD618" s="213">
        <f t="shared" si="351"/>
        <v>0</v>
      </c>
      <c r="AE618" s="213">
        <f t="shared" si="351"/>
        <v>0</v>
      </c>
      <c r="AF618" s="213">
        <f t="shared" si="351"/>
        <v>0</v>
      </c>
      <c r="AG618" s="213">
        <f t="shared" si="351"/>
        <v>0</v>
      </c>
      <c r="AH618" s="213">
        <f t="shared" si="351"/>
        <v>0</v>
      </c>
      <c r="AI618" s="213">
        <f t="shared" si="351"/>
        <v>0</v>
      </c>
      <c r="AJ618" s="213">
        <f t="shared" si="351"/>
        <v>0</v>
      </c>
      <c r="AK618" s="213">
        <f t="shared" si="351"/>
        <v>0</v>
      </c>
      <c r="AL618" s="213">
        <f t="shared" si="351"/>
        <v>0</v>
      </c>
      <c r="AM618" s="213">
        <f t="shared" si="351"/>
        <v>0</v>
      </c>
      <c r="AN618" s="213">
        <f t="shared" si="351"/>
        <v>0</v>
      </c>
      <c r="AO618" s="213">
        <f t="shared" si="351"/>
        <v>0</v>
      </c>
      <c r="AP618" s="213">
        <f t="shared" si="351"/>
        <v>0</v>
      </c>
    </row>
    <row r="619" spans="1:42" x14ac:dyDescent="0.2">
      <c r="A619" s="4">
        <f t="shared" si="347"/>
        <v>7</v>
      </c>
      <c r="B619" s="233">
        <f t="shared" si="344"/>
        <v>0</v>
      </c>
      <c r="C619" s="213">
        <f t="shared" ref="C619:AP619" si="352">IF(C$2&gt;analysis_period,0,IF(C$2=equip1_reserve_freq*$A619,equip1_reserve_cost*system_capacity*1000*(1+inflation_rate/100)^B$2,0))</f>
        <v>0</v>
      </c>
      <c r="D619" s="213">
        <f t="shared" si="352"/>
        <v>0</v>
      </c>
      <c r="E619" s="213">
        <f t="shared" si="352"/>
        <v>0</v>
      </c>
      <c r="F619" s="213">
        <f t="shared" si="352"/>
        <v>0</v>
      </c>
      <c r="G619" s="213">
        <f t="shared" si="352"/>
        <v>0</v>
      </c>
      <c r="H619" s="213">
        <f t="shared" si="352"/>
        <v>0</v>
      </c>
      <c r="I619" s="213">
        <f t="shared" si="352"/>
        <v>0</v>
      </c>
      <c r="J619" s="213">
        <f t="shared" si="352"/>
        <v>0</v>
      </c>
      <c r="K619" s="213">
        <f t="shared" si="352"/>
        <v>0</v>
      </c>
      <c r="L619" s="213">
        <f t="shared" si="352"/>
        <v>0</v>
      </c>
      <c r="M619" s="213">
        <f t="shared" si="352"/>
        <v>0</v>
      </c>
      <c r="N619" s="213">
        <f t="shared" si="352"/>
        <v>0</v>
      </c>
      <c r="O619" s="213">
        <f t="shared" si="352"/>
        <v>0</v>
      </c>
      <c r="P619" s="213">
        <f t="shared" si="352"/>
        <v>0</v>
      </c>
      <c r="Q619" s="213">
        <f t="shared" si="352"/>
        <v>0</v>
      </c>
      <c r="R619" s="213">
        <f t="shared" si="352"/>
        <v>0</v>
      </c>
      <c r="S619" s="213">
        <f t="shared" si="352"/>
        <v>0</v>
      </c>
      <c r="T619" s="213">
        <f t="shared" si="352"/>
        <v>0</v>
      </c>
      <c r="U619" s="213">
        <f t="shared" si="352"/>
        <v>0</v>
      </c>
      <c r="V619" s="213">
        <f t="shared" si="352"/>
        <v>0</v>
      </c>
      <c r="W619" s="213">
        <f t="shared" si="352"/>
        <v>0</v>
      </c>
      <c r="X619" s="213">
        <f t="shared" si="352"/>
        <v>0</v>
      </c>
      <c r="Y619" s="213">
        <f t="shared" si="352"/>
        <v>0</v>
      </c>
      <c r="Z619" s="213">
        <f t="shared" si="352"/>
        <v>0</v>
      </c>
      <c r="AA619" s="213">
        <f t="shared" si="352"/>
        <v>0</v>
      </c>
      <c r="AB619" s="213">
        <f t="shared" si="352"/>
        <v>0</v>
      </c>
      <c r="AC619" s="213">
        <f t="shared" si="352"/>
        <v>0</v>
      </c>
      <c r="AD619" s="213">
        <f t="shared" si="352"/>
        <v>0</v>
      </c>
      <c r="AE619" s="213">
        <f t="shared" si="352"/>
        <v>0</v>
      </c>
      <c r="AF619" s="213">
        <f t="shared" si="352"/>
        <v>0</v>
      </c>
      <c r="AG619" s="213">
        <f t="shared" si="352"/>
        <v>0</v>
      </c>
      <c r="AH619" s="213">
        <f t="shared" si="352"/>
        <v>0</v>
      </c>
      <c r="AI619" s="213">
        <f t="shared" si="352"/>
        <v>0</v>
      </c>
      <c r="AJ619" s="213">
        <f t="shared" si="352"/>
        <v>0</v>
      </c>
      <c r="AK619" s="213">
        <f t="shared" si="352"/>
        <v>0</v>
      </c>
      <c r="AL619" s="213">
        <f t="shared" si="352"/>
        <v>0</v>
      </c>
      <c r="AM619" s="213">
        <f t="shared" si="352"/>
        <v>0</v>
      </c>
      <c r="AN619" s="213">
        <f t="shared" si="352"/>
        <v>0</v>
      </c>
      <c r="AO619" s="213">
        <f t="shared" si="352"/>
        <v>0</v>
      </c>
      <c r="AP619" s="213">
        <f t="shared" si="352"/>
        <v>0</v>
      </c>
    </row>
    <row r="620" spans="1:42" x14ac:dyDescent="0.2">
      <c r="A620" s="4">
        <f t="shared" si="347"/>
        <v>8</v>
      </c>
      <c r="B620" s="233">
        <f t="shared" si="344"/>
        <v>0</v>
      </c>
      <c r="C620" s="213">
        <f t="shared" ref="C620:AP620" si="353">IF(C$2&gt;analysis_period,0,IF(C$2=equip1_reserve_freq*$A620,equip1_reserve_cost*system_capacity*1000*(1+inflation_rate/100)^B$2,0))</f>
        <v>0</v>
      </c>
      <c r="D620" s="213">
        <f t="shared" si="353"/>
        <v>0</v>
      </c>
      <c r="E620" s="213">
        <f t="shared" si="353"/>
        <v>0</v>
      </c>
      <c r="F620" s="213">
        <f t="shared" si="353"/>
        <v>0</v>
      </c>
      <c r="G620" s="213">
        <f t="shared" si="353"/>
        <v>0</v>
      </c>
      <c r="H620" s="213">
        <f t="shared" si="353"/>
        <v>0</v>
      </c>
      <c r="I620" s="213">
        <f t="shared" si="353"/>
        <v>0</v>
      </c>
      <c r="J620" s="213">
        <f t="shared" si="353"/>
        <v>0</v>
      </c>
      <c r="K620" s="213">
        <f t="shared" si="353"/>
        <v>0</v>
      </c>
      <c r="L620" s="213">
        <f t="shared" si="353"/>
        <v>0</v>
      </c>
      <c r="M620" s="213">
        <f t="shared" si="353"/>
        <v>0</v>
      </c>
      <c r="N620" s="213">
        <f t="shared" si="353"/>
        <v>0</v>
      </c>
      <c r="O620" s="213">
        <f t="shared" si="353"/>
        <v>0</v>
      </c>
      <c r="P620" s="213">
        <f t="shared" si="353"/>
        <v>0</v>
      </c>
      <c r="Q620" s="213">
        <f t="shared" si="353"/>
        <v>0</v>
      </c>
      <c r="R620" s="213">
        <f t="shared" si="353"/>
        <v>0</v>
      </c>
      <c r="S620" s="213">
        <f t="shared" si="353"/>
        <v>0</v>
      </c>
      <c r="T620" s="213">
        <f t="shared" si="353"/>
        <v>0</v>
      </c>
      <c r="U620" s="213">
        <f t="shared" si="353"/>
        <v>0</v>
      </c>
      <c r="V620" s="213">
        <f t="shared" si="353"/>
        <v>0</v>
      </c>
      <c r="W620" s="213">
        <f t="shared" si="353"/>
        <v>0</v>
      </c>
      <c r="X620" s="213">
        <f t="shared" si="353"/>
        <v>0</v>
      </c>
      <c r="Y620" s="213">
        <f t="shared" si="353"/>
        <v>0</v>
      </c>
      <c r="Z620" s="213">
        <f t="shared" si="353"/>
        <v>0</v>
      </c>
      <c r="AA620" s="213">
        <f t="shared" si="353"/>
        <v>0</v>
      </c>
      <c r="AB620" s="213">
        <f t="shared" si="353"/>
        <v>0</v>
      </c>
      <c r="AC620" s="213">
        <f t="shared" si="353"/>
        <v>0</v>
      </c>
      <c r="AD620" s="213">
        <f t="shared" si="353"/>
        <v>0</v>
      </c>
      <c r="AE620" s="213">
        <f t="shared" si="353"/>
        <v>0</v>
      </c>
      <c r="AF620" s="213">
        <f t="shared" si="353"/>
        <v>0</v>
      </c>
      <c r="AG620" s="213">
        <f t="shared" si="353"/>
        <v>0</v>
      </c>
      <c r="AH620" s="213">
        <f t="shared" si="353"/>
        <v>0</v>
      </c>
      <c r="AI620" s="213">
        <f t="shared" si="353"/>
        <v>0</v>
      </c>
      <c r="AJ620" s="213">
        <f t="shared" si="353"/>
        <v>0</v>
      </c>
      <c r="AK620" s="213">
        <f t="shared" si="353"/>
        <v>0</v>
      </c>
      <c r="AL620" s="213">
        <f t="shared" si="353"/>
        <v>0</v>
      </c>
      <c r="AM620" s="213">
        <f t="shared" si="353"/>
        <v>0</v>
      </c>
      <c r="AN620" s="213">
        <f t="shared" si="353"/>
        <v>0</v>
      </c>
      <c r="AO620" s="213">
        <f t="shared" si="353"/>
        <v>0</v>
      </c>
      <c r="AP620" s="213">
        <f t="shared" si="353"/>
        <v>0</v>
      </c>
    </row>
    <row r="621" spans="1:42" x14ac:dyDescent="0.2">
      <c r="A621" s="4">
        <f>A620+1</f>
        <v>9</v>
      </c>
      <c r="B621" s="233">
        <f t="shared" si="344"/>
        <v>0</v>
      </c>
      <c r="C621" s="213">
        <f t="shared" ref="C621:AP621" si="354">IF(C$2&gt;analysis_period,0,IF(C$2=equip1_reserve_freq*$A621,equip1_reserve_cost*system_capacity*1000*(1+inflation_rate/100)^B$2,0))</f>
        <v>0</v>
      </c>
      <c r="D621" s="213">
        <f t="shared" si="354"/>
        <v>0</v>
      </c>
      <c r="E621" s="213">
        <f t="shared" si="354"/>
        <v>0</v>
      </c>
      <c r="F621" s="213">
        <f t="shared" si="354"/>
        <v>0</v>
      </c>
      <c r="G621" s="213">
        <f t="shared" si="354"/>
        <v>0</v>
      </c>
      <c r="H621" s="213">
        <f t="shared" si="354"/>
        <v>0</v>
      </c>
      <c r="I621" s="213">
        <f t="shared" si="354"/>
        <v>0</v>
      </c>
      <c r="J621" s="213">
        <f t="shared" si="354"/>
        <v>0</v>
      </c>
      <c r="K621" s="213">
        <f t="shared" si="354"/>
        <v>0</v>
      </c>
      <c r="L621" s="213">
        <f t="shared" si="354"/>
        <v>0</v>
      </c>
      <c r="M621" s="213">
        <f t="shared" si="354"/>
        <v>0</v>
      </c>
      <c r="N621" s="213">
        <f t="shared" si="354"/>
        <v>0</v>
      </c>
      <c r="O621" s="213">
        <f t="shared" si="354"/>
        <v>0</v>
      </c>
      <c r="P621" s="213">
        <f t="shared" si="354"/>
        <v>0</v>
      </c>
      <c r="Q621" s="213">
        <f t="shared" si="354"/>
        <v>0</v>
      </c>
      <c r="R621" s="213">
        <f t="shared" si="354"/>
        <v>0</v>
      </c>
      <c r="S621" s="213">
        <f t="shared" si="354"/>
        <v>0</v>
      </c>
      <c r="T621" s="213">
        <f t="shared" si="354"/>
        <v>0</v>
      </c>
      <c r="U621" s="213">
        <f t="shared" si="354"/>
        <v>0</v>
      </c>
      <c r="V621" s="213">
        <f t="shared" si="354"/>
        <v>0</v>
      </c>
      <c r="W621" s="213">
        <f t="shared" si="354"/>
        <v>0</v>
      </c>
      <c r="X621" s="213">
        <f t="shared" si="354"/>
        <v>0</v>
      </c>
      <c r="Y621" s="213">
        <f t="shared" si="354"/>
        <v>0</v>
      </c>
      <c r="Z621" s="213">
        <f t="shared" si="354"/>
        <v>0</v>
      </c>
      <c r="AA621" s="213">
        <f t="shared" si="354"/>
        <v>0</v>
      </c>
      <c r="AB621" s="213">
        <f t="shared" si="354"/>
        <v>0</v>
      </c>
      <c r="AC621" s="213">
        <f t="shared" si="354"/>
        <v>0</v>
      </c>
      <c r="AD621" s="213">
        <f t="shared" si="354"/>
        <v>0</v>
      </c>
      <c r="AE621" s="213">
        <f t="shared" si="354"/>
        <v>0</v>
      </c>
      <c r="AF621" s="213">
        <f t="shared" si="354"/>
        <v>0</v>
      </c>
      <c r="AG621" s="213">
        <f t="shared" si="354"/>
        <v>0</v>
      </c>
      <c r="AH621" s="213">
        <f t="shared" si="354"/>
        <v>0</v>
      </c>
      <c r="AI621" s="213">
        <f t="shared" si="354"/>
        <v>0</v>
      </c>
      <c r="AJ621" s="213">
        <f t="shared" si="354"/>
        <v>0</v>
      </c>
      <c r="AK621" s="213">
        <f t="shared" si="354"/>
        <v>0</v>
      </c>
      <c r="AL621" s="213">
        <f t="shared" si="354"/>
        <v>0</v>
      </c>
      <c r="AM621" s="213">
        <f t="shared" si="354"/>
        <v>0</v>
      </c>
      <c r="AN621" s="213">
        <f t="shared" si="354"/>
        <v>0</v>
      </c>
      <c r="AO621" s="213">
        <f t="shared" si="354"/>
        <v>0</v>
      </c>
      <c r="AP621" s="213">
        <f t="shared" si="354"/>
        <v>0</v>
      </c>
    </row>
    <row r="622" spans="1:42" x14ac:dyDescent="0.2">
      <c r="A622" s="4">
        <f t="shared" si="347"/>
        <v>10</v>
      </c>
      <c r="B622" s="233">
        <f t="shared" si="344"/>
        <v>0</v>
      </c>
      <c r="C622" s="213">
        <f t="shared" ref="C622:AP622" si="355">IF(C$2&gt;analysis_period,0,IF(C$2=equip1_reserve_freq*$A622,equip1_reserve_cost*system_capacity*1000*(1+inflation_rate/100)^B$2,0))</f>
        <v>0</v>
      </c>
      <c r="D622" s="213">
        <f t="shared" si="355"/>
        <v>0</v>
      </c>
      <c r="E622" s="213">
        <f t="shared" si="355"/>
        <v>0</v>
      </c>
      <c r="F622" s="213">
        <f t="shared" si="355"/>
        <v>0</v>
      </c>
      <c r="G622" s="213">
        <f t="shared" si="355"/>
        <v>0</v>
      </c>
      <c r="H622" s="213">
        <f t="shared" si="355"/>
        <v>0</v>
      </c>
      <c r="I622" s="213">
        <f t="shared" si="355"/>
        <v>0</v>
      </c>
      <c r="J622" s="213">
        <f t="shared" si="355"/>
        <v>0</v>
      </c>
      <c r="K622" s="213">
        <f t="shared" si="355"/>
        <v>0</v>
      </c>
      <c r="L622" s="213">
        <f t="shared" si="355"/>
        <v>0</v>
      </c>
      <c r="M622" s="213">
        <f t="shared" si="355"/>
        <v>0</v>
      </c>
      <c r="N622" s="213">
        <f t="shared" si="355"/>
        <v>0</v>
      </c>
      <c r="O622" s="213">
        <f t="shared" si="355"/>
        <v>0</v>
      </c>
      <c r="P622" s="213">
        <f t="shared" si="355"/>
        <v>0</v>
      </c>
      <c r="Q622" s="213">
        <f t="shared" si="355"/>
        <v>0</v>
      </c>
      <c r="R622" s="213">
        <f t="shared" si="355"/>
        <v>0</v>
      </c>
      <c r="S622" s="213">
        <f t="shared" si="355"/>
        <v>0</v>
      </c>
      <c r="T622" s="213">
        <f t="shared" si="355"/>
        <v>0</v>
      </c>
      <c r="U622" s="213">
        <f t="shared" si="355"/>
        <v>0</v>
      </c>
      <c r="V622" s="213">
        <f t="shared" si="355"/>
        <v>0</v>
      </c>
      <c r="W622" s="213">
        <f t="shared" si="355"/>
        <v>0</v>
      </c>
      <c r="X622" s="213">
        <f t="shared" si="355"/>
        <v>0</v>
      </c>
      <c r="Y622" s="213">
        <f t="shared" si="355"/>
        <v>0</v>
      </c>
      <c r="Z622" s="213">
        <f t="shared" si="355"/>
        <v>0</v>
      </c>
      <c r="AA622" s="213">
        <f t="shared" si="355"/>
        <v>0</v>
      </c>
      <c r="AB622" s="213">
        <f t="shared" si="355"/>
        <v>0</v>
      </c>
      <c r="AC622" s="213">
        <f t="shared" si="355"/>
        <v>0</v>
      </c>
      <c r="AD622" s="213">
        <f t="shared" si="355"/>
        <v>0</v>
      </c>
      <c r="AE622" s="213">
        <f t="shared" si="355"/>
        <v>0</v>
      </c>
      <c r="AF622" s="213">
        <f t="shared" si="355"/>
        <v>0</v>
      </c>
      <c r="AG622" s="213">
        <f t="shared" si="355"/>
        <v>0</v>
      </c>
      <c r="AH622" s="213">
        <f t="shared" si="355"/>
        <v>0</v>
      </c>
      <c r="AI622" s="213">
        <f t="shared" si="355"/>
        <v>0</v>
      </c>
      <c r="AJ622" s="213">
        <f t="shared" si="355"/>
        <v>0</v>
      </c>
      <c r="AK622" s="213">
        <f t="shared" si="355"/>
        <v>0</v>
      </c>
      <c r="AL622" s="213">
        <f t="shared" si="355"/>
        <v>0</v>
      </c>
      <c r="AM622" s="213">
        <f t="shared" si="355"/>
        <v>0</v>
      </c>
      <c r="AN622" s="213">
        <f t="shared" si="355"/>
        <v>0</v>
      </c>
      <c r="AO622" s="213">
        <f t="shared" si="355"/>
        <v>0</v>
      </c>
      <c r="AP622" s="213">
        <f t="shared" si="355"/>
        <v>0</v>
      </c>
    </row>
    <row r="623" spans="1:42" x14ac:dyDescent="0.2">
      <c r="A623" s="37" t="s">
        <v>12</v>
      </c>
      <c r="B623" s="28"/>
      <c r="C623" s="217">
        <f>SUM(C613:C622)</f>
        <v>0</v>
      </c>
      <c r="D623" s="217">
        <f t="shared" ref="D623:AD623" si="356">SUM(D613:D622)</f>
        <v>0</v>
      </c>
      <c r="E623" s="217">
        <f t="shared" si="356"/>
        <v>0</v>
      </c>
      <c r="F623" s="217">
        <f t="shared" si="356"/>
        <v>0</v>
      </c>
      <c r="G623" s="217">
        <f t="shared" si="356"/>
        <v>0</v>
      </c>
      <c r="H623" s="217">
        <f t="shared" si="356"/>
        <v>0</v>
      </c>
      <c r="I623" s="217">
        <f t="shared" si="356"/>
        <v>0</v>
      </c>
      <c r="J623" s="217">
        <f t="shared" si="356"/>
        <v>0</v>
      </c>
      <c r="K623" s="217">
        <f t="shared" si="356"/>
        <v>0</v>
      </c>
      <c r="L623" s="217">
        <f t="shared" si="356"/>
        <v>0</v>
      </c>
      <c r="M623" s="217">
        <f t="shared" si="356"/>
        <v>0</v>
      </c>
      <c r="N623" s="217">
        <f t="shared" si="356"/>
        <v>0</v>
      </c>
      <c r="O623" s="217">
        <f t="shared" si="356"/>
        <v>0</v>
      </c>
      <c r="P623" s="217">
        <f t="shared" si="356"/>
        <v>0</v>
      </c>
      <c r="Q623" s="217">
        <f t="shared" si="356"/>
        <v>0</v>
      </c>
      <c r="R623" s="217">
        <f t="shared" si="356"/>
        <v>0</v>
      </c>
      <c r="S623" s="217">
        <f t="shared" si="356"/>
        <v>0</v>
      </c>
      <c r="T623" s="217">
        <f t="shared" si="356"/>
        <v>0</v>
      </c>
      <c r="U623" s="217">
        <f t="shared" si="356"/>
        <v>0</v>
      </c>
      <c r="V623" s="217">
        <f t="shared" si="356"/>
        <v>0</v>
      </c>
      <c r="W623" s="217">
        <f t="shared" si="356"/>
        <v>0</v>
      </c>
      <c r="X623" s="217">
        <f t="shared" si="356"/>
        <v>0</v>
      </c>
      <c r="Y623" s="217">
        <f t="shared" si="356"/>
        <v>0</v>
      </c>
      <c r="Z623" s="217">
        <f t="shared" si="356"/>
        <v>0</v>
      </c>
      <c r="AA623" s="217">
        <f t="shared" si="356"/>
        <v>0</v>
      </c>
      <c r="AB623" s="217">
        <f t="shared" si="356"/>
        <v>0</v>
      </c>
      <c r="AC623" s="217">
        <f t="shared" si="356"/>
        <v>0</v>
      </c>
      <c r="AD623" s="217">
        <f t="shared" si="356"/>
        <v>0</v>
      </c>
      <c r="AE623" s="217">
        <f t="shared" ref="AE623" si="357">SUM(AE613:AE622)</f>
        <v>0</v>
      </c>
      <c r="AF623" s="217">
        <f t="shared" ref="AF623:AP623" si="358">SUM(AF613:AF622)</f>
        <v>0</v>
      </c>
      <c r="AG623" s="217">
        <f t="shared" si="358"/>
        <v>0</v>
      </c>
      <c r="AH623" s="217">
        <f t="shared" si="358"/>
        <v>0</v>
      </c>
      <c r="AI623" s="217">
        <f t="shared" si="358"/>
        <v>0</v>
      </c>
      <c r="AJ623" s="217">
        <f t="shared" si="358"/>
        <v>0</v>
      </c>
      <c r="AK623" s="217">
        <f t="shared" si="358"/>
        <v>0</v>
      </c>
      <c r="AL623" s="217">
        <f t="shared" si="358"/>
        <v>0</v>
      </c>
      <c r="AM623" s="217">
        <f t="shared" si="358"/>
        <v>0</v>
      </c>
      <c r="AN623" s="217">
        <f t="shared" si="358"/>
        <v>0</v>
      </c>
      <c r="AO623" s="217">
        <f t="shared" si="358"/>
        <v>0</v>
      </c>
      <c r="AP623" s="217">
        <f t="shared" si="358"/>
        <v>0</v>
      </c>
    </row>
    <row r="624" spans="1:42" x14ac:dyDescent="0.2">
      <c r="A624" s="4" t="s">
        <v>309</v>
      </c>
      <c r="B624" s="20"/>
      <c r="C624" s="20"/>
      <c r="D624" s="20"/>
      <c r="E624" s="20"/>
      <c r="F624" s="20"/>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c r="AE624" s="28"/>
      <c r="AF624" s="28"/>
      <c r="AG624" s="28"/>
      <c r="AH624" s="28"/>
      <c r="AI624" s="28"/>
      <c r="AJ624" s="28"/>
      <c r="AK624" s="28"/>
      <c r="AL624" s="28"/>
      <c r="AM624" s="28"/>
      <c r="AN624" s="28"/>
      <c r="AO624" s="28"/>
      <c r="AP624" s="28"/>
    </row>
    <row r="625" spans="1:42" x14ac:dyDescent="0.2">
      <c r="A625" s="4">
        <v>1</v>
      </c>
      <c r="B625" s="233">
        <f t="shared" ref="B625:B634" si="359">SUM(C625:AP625)</f>
        <v>0</v>
      </c>
      <c r="C625" s="217">
        <f t="shared" ref="C625:AP625" si="360">IF(C$2&lt;=equip1_reserve_freq*$A$613,$B$613/(equip1_reserve_freq),0)</f>
        <v>0</v>
      </c>
      <c r="D625" s="217">
        <f t="shared" si="360"/>
        <v>0</v>
      </c>
      <c r="E625" s="217">
        <f t="shared" si="360"/>
        <v>0</v>
      </c>
      <c r="F625" s="217">
        <f t="shared" si="360"/>
        <v>0</v>
      </c>
      <c r="G625" s="217">
        <f t="shared" si="360"/>
        <v>0</v>
      </c>
      <c r="H625" s="217">
        <f t="shared" si="360"/>
        <v>0</v>
      </c>
      <c r="I625" s="217">
        <f t="shared" si="360"/>
        <v>0</v>
      </c>
      <c r="J625" s="217">
        <f t="shared" si="360"/>
        <v>0</v>
      </c>
      <c r="K625" s="217">
        <f t="shared" si="360"/>
        <v>0</v>
      </c>
      <c r="L625" s="217">
        <f t="shared" si="360"/>
        <v>0</v>
      </c>
      <c r="M625" s="217">
        <f t="shared" si="360"/>
        <v>0</v>
      </c>
      <c r="N625" s="217">
        <f t="shared" si="360"/>
        <v>0</v>
      </c>
      <c r="O625" s="217">
        <f t="shared" si="360"/>
        <v>0</v>
      </c>
      <c r="P625" s="217">
        <f t="shared" si="360"/>
        <v>0</v>
      </c>
      <c r="Q625" s="217">
        <f t="shared" si="360"/>
        <v>0</v>
      </c>
      <c r="R625" s="217">
        <f t="shared" si="360"/>
        <v>0</v>
      </c>
      <c r="S625" s="217">
        <f t="shared" si="360"/>
        <v>0</v>
      </c>
      <c r="T625" s="217">
        <f t="shared" si="360"/>
        <v>0</v>
      </c>
      <c r="U625" s="217">
        <f t="shared" si="360"/>
        <v>0</v>
      </c>
      <c r="V625" s="217">
        <f t="shared" si="360"/>
        <v>0</v>
      </c>
      <c r="W625" s="217">
        <f t="shared" si="360"/>
        <v>0</v>
      </c>
      <c r="X625" s="217">
        <f t="shared" si="360"/>
        <v>0</v>
      </c>
      <c r="Y625" s="217">
        <f t="shared" si="360"/>
        <v>0</v>
      </c>
      <c r="Z625" s="217">
        <f t="shared" si="360"/>
        <v>0</v>
      </c>
      <c r="AA625" s="217">
        <f t="shared" si="360"/>
        <v>0</v>
      </c>
      <c r="AB625" s="217">
        <f t="shared" si="360"/>
        <v>0</v>
      </c>
      <c r="AC625" s="217">
        <f t="shared" si="360"/>
        <v>0</v>
      </c>
      <c r="AD625" s="217">
        <f t="shared" si="360"/>
        <v>0</v>
      </c>
      <c r="AE625" s="217">
        <f t="shared" si="360"/>
        <v>0</v>
      </c>
      <c r="AF625" s="217">
        <f t="shared" si="360"/>
        <v>0</v>
      </c>
      <c r="AG625" s="217">
        <f t="shared" si="360"/>
        <v>0</v>
      </c>
      <c r="AH625" s="217">
        <f t="shared" si="360"/>
        <v>0</v>
      </c>
      <c r="AI625" s="217">
        <f t="shared" si="360"/>
        <v>0</v>
      </c>
      <c r="AJ625" s="217">
        <f t="shared" si="360"/>
        <v>0</v>
      </c>
      <c r="AK625" s="217">
        <f t="shared" si="360"/>
        <v>0</v>
      </c>
      <c r="AL625" s="217">
        <f t="shared" si="360"/>
        <v>0</v>
      </c>
      <c r="AM625" s="217">
        <f t="shared" si="360"/>
        <v>0</v>
      </c>
      <c r="AN625" s="217">
        <f t="shared" si="360"/>
        <v>0</v>
      </c>
      <c r="AO625" s="217">
        <f t="shared" si="360"/>
        <v>0</v>
      </c>
      <c r="AP625" s="217">
        <f t="shared" si="360"/>
        <v>0</v>
      </c>
    </row>
    <row r="626" spans="1:42" x14ac:dyDescent="0.2">
      <c r="A626" s="4">
        <f>A625+1</f>
        <v>2</v>
      </c>
      <c r="B626" s="233">
        <f t="shared" si="359"/>
        <v>0</v>
      </c>
      <c r="C626" s="235">
        <f t="shared" ref="C626:AP626" si="361">IF(AND(C$2&gt;equip1_reserve_freq*$A613,C$2&lt;=equip1_reserve_freq*$A614),$B614/(equip1_reserve_freq),0)</f>
        <v>0</v>
      </c>
      <c r="D626" s="213">
        <f t="shared" si="361"/>
        <v>0</v>
      </c>
      <c r="E626" s="213">
        <f t="shared" si="361"/>
        <v>0</v>
      </c>
      <c r="F626" s="213">
        <f t="shared" si="361"/>
        <v>0</v>
      </c>
      <c r="G626" s="213">
        <f t="shared" si="361"/>
        <v>0</v>
      </c>
      <c r="H626" s="213">
        <f t="shared" si="361"/>
        <v>0</v>
      </c>
      <c r="I626" s="213">
        <f t="shared" si="361"/>
        <v>0</v>
      </c>
      <c r="J626" s="213">
        <f t="shared" si="361"/>
        <v>0</v>
      </c>
      <c r="K626" s="213">
        <f t="shared" si="361"/>
        <v>0</v>
      </c>
      <c r="L626" s="213">
        <f t="shared" si="361"/>
        <v>0</v>
      </c>
      <c r="M626" s="213">
        <f t="shared" si="361"/>
        <v>0</v>
      </c>
      <c r="N626" s="213">
        <f t="shared" si="361"/>
        <v>0</v>
      </c>
      <c r="O626" s="213">
        <f t="shared" si="361"/>
        <v>0</v>
      </c>
      <c r="P626" s="213">
        <f t="shared" si="361"/>
        <v>0</v>
      </c>
      <c r="Q626" s="213">
        <f t="shared" si="361"/>
        <v>0</v>
      </c>
      <c r="R626" s="213">
        <f t="shared" si="361"/>
        <v>0</v>
      </c>
      <c r="S626" s="213">
        <f t="shared" si="361"/>
        <v>0</v>
      </c>
      <c r="T626" s="213">
        <f t="shared" si="361"/>
        <v>0</v>
      </c>
      <c r="U626" s="213">
        <f t="shared" si="361"/>
        <v>0</v>
      </c>
      <c r="V626" s="213">
        <f t="shared" si="361"/>
        <v>0</v>
      </c>
      <c r="W626" s="213">
        <f t="shared" si="361"/>
        <v>0</v>
      </c>
      <c r="X626" s="213">
        <f t="shared" si="361"/>
        <v>0</v>
      </c>
      <c r="Y626" s="213">
        <f t="shared" si="361"/>
        <v>0</v>
      </c>
      <c r="Z626" s="213">
        <f t="shared" si="361"/>
        <v>0</v>
      </c>
      <c r="AA626" s="213">
        <f t="shared" si="361"/>
        <v>0</v>
      </c>
      <c r="AB626" s="213">
        <f t="shared" si="361"/>
        <v>0</v>
      </c>
      <c r="AC626" s="213">
        <f t="shared" si="361"/>
        <v>0</v>
      </c>
      <c r="AD626" s="213">
        <f t="shared" si="361"/>
        <v>0</v>
      </c>
      <c r="AE626" s="213">
        <f t="shared" si="361"/>
        <v>0</v>
      </c>
      <c r="AF626" s="213">
        <f t="shared" si="361"/>
        <v>0</v>
      </c>
      <c r="AG626" s="213">
        <f t="shared" si="361"/>
        <v>0</v>
      </c>
      <c r="AH626" s="213">
        <f t="shared" si="361"/>
        <v>0</v>
      </c>
      <c r="AI626" s="213">
        <f t="shared" si="361"/>
        <v>0</v>
      </c>
      <c r="AJ626" s="213">
        <f t="shared" si="361"/>
        <v>0</v>
      </c>
      <c r="AK626" s="213">
        <f t="shared" si="361"/>
        <v>0</v>
      </c>
      <c r="AL626" s="213">
        <f t="shared" si="361"/>
        <v>0</v>
      </c>
      <c r="AM626" s="213">
        <f t="shared" si="361"/>
        <v>0</v>
      </c>
      <c r="AN626" s="213">
        <f t="shared" si="361"/>
        <v>0</v>
      </c>
      <c r="AO626" s="213">
        <f t="shared" si="361"/>
        <v>0</v>
      </c>
      <c r="AP626" s="213">
        <f t="shared" si="361"/>
        <v>0</v>
      </c>
    </row>
    <row r="627" spans="1:42" x14ac:dyDescent="0.2">
      <c r="A627" s="4">
        <f t="shared" ref="A627:A632" si="362">A626+1</f>
        <v>3</v>
      </c>
      <c r="B627" s="233">
        <f t="shared" si="359"/>
        <v>0</v>
      </c>
      <c r="C627" s="235">
        <f t="shared" ref="C627:AP627" si="363">IF(AND(C$2&gt;equip1_reserve_freq*$A614,C$2&lt;=equip1_reserve_freq*$A615),$B615/(equip1_reserve_freq),0)</f>
        <v>0</v>
      </c>
      <c r="D627" s="213">
        <f t="shared" si="363"/>
        <v>0</v>
      </c>
      <c r="E627" s="213">
        <f t="shared" si="363"/>
        <v>0</v>
      </c>
      <c r="F627" s="213">
        <f t="shared" si="363"/>
        <v>0</v>
      </c>
      <c r="G627" s="213">
        <f t="shared" si="363"/>
        <v>0</v>
      </c>
      <c r="H627" s="213">
        <f t="shared" si="363"/>
        <v>0</v>
      </c>
      <c r="I627" s="213">
        <f t="shared" si="363"/>
        <v>0</v>
      </c>
      <c r="J627" s="213">
        <f t="shared" si="363"/>
        <v>0</v>
      </c>
      <c r="K627" s="213">
        <f t="shared" si="363"/>
        <v>0</v>
      </c>
      <c r="L627" s="213">
        <f t="shared" si="363"/>
        <v>0</v>
      </c>
      <c r="M627" s="213">
        <f t="shared" si="363"/>
        <v>0</v>
      </c>
      <c r="N627" s="213">
        <f t="shared" si="363"/>
        <v>0</v>
      </c>
      <c r="O627" s="213">
        <f t="shared" si="363"/>
        <v>0</v>
      </c>
      <c r="P627" s="213">
        <f t="shared" si="363"/>
        <v>0</v>
      </c>
      <c r="Q627" s="213">
        <f t="shared" si="363"/>
        <v>0</v>
      </c>
      <c r="R627" s="213">
        <f t="shared" si="363"/>
        <v>0</v>
      </c>
      <c r="S627" s="213">
        <f t="shared" si="363"/>
        <v>0</v>
      </c>
      <c r="T627" s="213">
        <f t="shared" si="363"/>
        <v>0</v>
      </c>
      <c r="U627" s="213">
        <f t="shared" si="363"/>
        <v>0</v>
      </c>
      <c r="V627" s="213">
        <f t="shared" si="363"/>
        <v>0</v>
      </c>
      <c r="W627" s="213">
        <f t="shared" si="363"/>
        <v>0</v>
      </c>
      <c r="X627" s="213">
        <f t="shared" si="363"/>
        <v>0</v>
      </c>
      <c r="Y627" s="213">
        <f t="shared" si="363"/>
        <v>0</v>
      </c>
      <c r="Z627" s="213">
        <f t="shared" si="363"/>
        <v>0</v>
      </c>
      <c r="AA627" s="213">
        <f t="shared" si="363"/>
        <v>0</v>
      </c>
      <c r="AB627" s="213">
        <f t="shared" si="363"/>
        <v>0</v>
      </c>
      <c r="AC627" s="213">
        <f t="shared" si="363"/>
        <v>0</v>
      </c>
      <c r="AD627" s="213">
        <f t="shared" si="363"/>
        <v>0</v>
      </c>
      <c r="AE627" s="213">
        <f t="shared" si="363"/>
        <v>0</v>
      </c>
      <c r="AF627" s="213">
        <f t="shared" si="363"/>
        <v>0</v>
      </c>
      <c r="AG627" s="213">
        <f t="shared" si="363"/>
        <v>0</v>
      </c>
      <c r="AH627" s="213">
        <f t="shared" si="363"/>
        <v>0</v>
      </c>
      <c r="AI627" s="213">
        <f t="shared" si="363"/>
        <v>0</v>
      </c>
      <c r="AJ627" s="213">
        <f t="shared" si="363"/>
        <v>0</v>
      </c>
      <c r="AK627" s="213">
        <f t="shared" si="363"/>
        <v>0</v>
      </c>
      <c r="AL627" s="213">
        <f t="shared" si="363"/>
        <v>0</v>
      </c>
      <c r="AM627" s="213">
        <f t="shared" si="363"/>
        <v>0</v>
      </c>
      <c r="AN627" s="213">
        <f t="shared" si="363"/>
        <v>0</v>
      </c>
      <c r="AO627" s="213">
        <f t="shared" si="363"/>
        <v>0</v>
      </c>
      <c r="AP627" s="213">
        <f t="shared" si="363"/>
        <v>0</v>
      </c>
    </row>
    <row r="628" spans="1:42" x14ac:dyDescent="0.2">
      <c r="A628" s="4">
        <f t="shared" si="362"/>
        <v>4</v>
      </c>
      <c r="B628" s="233">
        <f t="shared" si="359"/>
        <v>0</v>
      </c>
      <c r="C628" s="235">
        <f t="shared" ref="C628:AP628" si="364">IF(AND(C$2&gt;equip1_reserve_freq*$A615,C$2&lt;=equip1_reserve_freq*$A616),$B616/(equip1_reserve_freq),0)</f>
        <v>0</v>
      </c>
      <c r="D628" s="213">
        <f t="shared" si="364"/>
        <v>0</v>
      </c>
      <c r="E628" s="213">
        <f t="shared" si="364"/>
        <v>0</v>
      </c>
      <c r="F628" s="213">
        <f t="shared" si="364"/>
        <v>0</v>
      </c>
      <c r="G628" s="213">
        <f t="shared" si="364"/>
        <v>0</v>
      </c>
      <c r="H628" s="213">
        <f t="shared" si="364"/>
        <v>0</v>
      </c>
      <c r="I628" s="213">
        <f t="shared" si="364"/>
        <v>0</v>
      </c>
      <c r="J628" s="213">
        <f t="shared" si="364"/>
        <v>0</v>
      </c>
      <c r="K628" s="213">
        <f t="shared" si="364"/>
        <v>0</v>
      </c>
      <c r="L628" s="213">
        <f t="shared" si="364"/>
        <v>0</v>
      </c>
      <c r="M628" s="213">
        <f t="shared" si="364"/>
        <v>0</v>
      </c>
      <c r="N628" s="213">
        <f t="shared" si="364"/>
        <v>0</v>
      </c>
      <c r="O628" s="213">
        <f t="shared" si="364"/>
        <v>0</v>
      </c>
      <c r="P628" s="213">
        <f t="shared" si="364"/>
        <v>0</v>
      </c>
      <c r="Q628" s="213">
        <f t="shared" si="364"/>
        <v>0</v>
      </c>
      <c r="R628" s="213">
        <f t="shared" si="364"/>
        <v>0</v>
      </c>
      <c r="S628" s="213">
        <f t="shared" si="364"/>
        <v>0</v>
      </c>
      <c r="T628" s="213">
        <f t="shared" si="364"/>
        <v>0</v>
      </c>
      <c r="U628" s="213">
        <f t="shared" si="364"/>
        <v>0</v>
      </c>
      <c r="V628" s="213">
        <f t="shared" si="364"/>
        <v>0</v>
      </c>
      <c r="W628" s="213">
        <f t="shared" si="364"/>
        <v>0</v>
      </c>
      <c r="X628" s="213">
        <f t="shared" si="364"/>
        <v>0</v>
      </c>
      <c r="Y628" s="213">
        <f t="shared" si="364"/>
        <v>0</v>
      </c>
      <c r="Z628" s="213">
        <f t="shared" si="364"/>
        <v>0</v>
      </c>
      <c r="AA628" s="213">
        <f t="shared" si="364"/>
        <v>0</v>
      </c>
      <c r="AB628" s="213">
        <f t="shared" si="364"/>
        <v>0</v>
      </c>
      <c r="AC628" s="213">
        <f t="shared" si="364"/>
        <v>0</v>
      </c>
      <c r="AD628" s="213">
        <f t="shared" si="364"/>
        <v>0</v>
      </c>
      <c r="AE628" s="213">
        <f t="shared" si="364"/>
        <v>0</v>
      </c>
      <c r="AF628" s="213">
        <f t="shared" si="364"/>
        <v>0</v>
      </c>
      <c r="AG628" s="213">
        <f t="shared" si="364"/>
        <v>0</v>
      </c>
      <c r="AH628" s="213">
        <f t="shared" si="364"/>
        <v>0</v>
      </c>
      <c r="AI628" s="213">
        <f t="shared" si="364"/>
        <v>0</v>
      </c>
      <c r="AJ628" s="213">
        <f t="shared" si="364"/>
        <v>0</v>
      </c>
      <c r="AK628" s="213">
        <f t="shared" si="364"/>
        <v>0</v>
      </c>
      <c r="AL628" s="213">
        <f t="shared" si="364"/>
        <v>0</v>
      </c>
      <c r="AM628" s="213">
        <f t="shared" si="364"/>
        <v>0</v>
      </c>
      <c r="AN628" s="213">
        <f t="shared" si="364"/>
        <v>0</v>
      </c>
      <c r="AO628" s="213">
        <f t="shared" si="364"/>
        <v>0</v>
      </c>
      <c r="AP628" s="213">
        <f t="shared" si="364"/>
        <v>0</v>
      </c>
    </row>
    <row r="629" spans="1:42" x14ac:dyDescent="0.2">
      <c r="A629" s="4">
        <f t="shared" si="362"/>
        <v>5</v>
      </c>
      <c r="B629" s="233">
        <f t="shared" si="359"/>
        <v>0</v>
      </c>
      <c r="C629" s="235">
        <f t="shared" ref="C629:AP629" si="365">IF(AND(C$2&gt;equip1_reserve_freq*$A616,C$2&lt;=equip1_reserve_freq*$A617),$B617/(equip1_reserve_freq),0)</f>
        <v>0</v>
      </c>
      <c r="D629" s="213">
        <f t="shared" si="365"/>
        <v>0</v>
      </c>
      <c r="E629" s="213">
        <f t="shared" si="365"/>
        <v>0</v>
      </c>
      <c r="F629" s="213">
        <f t="shared" si="365"/>
        <v>0</v>
      </c>
      <c r="G629" s="213">
        <f t="shared" si="365"/>
        <v>0</v>
      </c>
      <c r="H629" s="213">
        <f t="shared" si="365"/>
        <v>0</v>
      </c>
      <c r="I629" s="213">
        <f t="shared" si="365"/>
        <v>0</v>
      </c>
      <c r="J629" s="213">
        <f t="shared" si="365"/>
        <v>0</v>
      </c>
      <c r="K629" s="213">
        <f t="shared" si="365"/>
        <v>0</v>
      </c>
      <c r="L629" s="213">
        <f t="shared" si="365"/>
        <v>0</v>
      </c>
      <c r="M629" s="213">
        <f t="shared" si="365"/>
        <v>0</v>
      </c>
      <c r="N629" s="213">
        <f t="shared" si="365"/>
        <v>0</v>
      </c>
      <c r="O629" s="213">
        <f t="shared" si="365"/>
        <v>0</v>
      </c>
      <c r="P629" s="213">
        <f t="shared" si="365"/>
        <v>0</v>
      </c>
      <c r="Q629" s="213">
        <f t="shared" si="365"/>
        <v>0</v>
      </c>
      <c r="R629" s="213">
        <f t="shared" si="365"/>
        <v>0</v>
      </c>
      <c r="S629" s="213">
        <f t="shared" si="365"/>
        <v>0</v>
      </c>
      <c r="T629" s="213">
        <f t="shared" si="365"/>
        <v>0</v>
      </c>
      <c r="U629" s="213">
        <f t="shared" si="365"/>
        <v>0</v>
      </c>
      <c r="V629" s="213">
        <f t="shared" si="365"/>
        <v>0</v>
      </c>
      <c r="W629" s="213">
        <f t="shared" si="365"/>
        <v>0</v>
      </c>
      <c r="X629" s="213">
        <f t="shared" si="365"/>
        <v>0</v>
      </c>
      <c r="Y629" s="213">
        <f t="shared" si="365"/>
        <v>0</v>
      </c>
      <c r="Z629" s="213">
        <f t="shared" si="365"/>
        <v>0</v>
      </c>
      <c r="AA629" s="213">
        <f t="shared" si="365"/>
        <v>0</v>
      </c>
      <c r="AB629" s="213">
        <f t="shared" si="365"/>
        <v>0</v>
      </c>
      <c r="AC629" s="213">
        <f t="shared" si="365"/>
        <v>0</v>
      </c>
      <c r="AD629" s="213">
        <f t="shared" si="365"/>
        <v>0</v>
      </c>
      <c r="AE629" s="213">
        <f t="shared" si="365"/>
        <v>0</v>
      </c>
      <c r="AF629" s="213">
        <f t="shared" si="365"/>
        <v>0</v>
      </c>
      <c r="AG629" s="213">
        <f t="shared" si="365"/>
        <v>0</v>
      </c>
      <c r="AH629" s="213">
        <f t="shared" si="365"/>
        <v>0</v>
      </c>
      <c r="AI629" s="213">
        <f t="shared" si="365"/>
        <v>0</v>
      </c>
      <c r="AJ629" s="213">
        <f t="shared" si="365"/>
        <v>0</v>
      </c>
      <c r="AK629" s="213">
        <f t="shared" si="365"/>
        <v>0</v>
      </c>
      <c r="AL629" s="213">
        <f t="shared" si="365"/>
        <v>0</v>
      </c>
      <c r="AM629" s="213">
        <f t="shared" si="365"/>
        <v>0</v>
      </c>
      <c r="AN629" s="213">
        <f t="shared" si="365"/>
        <v>0</v>
      </c>
      <c r="AO629" s="213">
        <f t="shared" si="365"/>
        <v>0</v>
      </c>
      <c r="AP629" s="213">
        <f t="shared" si="365"/>
        <v>0</v>
      </c>
    </row>
    <row r="630" spans="1:42" x14ac:dyDescent="0.2">
      <c r="A630" s="4">
        <f t="shared" si="362"/>
        <v>6</v>
      </c>
      <c r="B630" s="233">
        <f t="shared" si="359"/>
        <v>0</v>
      </c>
      <c r="C630" s="235">
        <f t="shared" ref="C630:AP630" si="366">IF(AND(C$2&gt;equip1_reserve_freq*$A617,C$2&lt;=equip1_reserve_freq*$A618),$B618/(equip1_reserve_freq),0)</f>
        <v>0</v>
      </c>
      <c r="D630" s="213">
        <f t="shared" si="366"/>
        <v>0</v>
      </c>
      <c r="E630" s="213">
        <f t="shared" si="366"/>
        <v>0</v>
      </c>
      <c r="F630" s="213">
        <f t="shared" si="366"/>
        <v>0</v>
      </c>
      <c r="G630" s="213">
        <f t="shared" si="366"/>
        <v>0</v>
      </c>
      <c r="H630" s="213">
        <f t="shared" si="366"/>
        <v>0</v>
      </c>
      <c r="I630" s="213">
        <f t="shared" si="366"/>
        <v>0</v>
      </c>
      <c r="J630" s="213">
        <f t="shared" si="366"/>
        <v>0</v>
      </c>
      <c r="K630" s="213">
        <f t="shared" si="366"/>
        <v>0</v>
      </c>
      <c r="L630" s="213">
        <f t="shared" si="366"/>
        <v>0</v>
      </c>
      <c r="M630" s="213">
        <f t="shared" si="366"/>
        <v>0</v>
      </c>
      <c r="N630" s="213">
        <f t="shared" si="366"/>
        <v>0</v>
      </c>
      <c r="O630" s="213">
        <f t="shared" si="366"/>
        <v>0</v>
      </c>
      <c r="P630" s="213">
        <f t="shared" si="366"/>
        <v>0</v>
      </c>
      <c r="Q630" s="213">
        <f t="shared" si="366"/>
        <v>0</v>
      </c>
      <c r="R630" s="213">
        <f t="shared" si="366"/>
        <v>0</v>
      </c>
      <c r="S630" s="213">
        <f t="shared" si="366"/>
        <v>0</v>
      </c>
      <c r="T630" s="213">
        <f t="shared" si="366"/>
        <v>0</v>
      </c>
      <c r="U630" s="213">
        <f t="shared" si="366"/>
        <v>0</v>
      </c>
      <c r="V630" s="213">
        <f t="shared" si="366"/>
        <v>0</v>
      </c>
      <c r="W630" s="213">
        <f t="shared" si="366"/>
        <v>0</v>
      </c>
      <c r="X630" s="213">
        <f t="shared" si="366"/>
        <v>0</v>
      </c>
      <c r="Y630" s="213">
        <f t="shared" si="366"/>
        <v>0</v>
      </c>
      <c r="Z630" s="213">
        <f t="shared" si="366"/>
        <v>0</v>
      </c>
      <c r="AA630" s="213">
        <f t="shared" si="366"/>
        <v>0</v>
      </c>
      <c r="AB630" s="213">
        <f t="shared" si="366"/>
        <v>0</v>
      </c>
      <c r="AC630" s="213">
        <f t="shared" si="366"/>
        <v>0</v>
      </c>
      <c r="AD630" s="213">
        <f t="shared" si="366"/>
        <v>0</v>
      </c>
      <c r="AE630" s="213">
        <f t="shared" si="366"/>
        <v>0</v>
      </c>
      <c r="AF630" s="213">
        <f t="shared" si="366"/>
        <v>0</v>
      </c>
      <c r="AG630" s="213">
        <f t="shared" si="366"/>
        <v>0</v>
      </c>
      <c r="AH630" s="213">
        <f t="shared" si="366"/>
        <v>0</v>
      </c>
      <c r="AI630" s="213">
        <f t="shared" si="366"/>
        <v>0</v>
      </c>
      <c r="AJ630" s="213">
        <f t="shared" si="366"/>
        <v>0</v>
      </c>
      <c r="AK630" s="213">
        <f t="shared" si="366"/>
        <v>0</v>
      </c>
      <c r="AL630" s="213">
        <f t="shared" si="366"/>
        <v>0</v>
      </c>
      <c r="AM630" s="213">
        <f t="shared" si="366"/>
        <v>0</v>
      </c>
      <c r="AN630" s="213">
        <f t="shared" si="366"/>
        <v>0</v>
      </c>
      <c r="AO630" s="213">
        <f t="shared" si="366"/>
        <v>0</v>
      </c>
      <c r="AP630" s="213">
        <f t="shared" si="366"/>
        <v>0</v>
      </c>
    </row>
    <row r="631" spans="1:42" x14ac:dyDescent="0.2">
      <c r="A631" s="4">
        <f t="shared" si="362"/>
        <v>7</v>
      </c>
      <c r="B631" s="233">
        <f t="shared" si="359"/>
        <v>0</v>
      </c>
      <c r="C631" s="235">
        <f t="shared" ref="C631:AP631" si="367">IF(AND(C$2&gt;equip1_reserve_freq*$A618,C$2&lt;=equip1_reserve_freq*$A619),$B619/(equip1_reserve_freq),0)</f>
        <v>0</v>
      </c>
      <c r="D631" s="213">
        <f t="shared" si="367"/>
        <v>0</v>
      </c>
      <c r="E631" s="213">
        <f t="shared" si="367"/>
        <v>0</v>
      </c>
      <c r="F631" s="213">
        <f t="shared" si="367"/>
        <v>0</v>
      </c>
      <c r="G631" s="213">
        <f t="shared" si="367"/>
        <v>0</v>
      </c>
      <c r="H631" s="213">
        <f t="shared" si="367"/>
        <v>0</v>
      </c>
      <c r="I631" s="213">
        <f t="shared" si="367"/>
        <v>0</v>
      </c>
      <c r="J631" s="213">
        <f t="shared" si="367"/>
        <v>0</v>
      </c>
      <c r="K631" s="213">
        <f t="shared" si="367"/>
        <v>0</v>
      </c>
      <c r="L631" s="213">
        <f t="shared" si="367"/>
        <v>0</v>
      </c>
      <c r="M631" s="213">
        <f t="shared" si="367"/>
        <v>0</v>
      </c>
      <c r="N631" s="213">
        <f t="shared" si="367"/>
        <v>0</v>
      </c>
      <c r="O631" s="213">
        <f t="shared" si="367"/>
        <v>0</v>
      </c>
      <c r="P631" s="213">
        <f t="shared" si="367"/>
        <v>0</v>
      </c>
      <c r="Q631" s="213">
        <f t="shared" si="367"/>
        <v>0</v>
      </c>
      <c r="R631" s="213">
        <f t="shared" si="367"/>
        <v>0</v>
      </c>
      <c r="S631" s="213">
        <f t="shared" si="367"/>
        <v>0</v>
      </c>
      <c r="T631" s="213">
        <f t="shared" si="367"/>
        <v>0</v>
      </c>
      <c r="U631" s="213">
        <f t="shared" si="367"/>
        <v>0</v>
      </c>
      <c r="V631" s="213">
        <f t="shared" si="367"/>
        <v>0</v>
      </c>
      <c r="W631" s="213">
        <f t="shared" si="367"/>
        <v>0</v>
      </c>
      <c r="X631" s="213">
        <f t="shared" si="367"/>
        <v>0</v>
      </c>
      <c r="Y631" s="213">
        <f t="shared" si="367"/>
        <v>0</v>
      </c>
      <c r="Z631" s="213">
        <f t="shared" si="367"/>
        <v>0</v>
      </c>
      <c r="AA631" s="213">
        <f t="shared" si="367"/>
        <v>0</v>
      </c>
      <c r="AB631" s="213">
        <f t="shared" si="367"/>
        <v>0</v>
      </c>
      <c r="AC631" s="213">
        <f t="shared" si="367"/>
        <v>0</v>
      </c>
      <c r="AD631" s="213">
        <f t="shared" si="367"/>
        <v>0</v>
      </c>
      <c r="AE631" s="213">
        <f t="shared" si="367"/>
        <v>0</v>
      </c>
      <c r="AF631" s="213">
        <f t="shared" si="367"/>
        <v>0</v>
      </c>
      <c r="AG631" s="213">
        <f t="shared" si="367"/>
        <v>0</v>
      </c>
      <c r="AH631" s="213">
        <f t="shared" si="367"/>
        <v>0</v>
      </c>
      <c r="AI631" s="213">
        <f t="shared" si="367"/>
        <v>0</v>
      </c>
      <c r="AJ631" s="213">
        <f t="shared" si="367"/>
        <v>0</v>
      </c>
      <c r="AK631" s="213">
        <f t="shared" si="367"/>
        <v>0</v>
      </c>
      <c r="AL631" s="213">
        <f t="shared" si="367"/>
        <v>0</v>
      </c>
      <c r="AM631" s="213">
        <f t="shared" si="367"/>
        <v>0</v>
      </c>
      <c r="AN631" s="213">
        <f t="shared" si="367"/>
        <v>0</v>
      </c>
      <c r="AO631" s="213">
        <f t="shared" si="367"/>
        <v>0</v>
      </c>
      <c r="AP631" s="213">
        <f t="shared" si="367"/>
        <v>0</v>
      </c>
    </row>
    <row r="632" spans="1:42" x14ac:dyDescent="0.2">
      <c r="A632" s="4">
        <f t="shared" si="362"/>
        <v>8</v>
      </c>
      <c r="B632" s="233">
        <f t="shared" si="359"/>
        <v>0</v>
      </c>
      <c r="C632" s="235">
        <f t="shared" ref="C632:AP632" si="368">IF(AND(C$2&gt;equip1_reserve_freq*$A619,C$2&lt;=equip1_reserve_freq*$A620),$B620/(equip1_reserve_freq),0)</f>
        <v>0</v>
      </c>
      <c r="D632" s="213">
        <f t="shared" si="368"/>
        <v>0</v>
      </c>
      <c r="E632" s="213">
        <f t="shared" si="368"/>
        <v>0</v>
      </c>
      <c r="F632" s="213">
        <f t="shared" si="368"/>
        <v>0</v>
      </c>
      <c r="G632" s="213">
        <f t="shared" si="368"/>
        <v>0</v>
      </c>
      <c r="H632" s="213">
        <f t="shared" si="368"/>
        <v>0</v>
      </c>
      <c r="I632" s="213">
        <f t="shared" si="368"/>
        <v>0</v>
      </c>
      <c r="J632" s="213">
        <f t="shared" si="368"/>
        <v>0</v>
      </c>
      <c r="K632" s="213">
        <f t="shared" si="368"/>
        <v>0</v>
      </c>
      <c r="L632" s="213">
        <f t="shared" si="368"/>
        <v>0</v>
      </c>
      <c r="M632" s="213">
        <f t="shared" si="368"/>
        <v>0</v>
      </c>
      <c r="N632" s="213">
        <f t="shared" si="368"/>
        <v>0</v>
      </c>
      <c r="O632" s="213">
        <f t="shared" si="368"/>
        <v>0</v>
      </c>
      <c r="P632" s="213">
        <f t="shared" si="368"/>
        <v>0</v>
      </c>
      <c r="Q632" s="213">
        <f t="shared" si="368"/>
        <v>0</v>
      </c>
      <c r="R632" s="213">
        <f t="shared" si="368"/>
        <v>0</v>
      </c>
      <c r="S632" s="213">
        <f t="shared" si="368"/>
        <v>0</v>
      </c>
      <c r="T632" s="213">
        <f t="shared" si="368"/>
        <v>0</v>
      </c>
      <c r="U632" s="213">
        <f t="shared" si="368"/>
        <v>0</v>
      </c>
      <c r="V632" s="213">
        <f t="shared" si="368"/>
        <v>0</v>
      </c>
      <c r="W632" s="213">
        <f t="shared" si="368"/>
        <v>0</v>
      </c>
      <c r="X632" s="213">
        <f t="shared" si="368"/>
        <v>0</v>
      </c>
      <c r="Y632" s="213">
        <f t="shared" si="368"/>
        <v>0</v>
      </c>
      <c r="Z632" s="213">
        <f t="shared" si="368"/>
        <v>0</v>
      </c>
      <c r="AA632" s="213">
        <f t="shared" si="368"/>
        <v>0</v>
      </c>
      <c r="AB632" s="213">
        <f t="shared" si="368"/>
        <v>0</v>
      </c>
      <c r="AC632" s="213">
        <f t="shared" si="368"/>
        <v>0</v>
      </c>
      <c r="AD632" s="213">
        <f t="shared" si="368"/>
        <v>0</v>
      </c>
      <c r="AE632" s="213">
        <f t="shared" si="368"/>
        <v>0</v>
      </c>
      <c r="AF632" s="213">
        <f t="shared" si="368"/>
        <v>0</v>
      </c>
      <c r="AG632" s="213">
        <f t="shared" si="368"/>
        <v>0</v>
      </c>
      <c r="AH632" s="213">
        <f t="shared" si="368"/>
        <v>0</v>
      </c>
      <c r="AI632" s="213">
        <f t="shared" si="368"/>
        <v>0</v>
      </c>
      <c r="AJ632" s="213">
        <f t="shared" si="368"/>
        <v>0</v>
      </c>
      <c r="AK632" s="213">
        <f t="shared" si="368"/>
        <v>0</v>
      </c>
      <c r="AL632" s="213">
        <f t="shared" si="368"/>
        <v>0</v>
      </c>
      <c r="AM632" s="213">
        <f t="shared" si="368"/>
        <v>0</v>
      </c>
      <c r="AN632" s="213">
        <f t="shared" si="368"/>
        <v>0</v>
      </c>
      <c r="AO632" s="213">
        <f t="shared" si="368"/>
        <v>0</v>
      </c>
      <c r="AP632" s="213">
        <f t="shared" si="368"/>
        <v>0</v>
      </c>
    </row>
    <row r="633" spans="1:42" x14ac:dyDescent="0.2">
      <c r="A633" s="4">
        <f>A632+1</f>
        <v>9</v>
      </c>
      <c r="B633" s="233">
        <f t="shared" si="359"/>
        <v>0</v>
      </c>
      <c r="C633" s="235">
        <f t="shared" ref="C633:AP633" si="369">IF(AND(C$2&gt;equip1_reserve_freq*$A620,C$2&lt;=equip1_reserve_freq*$A621),$B621/(equip1_reserve_freq),0)</f>
        <v>0</v>
      </c>
      <c r="D633" s="213">
        <f t="shared" si="369"/>
        <v>0</v>
      </c>
      <c r="E633" s="213">
        <f t="shared" si="369"/>
        <v>0</v>
      </c>
      <c r="F633" s="213">
        <f t="shared" si="369"/>
        <v>0</v>
      </c>
      <c r="G633" s="213">
        <f t="shared" si="369"/>
        <v>0</v>
      </c>
      <c r="H633" s="213">
        <f t="shared" si="369"/>
        <v>0</v>
      </c>
      <c r="I633" s="213">
        <f t="shared" si="369"/>
        <v>0</v>
      </c>
      <c r="J633" s="213">
        <f t="shared" si="369"/>
        <v>0</v>
      </c>
      <c r="K633" s="213">
        <f t="shared" si="369"/>
        <v>0</v>
      </c>
      <c r="L633" s="213">
        <f t="shared" si="369"/>
        <v>0</v>
      </c>
      <c r="M633" s="213">
        <f t="shared" si="369"/>
        <v>0</v>
      </c>
      <c r="N633" s="213">
        <f t="shared" si="369"/>
        <v>0</v>
      </c>
      <c r="O633" s="213">
        <f t="shared" si="369"/>
        <v>0</v>
      </c>
      <c r="P633" s="213">
        <f t="shared" si="369"/>
        <v>0</v>
      </c>
      <c r="Q633" s="213">
        <f t="shared" si="369"/>
        <v>0</v>
      </c>
      <c r="R633" s="213">
        <f t="shared" si="369"/>
        <v>0</v>
      </c>
      <c r="S633" s="213">
        <f t="shared" si="369"/>
        <v>0</v>
      </c>
      <c r="T633" s="213">
        <f t="shared" si="369"/>
        <v>0</v>
      </c>
      <c r="U633" s="213">
        <f t="shared" si="369"/>
        <v>0</v>
      </c>
      <c r="V633" s="213">
        <f t="shared" si="369"/>
        <v>0</v>
      </c>
      <c r="W633" s="213">
        <f t="shared" si="369"/>
        <v>0</v>
      </c>
      <c r="X633" s="213">
        <f t="shared" si="369"/>
        <v>0</v>
      </c>
      <c r="Y633" s="213">
        <f t="shared" si="369"/>
        <v>0</v>
      </c>
      <c r="Z633" s="213">
        <f t="shared" si="369"/>
        <v>0</v>
      </c>
      <c r="AA633" s="213">
        <f t="shared" si="369"/>
        <v>0</v>
      </c>
      <c r="AB633" s="213">
        <f t="shared" si="369"/>
        <v>0</v>
      </c>
      <c r="AC633" s="213">
        <f t="shared" si="369"/>
        <v>0</v>
      </c>
      <c r="AD633" s="213">
        <f t="shared" si="369"/>
        <v>0</v>
      </c>
      <c r="AE633" s="213">
        <f t="shared" si="369"/>
        <v>0</v>
      </c>
      <c r="AF633" s="213">
        <f t="shared" si="369"/>
        <v>0</v>
      </c>
      <c r="AG633" s="213">
        <f t="shared" si="369"/>
        <v>0</v>
      </c>
      <c r="AH633" s="213">
        <f t="shared" si="369"/>
        <v>0</v>
      </c>
      <c r="AI633" s="213">
        <f t="shared" si="369"/>
        <v>0</v>
      </c>
      <c r="AJ633" s="213">
        <f t="shared" si="369"/>
        <v>0</v>
      </c>
      <c r="AK633" s="213">
        <f t="shared" si="369"/>
        <v>0</v>
      </c>
      <c r="AL633" s="213">
        <f t="shared" si="369"/>
        <v>0</v>
      </c>
      <c r="AM633" s="213">
        <f t="shared" si="369"/>
        <v>0</v>
      </c>
      <c r="AN633" s="213">
        <f t="shared" si="369"/>
        <v>0</v>
      </c>
      <c r="AO633" s="213">
        <f t="shared" si="369"/>
        <v>0</v>
      </c>
      <c r="AP633" s="213">
        <f t="shared" si="369"/>
        <v>0</v>
      </c>
    </row>
    <row r="634" spans="1:42" x14ac:dyDescent="0.2">
      <c r="A634" s="4">
        <f t="shared" ref="A634" si="370">A633+1</f>
        <v>10</v>
      </c>
      <c r="B634" s="233">
        <f t="shared" si="359"/>
        <v>0</v>
      </c>
      <c r="C634" s="234">
        <f t="shared" ref="C634:AP634" si="371">IF(AND(C$2&gt;equip1_reserve_freq*$A621,C$2&lt;=equip1_reserve_freq*$A622),$B622/(equip1_reserve_freq),0)</f>
        <v>0</v>
      </c>
      <c r="D634" s="218">
        <f t="shared" si="371"/>
        <v>0</v>
      </c>
      <c r="E634" s="218">
        <f t="shared" si="371"/>
        <v>0</v>
      </c>
      <c r="F634" s="218">
        <f t="shared" si="371"/>
        <v>0</v>
      </c>
      <c r="G634" s="218">
        <f t="shared" si="371"/>
        <v>0</v>
      </c>
      <c r="H634" s="218">
        <f t="shared" si="371"/>
        <v>0</v>
      </c>
      <c r="I634" s="218">
        <f t="shared" si="371"/>
        <v>0</v>
      </c>
      <c r="J634" s="218">
        <f t="shared" si="371"/>
        <v>0</v>
      </c>
      <c r="K634" s="218">
        <f t="shared" si="371"/>
        <v>0</v>
      </c>
      <c r="L634" s="218">
        <f t="shared" si="371"/>
        <v>0</v>
      </c>
      <c r="M634" s="218">
        <f t="shared" si="371"/>
        <v>0</v>
      </c>
      <c r="N634" s="218">
        <f t="shared" si="371"/>
        <v>0</v>
      </c>
      <c r="O634" s="218">
        <f t="shared" si="371"/>
        <v>0</v>
      </c>
      <c r="P634" s="218">
        <f t="shared" si="371"/>
        <v>0</v>
      </c>
      <c r="Q634" s="218">
        <f t="shared" si="371"/>
        <v>0</v>
      </c>
      <c r="R634" s="218">
        <f t="shared" si="371"/>
        <v>0</v>
      </c>
      <c r="S634" s="218">
        <f t="shared" si="371"/>
        <v>0</v>
      </c>
      <c r="T634" s="218">
        <f t="shared" si="371"/>
        <v>0</v>
      </c>
      <c r="U634" s="218">
        <f t="shared" si="371"/>
        <v>0</v>
      </c>
      <c r="V634" s="218">
        <f t="shared" si="371"/>
        <v>0</v>
      </c>
      <c r="W634" s="218">
        <f t="shared" si="371"/>
        <v>0</v>
      </c>
      <c r="X634" s="218">
        <f t="shared" si="371"/>
        <v>0</v>
      </c>
      <c r="Y634" s="218">
        <f t="shared" si="371"/>
        <v>0</v>
      </c>
      <c r="Z634" s="218">
        <f t="shared" si="371"/>
        <v>0</v>
      </c>
      <c r="AA634" s="218">
        <f t="shared" si="371"/>
        <v>0</v>
      </c>
      <c r="AB634" s="218">
        <f t="shared" si="371"/>
        <v>0</v>
      </c>
      <c r="AC634" s="218">
        <f t="shared" si="371"/>
        <v>0</v>
      </c>
      <c r="AD634" s="218">
        <f t="shared" si="371"/>
        <v>0</v>
      </c>
      <c r="AE634" s="218">
        <f t="shared" si="371"/>
        <v>0</v>
      </c>
      <c r="AF634" s="218">
        <f t="shared" si="371"/>
        <v>0</v>
      </c>
      <c r="AG634" s="218">
        <f t="shared" si="371"/>
        <v>0</v>
      </c>
      <c r="AH634" s="218">
        <f t="shared" si="371"/>
        <v>0</v>
      </c>
      <c r="AI634" s="218">
        <f t="shared" si="371"/>
        <v>0</v>
      </c>
      <c r="AJ634" s="218">
        <f t="shared" si="371"/>
        <v>0</v>
      </c>
      <c r="AK634" s="218">
        <f t="shared" si="371"/>
        <v>0</v>
      </c>
      <c r="AL634" s="218">
        <f t="shared" si="371"/>
        <v>0</v>
      </c>
      <c r="AM634" s="218">
        <f t="shared" si="371"/>
        <v>0</v>
      </c>
      <c r="AN634" s="218">
        <f t="shared" si="371"/>
        <v>0</v>
      </c>
      <c r="AO634" s="218">
        <f t="shared" si="371"/>
        <v>0</v>
      </c>
      <c r="AP634" s="218">
        <f t="shared" si="371"/>
        <v>0</v>
      </c>
    </row>
    <row r="635" spans="1:42" x14ac:dyDescent="0.2">
      <c r="A635" s="37" t="s">
        <v>12</v>
      </c>
      <c r="B635" s="28"/>
      <c r="C635" s="20">
        <f>SUM(C625:C634)</f>
        <v>0</v>
      </c>
      <c r="D635" s="20">
        <f t="shared" ref="D635:AP635" si="372">SUM(D625:D634)</f>
        <v>0</v>
      </c>
      <c r="E635" s="20">
        <f t="shared" si="372"/>
        <v>0</v>
      </c>
      <c r="F635" s="20">
        <f t="shared" si="372"/>
        <v>0</v>
      </c>
      <c r="G635" s="20">
        <f t="shared" si="372"/>
        <v>0</v>
      </c>
      <c r="H635" s="20">
        <f t="shared" si="372"/>
        <v>0</v>
      </c>
      <c r="I635" s="20">
        <f t="shared" si="372"/>
        <v>0</v>
      </c>
      <c r="J635" s="20">
        <f t="shared" si="372"/>
        <v>0</v>
      </c>
      <c r="K635" s="20">
        <f t="shared" si="372"/>
        <v>0</v>
      </c>
      <c r="L635" s="20">
        <f t="shared" si="372"/>
        <v>0</v>
      </c>
      <c r="M635" s="20">
        <f t="shared" si="372"/>
        <v>0</v>
      </c>
      <c r="N635" s="20">
        <f t="shared" si="372"/>
        <v>0</v>
      </c>
      <c r="O635" s="20">
        <f t="shared" si="372"/>
        <v>0</v>
      </c>
      <c r="P635" s="20">
        <f t="shared" si="372"/>
        <v>0</v>
      </c>
      <c r="Q635" s="20">
        <f t="shared" si="372"/>
        <v>0</v>
      </c>
      <c r="R635" s="20">
        <f t="shared" si="372"/>
        <v>0</v>
      </c>
      <c r="S635" s="20">
        <f t="shared" si="372"/>
        <v>0</v>
      </c>
      <c r="T635" s="20">
        <f t="shared" si="372"/>
        <v>0</v>
      </c>
      <c r="U635" s="20">
        <f t="shared" si="372"/>
        <v>0</v>
      </c>
      <c r="V635" s="20">
        <f t="shared" si="372"/>
        <v>0</v>
      </c>
      <c r="W635" s="20">
        <f t="shared" si="372"/>
        <v>0</v>
      </c>
      <c r="X635" s="20">
        <f t="shared" si="372"/>
        <v>0</v>
      </c>
      <c r="Y635" s="20">
        <f t="shared" si="372"/>
        <v>0</v>
      </c>
      <c r="Z635" s="20">
        <f t="shared" si="372"/>
        <v>0</v>
      </c>
      <c r="AA635" s="20">
        <f t="shared" si="372"/>
        <v>0</v>
      </c>
      <c r="AB635" s="20">
        <f t="shared" si="372"/>
        <v>0</v>
      </c>
      <c r="AC635" s="20">
        <f t="shared" si="372"/>
        <v>0</v>
      </c>
      <c r="AD635" s="20">
        <f t="shared" si="372"/>
        <v>0</v>
      </c>
      <c r="AE635" s="20">
        <f t="shared" si="372"/>
        <v>0</v>
      </c>
      <c r="AF635" s="20">
        <f t="shared" si="372"/>
        <v>0</v>
      </c>
      <c r="AG635" s="20">
        <f t="shared" si="372"/>
        <v>0</v>
      </c>
      <c r="AH635" s="20">
        <f t="shared" si="372"/>
        <v>0</v>
      </c>
      <c r="AI635" s="20">
        <f t="shared" si="372"/>
        <v>0</v>
      </c>
      <c r="AJ635" s="20">
        <f t="shared" si="372"/>
        <v>0</v>
      </c>
      <c r="AK635" s="20">
        <f t="shared" si="372"/>
        <v>0</v>
      </c>
      <c r="AL635" s="20">
        <f t="shared" si="372"/>
        <v>0</v>
      </c>
      <c r="AM635" s="20">
        <f t="shared" si="372"/>
        <v>0</v>
      </c>
      <c r="AN635" s="20">
        <f t="shared" si="372"/>
        <v>0</v>
      </c>
      <c r="AO635" s="20">
        <f t="shared" si="372"/>
        <v>0</v>
      </c>
      <c r="AP635" s="20">
        <f t="shared" si="372"/>
        <v>0</v>
      </c>
    </row>
    <row r="636" spans="1:42" x14ac:dyDescent="0.2">
      <c r="B636" s="28"/>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c r="AJ636" s="20"/>
      <c r="AK636" s="20"/>
      <c r="AL636" s="20"/>
      <c r="AM636" s="20"/>
      <c r="AN636" s="20"/>
      <c r="AO636" s="20"/>
      <c r="AP636" s="20"/>
    </row>
    <row r="637" spans="1:42" x14ac:dyDescent="0.2">
      <c r="A637" s="25" t="s">
        <v>312</v>
      </c>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c r="AJ637" s="20"/>
      <c r="AK637" s="20"/>
      <c r="AL637" s="20"/>
      <c r="AM637" s="20"/>
      <c r="AN637" s="20"/>
      <c r="AO637" s="20"/>
      <c r="AP637" s="20"/>
    </row>
    <row r="638" spans="1:42" x14ac:dyDescent="0.2">
      <c r="A638" s="4" t="s">
        <v>304</v>
      </c>
      <c r="B638" s="217">
        <v>0</v>
      </c>
      <c r="C638" s="217">
        <f>B641</f>
        <v>0</v>
      </c>
      <c r="D638" s="217">
        <f t="shared" ref="D638:AP638" si="373">C641</f>
        <v>0</v>
      </c>
      <c r="E638" s="217">
        <f t="shared" si="373"/>
        <v>0</v>
      </c>
      <c r="F638" s="217">
        <f t="shared" si="373"/>
        <v>0</v>
      </c>
      <c r="G638" s="217">
        <f t="shared" si="373"/>
        <v>0</v>
      </c>
      <c r="H638" s="217">
        <f t="shared" si="373"/>
        <v>0</v>
      </c>
      <c r="I638" s="217">
        <f t="shared" si="373"/>
        <v>0</v>
      </c>
      <c r="J638" s="217">
        <f t="shared" si="373"/>
        <v>0</v>
      </c>
      <c r="K638" s="217">
        <f t="shared" si="373"/>
        <v>0</v>
      </c>
      <c r="L638" s="217">
        <f t="shared" si="373"/>
        <v>0</v>
      </c>
      <c r="M638" s="217">
        <f t="shared" si="373"/>
        <v>0</v>
      </c>
      <c r="N638" s="217">
        <f t="shared" si="373"/>
        <v>0</v>
      </c>
      <c r="O638" s="217">
        <f t="shared" si="373"/>
        <v>0</v>
      </c>
      <c r="P638" s="217">
        <f t="shared" si="373"/>
        <v>0</v>
      </c>
      <c r="Q638" s="217">
        <f t="shared" si="373"/>
        <v>0</v>
      </c>
      <c r="R638" s="217">
        <f t="shared" si="373"/>
        <v>0</v>
      </c>
      <c r="S638" s="217">
        <f t="shared" si="373"/>
        <v>0</v>
      </c>
      <c r="T638" s="217">
        <f t="shared" si="373"/>
        <v>0</v>
      </c>
      <c r="U638" s="217">
        <f t="shared" si="373"/>
        <v>0</v>
      </c>
      <c r="V638" s="217">
        <f t="shared" si="373"/>
        <v>0</v>
      </c>
      <c r="W638" s="217">
        <f t="shared" si="373"/>
        <v>0</v>
      </c>
      <c r="X638" s="217">
        <f t="shared" si="373"/>
        <v>0</v>
      </c>
      <c r="Y638" s="217">
        <f t="shared" si="373"/>
        <v>0</v>
      </c>
      <c r="Z638" s="217">
        <f t="shared" si="373"/>
        <v>0</v>
      </c>
      <c r="AA638" s="217">
        <f t="shared" si="373"/>
        <v>0</v>
      </c>
      <c r="AB638" s="217">
        <f t="shared" si="373"/>
        <v>0</v>
      </c>
      <c r="AC638" s="217">
        <f t="shared" si="373"/>
        <v>0</v>
      </c>
      <c r="AD638" s="217">
        <f t="shared" si="373"/>
        <v>0</v>
      </c>
      <c r="AE638" s="217">
        <f t="shared" si="373"/>
        <v>0</v>
      </c>
      <c r="AF638" s="217">
        <f t="shared" si="373"/>
        <v>0</v>
      </c>
      <c r="AG638" s="217">
        <f t="shared" si="373"/>
        <v>0</v>
      </c>
      <c r="AH638" s="217">
        <f t="shared" si="373"/>
        <v>0</v>
      </c>
      <c r="AI638" s="217">
        <f t="shared" si="373"/>
        <v>0</v>
      </c>
      <c r="AJ638" s="217">
        <f t="shared" si="373"/>
        <v>0</v>
      </c>
      <c r="AK638" s="217">
        <f t="shared" si="373"/>
        <v>0</v>
      </c>
      <c r="AL638" s="217">
        <f t="shared" si="373"/>
        <v>0</v>
      </c>
      <c r="AM638" s="217">
        <f t="shared" si="373"/>
        <v>0</v>
      </c>
      <c r="AN638" s="217">
        <f t="shared" si="373"/>
        <v>0</v>
      </c>
      <c r="AO638" s="217">
        <f t="shared" si="373"/>
        <v>0</v>
      </c>
      <c r="AP638" s="217">
        <f t="shared" si="373"/>
        <v>0</v>
      </c>
    </row>
    <row r="639" spans="1:42" x14ac:dyDescent="0.2">
      <c r="A639" s="4" t="s">
        <v>73</v>
      </c>
      <c r="B639" s="217">
        <v>0</v>
      </c>
      <c r="C639" s="217">
        <f>C667</f>
        <v>0</v>
      </c>
      <c r="D639" s="217">
        <f t="shared" ref="D639:AP639" si="374">D667</f>
        <v>0</v>
      </c>
      <c r="E639" s="217">
        <f t="shared" si="374"/>
        <v>0</v>
      </c>
      <c r="F639" s="217">
        <f t="shared" si="374"/>
        <v>0</v>
      </c>
      <c r="G639" s="217">
        <f t="shared" si="374"/>
        <v>0</v>
      </c>
      <c r="H639" s="217">
        <f t="shared" si="374"/>
        <v>0</v>
      </c>
      <c r="I639" s="217">
        <f t="shared" si="374"/>
        <v>0</v>
      </c>
      <c r="J639" s="217">
        <f t="shared" si="374"/>
        <v>0</v>
      </c>
      <c r="K639" s="217">
        <f t="shared" si="374"/>
        <v>0</v>
      </c>
      <c r="L639" s="217">
        <f t="shared" si="374"/>
        <v>0</v>
      </c>
      <c r="M639" s="217">
        <f t="shared" si="374"/>
        <v>0</v>
      </c>
      <c r="N639" s="217">
        <f t="shared" si="374"/>
        <v>0</v>
      </c>
      <c r="O639" s="217">
        <f t="shared" si="374"/>
        <v>0</v>
      </c>
      <c r="P639" s="217">
        <f t="shared" si="374"/>
        <v>0</v>
      </c>
      <c r="Q639" s="217">
        <f t="shared" si="374"/>
        <v>0</v>
      </c>
      <c r="R639" s="217">
        <f t="shared" si="374"/>
        <v>0</v>
      </c>
      <c r="S639" s="217">
        <f t="shared" si="374"/>
        <v>0</v>
      </c>
      <c r="T639" s="217">
        <f t="shared" si="374"/>
        <v>0</v>
      </c>
      <c r="U639" s="217">
        <f t="shared" si="374"/>
        <v>0</v>
      </c>
      <c r="V639" s="217">
        <f t="shared" si="374"/>
        <v>0</v>
      </c>
      <c r="W639" s="217">
        <f t="shared" si="374"/>
        <v>0</v>
      </c>
      <c r="X639" s="217">
        <f t="shared" si="374"/>
        <v>0</v>
      </c>
      <c r="Y639" s="217">
        <f t="shared" si="374"/>
        <v>0</v>
      </c>
      <c r="Z639" s="217">
        <f t="shared" si="374"/>
        <v>0</v>
      </c>
      <c r="AA639" s="217">
        <f t="shared" si="374"/>
        <v>0</v>
      </c>
      <c r="AB639" s="217">
        <f t="shared" si="374"/>
        <v>0</v>
      </c>
      <c r="AC639" s="217">
        <f t="shared" si="374"/>
        <v>0</v>
      </c>
      <c r="AD639" s="217">
        <f t="shared" si="374"/>
        <v>0</v>
      </c>
      <c r="AE639" s="217">
        <f t="shared" si="374"/>
        <v>0</v>
      </c>
      <c r="AF639" s="217">
        <f t="shared" si="374"/>
        <v>0</v>
      </c>
      <c r="AG639" s="217">
        <f t="shared" si="374"/>
        <v>0</v>
      </c>
      <c r="AH639" s="217">
        <f t="shared" si="374"/>
        <v>0</v>
      </c>
      <c r="AI639" s="217">
        <f t="shared" si="374"/>
        <v>0</v>
      </c>
      <c r="AJ639" s="217">
        <f t="shared" si="374"/>
        <v>0</v>
      </c>
      <c r="AK639" s="217">
        <f t="shared" si="374"/>
        <v>0</v>
      </c>
      <c r="AL639" s="217">
        <f t="shared" si="374"/>
        <v>0</v>
      </c>
      <c r="AM639" s="217">
        <f t="shared" si="374"/>
        <v>0</v>
      </c>
      <c r="AN639" s="217">
        <f t="shared" si="374"/>
        <v>0</v>
      </c>
      <c r="AO639" s="217">
        <f t="shared" si="374"/>
        <v>0</v>
      </c>
      <c r="AP639" s="217">
        <f t="shared" si="374"/>
        <v>0</v>
      </c>
    </row>
    <row r="640" spans="1:42" x14ac:dyDescent="0.2">
      <c r="A640" s="4" t="s">
        <v>305</v>
      </c>
      <c r="B640" s="218">
        <v>0</v>
      </c>
      <c r="C640" s="218">
        <f>-C655</f>
        <v>0</v>
      </c>
      <c r="D640" s="218">
        <f t="shared" ref="D640:AP640" si="375">-D655</f>
        <v>0</v>
      </c>
      <c r="E640" s="218">
        <f t="shared" si="375"/>
        <v>0</v>
      </c>
      <c r="F640" s="218">
        <f t="shared" si="375"/>
        <v>0</v>
      </c>
      <c r="G640" s="218">
        <f t="shared" si="375"/>
        <v>0</v>
      </c>
      <c r="H640" s="218">
        <f t="shared" si="375"/>
        <v>0</v>
      </c>
      <c r="I640" s="218">
        <f t="shared" si="375"/>
        <v>0</v>
      </c>
      <c r="J640" s="218">
        <f t="shared" si="375"/>
        <v>0</v>
      </c>
      <c r="K640" s="218">
        <f t="shared" si="375"/>
        <v>0</v>
      </c>
      <c r="L640" s="218">
        <f t="shared" si="375"/>
        <v>0</v>
      </c>
      <c r="M640" s="218">
        <f t="shared" si="375"/>
        <v>0</v>
      </c>
      <c r="N640" s="218">
        <f t="shared" si="375"/>
        <v>0</v>
      </c>
      <c r="O640" s="218">
        <f t="shared" si="375"/>
        <v>0</v>
      </c>
      <c r="P640" s="218">
        <f t="shared" si="375"/>
        <v>0</v>
      </c>
      <c r="Q640" s="218">
        <f t="shared" si="375"/>
        <v>0</v>
      </c>
      <c r="R640" s="218">
        <f t="shared" si="375"/>
        <v>0</v>
      </c>
      <c r="S640" s="218">
        <f t="shared" si="375"/>
        <v>0</v>
      </c>
      <c r="T640" s="218">
        <f t="shared" si="375"/>
        <v>0</v>
      </c>
      <c r="U640" s="218">
        <f t="shared" si="375"/>
        <v>0</v>
      </c>
      <c r="V640" s="218">
        <f t="shared" si="375"/>
        <v>0</v>
      </c>
      <c r="W640" s="218">
        <f t="shared" si="375"/>
        <v>0</v>
      </c>
      <c r="X640" s="218">
        <f t="shared" si="375"/>
        <v>0</v>
      </c>
      <c r="Y640" s="218">
        <f t="shared" si="375"/>
        <v>0</v>
      </c>
      <c r="Z640" s="218">
        <f t="shared" si="375"/>
        <v>0</v>
      </c>
      <c r="AA640" s="218">
        <f t="shared" si="375"/>
        <v>0</v>
      </c>
      <c r="AB640" s="218">
        <f t="shared" si="375"/>
        <v>0</v>
      </c>
      <c r="AC640" s="218">
        <f t="shared" si="375"/>
        <v>0</v>
      </c>
      <c r="AD640" s="218">
        <f t="shared" si="375"/>
        <v>0</v>
      </c>
      <c r="AE640" s="218">
        <f t="shared" si="375"/>
        <v>0</v>
      </c>
      <c r="AF640" s="218">
        <f t="shared" si="375"/>
        <v>0</v>
      </c>
      <c r="AG640" s="218">
        <f t="shared" si="375"/>
        <v>0</v>
      </c>
      <c r="AH640" s="218">
        <f t="shared" si="375"/>
        <v>0</v>
      </c>
      <c r="AI640" s="218">
        <f t="shared" si="375"/>
        <v>0</v>
      </c>
      <c r="AJ640" s="218">
        <f t="shared" si="375"/>
        <v>0</v>
      </c>
      <c r="AK640" s="218">
        <f t="shared" si="375"/>
        <v>0</v>
      </c>
      <c r="AL640" s="218">
        <f t="shared" si="375"/>
        <v>0</v>
      </c>
      <c r="AM640" s="218">
        <f t="shared" si="375"/>
        <v>0</v>
      </c>
      <c r="AN640" s="218">
        <f t="shared" si="375"/>
        <v>0</v>
      </c>
      <c r="AO640" s="218">
        <f t="shared" si="375"/>
        <v>0</v>
      </c>
      <c r="AP640" s="218">
        <f t="shared" si="375"/>
        <v>0</v>
      </c>
    </row>
    <row r="641" spans="1:42" x14ac:dyDescent="0.2">
      <c r="A641" s="4" t="s">
        <v>262</v>
      </c>
      <c r="B641" s="217">
        <f>SUM(B638:B640)</f>
        <v>0</v>
      </c>
      <c r="C641" s="217">
        <f>SUM(C638:C640)</f>
        <v>0</v>
      </c>
      <c r="D641" s="217">
        <f t="shared" ref="D641:AP641" si="376">SUM(D638:D640)</f>
        <v>0</v>
      </c>
      <c r="E641" s="217">
        <f t="shared" si="376"/>
        <v>0</v>
      </c>
      <c r="F641" s="217">
        <f t="shared" si="376"/>
        <v>0</v>
      </c>
      <c r="G641" s="217">
        <f t="shared" si="376"/>
        <v>0</v>
      </c>
      <c r="H641" s="217">
        <f t="shared" si="376"/>
        <v>0</v>
      </c>
      <c r="I641" s="217">
        <f t="shared" si="376"/>
        <v>0</v>
      </c>
      <c r="J641" s="217">
        <f t="shared" si="376"/>
        <v>0</v>
      </c>
      <c r="K641" s="217">
        <f t="shared" si="376"/>
        <v>0</v>
      </c>
      <c r="L641" s="217">
        <f t="shared" si="376"/>
        <v>0</v>
      </c>
      <c r="M641" s="217">
        <f t="shared" si="376"/>
        <v>0</v>
      </c>
      <c r="N641" s="217">
        <f t="shared" si="376"/>
        <v>0</v>
      </c>
      <c r="O641" s="217">
        <f t="shared" si="376"/>
        <v>0</v>
      </c>
      <c r="P641" s="217">
        <f t="shared" si="376"/>
        <v>0</v>
      </c>
      <c r="Q641" s="217">
        <f t="shared" si="376"/>
        <v>0</v>
      </c>
      <c r="R641" s="217">
        <f t="shared" si="376"/>
        <v>0</v>
      </c>
      <c r="S641" s="217">
        <f t="shared" si="376"/>
        <v>0</v>
      </c>
      <c r="T641" s="217">
        <f t="shared" si="376"/>
        <v>0</v>
      </c>
      <c r="U641" s="217">
        <f t="shared" si="376"/>
        <v>0</v>
      </c>
      <c r="V641" s="217">
        <f t="shared" si="376"/>
        <v>0</v>
      </c>
      <c r="W641" s="217">
        <f t="shared" si="376"/>
        <v>0</v>
      </c>
      <c r="X641" s="217">
        <f t="shared" si="376"/>
        <v>0</v>
      </c>
      <c r="Y641" s="217">
        <f t="shared" si="376"/>
        <v>0</v>
      </c>
      <c r="Z641" s="217">
        <f t="shared" si="376"/>
        <v>0</v>
      </c>
      <c r="AA641" s="217">
        <f t="shared" si="376"/>
        <v>0</v>
      </c>
      <c r="AB641" s="217">
        <f t="shared" si="376"/>
        <v>0</v>
      </c>
      <c r="AC641" s="217">
        <f t="shared" si="376"/>
        <v>0</v>
      </c>
      <c r="AD641" s="217">
        <f t="shared" si="376"/>
        <v>0</v>
      </c>
      <c r="AE641" s="217">
        <f t="shared" si="376"/>
        <v>0</v>
      </c>
      <c r="AF641" s="217">
        <f t="shared" si="376"/>
        <v>0</v>
      </c>
      <c r="AG641" s="217">
        <f t="shared" si="376"/>
        <v>0</v>
      </c>
      <c r="AH641" s="217">
        <f t="shared" si="376"/>
        <v>0</v>
      </c>
      <c r="AI641" s="217">
        <f t="shared" si="376"/>
        <v>0</v>
      </c>
      <c r="AJ641" s="217">
        <f t="shared" si="376"/>
        <v>0</v>
      </c>
      <c r="AK641" s="217">
        <f t="shared" si="376"/>
        <v>0</v>
      </c>
      <c r="AL641" s="217">
        <f t="shared" si="376"/>
        <v>0</v>
      </c>
      <c r="AM641" s="217">
        <f t="shared" si="376"/>
        <v>0</v>
      </c>
      <c r="AN641" s="217">
        <f t="shared" si="376"/>
        <v>0</v>
      </c>
      <c r="AO641" s="217">
        <f t="shared" si="376"/>
        <v>0</v>
      </c>
      <c r="AP641" s="217">
        <f t="shared" si="376"/>
        <v>0</v>
      </c>
    </row>
    <row r="642" spans="1:42" s="122" customFormat="1" x14ac:dyDescent="0.2">
      <c r="A642" s="4"/>
      <c r="G642" s="203"/>
      <c r="H642" s="203"/>
      <c r="I642" s="203"/>
      <c r="J642" s="203"/>
      <c r="K642" s="203"/>
      <c r="L642" s="203"/>
      <c r="M642" s="203"/>
      <c r="N642" s="203"/>
      <c r="O642" s="203"/>
      <c r="P642" s="203"/>
      <c r="Q642" s="203"/>
      <c r="R642" s="203"/>
      <c r="S642" s="203"/>
      <c r="T642" s="203"/>
      <c r="U642" s="203"/>
      <c r="V642" s="203"/>
      <c r="W642" s="203"/>
      <c r="X642" s="203"/>
      <c r="Y642" s="203"/>
      <c r="Z642" s="203"/>
      <c r="AA642" s="203"/>
      <c r="AB642" s="203"/>
      <c r="AC642" s="203"/>
      <c r="AD642" s="203"/>
      <c r="AE642" s="203"/>
      <c r="AF642" s="203"/>
      <c r="AG642" s="203"/>
      <c r="AH642" s="203"/>
      <c r="AI642" s="203"/>
      <c r="AJ642" s="203"/>
      <c r="AK642" s="203"/>
      <c r="AL642" s="203"/>
      <c r="AM642" s="203"/>
      <c r="AN642" s="203"/>
      <c r="AO642" s="203"/>
      <c r="AP642" s="203"/>
    </row>
    <row r="643" spans="1:42" s="122" customFormat="1" x14ac:dyDescent="0.2">
      <c r="A643" s="4" t="s">
        <v>307</v>
      </c>
      <c r="G643" s="203"/>
      <c r="H643" s="203"/>
      <c r="I643" s="203"/>
      <c r="J643" s="203"/>
      <c r="K643" s="203"/>
      <c r="L643" s="203"/>
      <c r="M643" s="203"/>
      <c r="N643" s="203"/>
      <c r="O643" s="203"/>
      <c r="P643" s="203"/>
      <c r="Q643" s="203"/>
      <c r="R643" s="203"/>
      <c r="S643" s="203"/>
      <c r="T643" s="203"/>
      <c r="U643" s="203"/>
      <c r="V643" s="203"/>
      <c r="W643" s="203"/>
      <c r="X643" s="203"/>
      <c r="Y643" s="203"/>
      <c r="Z643" s="203"/>
      <c r="AA643" s="203"/>
      <c r="AB643" s="203"/>
      <c r="AC643" s="203"/>
      <c r="AD643" s="203"/>
      <c r="AE643" s="203"/>
      <c r="AF643" s="203"/>
      <c r="AG643" s="203"/>
      <c r="AH643" s="203"/>
      <c r="AI643" s="203"/>
      <c r="AJ643" s="203"/>
      <c r="AK643" s="203"/>
      <c r="AL643" s="203"/>
      <c r="AM643" s="203"/>
      <c r="AN643" s="203"/>
      <c r="AO643" s="203"/>
      <c r="AP643" s="203"/>
    </row>
    <row r="644" spans="1:42" s="122" customFormat="1" x14ac:dyDescent="0.2">
      <c r="A644" s="4" t="s">
        <v>308</v>
      </c>
      <c r="G644" s="203"/>
      <c r="H644" s="203"/>
      <c r="I644" s="203"/>
      <c r="J644" s="203"/>
      <c r="K644" s="203"/>
      <c r="L644" s="203"/>
      <c r="M644" s="203"/>
      <c r="N644" s="203"/>
      <c r="O644" s="203"/>
      <c r="P644" s="203"/>
      <c r="Q644" s="203"/>
      <c r="R644" s="203"/>
      <c r="S644" s="203"/>
      <c r="T644" s="203"/>
      <c r="U644" s="203"/>
      <c r="V644" s="203"/>
      <c r="W644" s="203"/>
      <c r="X644" s="203"/>
      <c r="Y644" s="203"/>
      <c r="Z644" s="203"/>
      <c r="AA644" s="203"/>
      <c r="AB644" s="203"/>
      <c r="AC644" s="203"/>
      <c r="AD644" s="203"/>
      <c r="AE644" s="203"/>
      <c r="AF644" s="203"/>
      <c r="AG644" s="203"/>
      <c r="AH644" s="203"/>
      <c r="AI644" s="203"/>
      <c r="AJ644" s="203"/>
      <c r="AK644" s="203"/>
      <c r="AL644" s="203"/>
      <c r="AM644" s="203"/>
      <c r="AN644" s="203"/>
      <c r="AO644" s="203"/>
      <c r="AP644" s="203"/>
    </row>
    <row r="645" spans="1:42" x14ac:dyDescent="0.2">
      <c r="A645" s="4">
        <v>1</v>
      </c>
      <c r="B645" s="233">
        <f t="shared" ref="B645:B654" si="377">SUM(C645:AP645)</f>
        <v>0</v>
      </c>
      <c r="C645" s="213">
        <f t="shared" ref="C645:AP645" si="378">IF(C$2&gt;analysis_period,0,IF(C$2=equip2_reserve_freq*$A645,equip2_reserve_cost*system_capacity*1000*(1+inflation_rate/100)^B$2,0))</f>
        <v>0</v>
      </c>
      <c r="D645" s="213">
        <f t="shared" si="378"/>
        <v>0</v>
      </c>
      <c r="E645" s="213">
        <f t="shared" si="378"/>
        <v>0</v>
      </c>
      <c r="F645" s="213">
        <f t="shared" si="378"/>
        <v>0</v>
      </c>
      <c r="G645" s="213">
        <f t="shared" si="378"/>
        <v>0</v>
      </c>
      <c r="H645" s="213">
        <f t="shared" si="378"/>
        <v>0</v>
      </c>
      <c r="I645" s="213">
        <f t="shared" si="378"/>
        <v>0</v>
      </c>
      <c r="J645" s="213">
        <f t="shared" si="378"/>
        <v>0</v>
      </c>
      <c r="K645" s="213">
        <f t="shared" si="378"/>
        <v>0</v>
      </c>
      <c r="L645" s="213">
        <f t="shared" si="378"/>
        <v>0</v>
      </c>
      <c r="M645" s="213">
        <f t="shared" si="378"/>
        <v>0</v>
      </c>
      <c r="N645" s="213">
        <f t="shared" si="378"/>
        <v>0</v>
      </c>
      <c r="O645" s="213">
        <f t="shared" si="378"/>
        <v>0</v>
      </c>
      <c r="P645" s="213">
        <f t="shared" si="378"/>
        <v>0</v>
      </c>
      <c r="Q645" s="213">
        <f t="shared" si="378"/>
        <v>0</v>
      </c>
      <c r="R645" s="213">
        <f t="shared" si="378"/>
        <v>0</v>
      </c>
      <c r="S645" s="213">
        <f t="shared" si="378"/>
        <v>0</v>
      </c>
      <c r="T645" s="213">
        <f t="shared" si="378"/>
        <v>0</v>
      </c>
      <c r="U645" s="213">
        <f t="shared" si="378"/>
        <v>0</v>
      </c>
      <c r="V645" s="213">
        <f t="shared" si="378"/>
        <v>0</v>
      </c>
      <c r="W645" s="213">
        <f t="shared" si="378"/>
        <v>0</v>
      </c>
      <c r="X645" s="213">
        <f t="shared" si="378"/>
        <v>0</v>
      </c>
      <c r="Y645" s="213">
        <f t="shared" si="378"/>
        <v>0</v>
      </c>
      <c r="Z645" s="213">
        <f t="shared" si="378"/>
        <v>0</v>
      </c>
      <c r="AA645" s="213">
        <f t="shared" si="378"/>
        <v>0</v>
      </c>
      <c r="AB645" s="213">
        <f t="shared" si="378"/>
        <v>0</v>
      </c>
      <c r="AC645" s="213">
        <f t="shared" si="378"/>
        <v>0</v>
      </c>
      <c r="AD645" s="213">
        <f t="shared" si="378"/>
        <v>0</v>
      </c>
      <c r="AE645" s="213">
        <f t="shared" si="378"/>
        <v>0</v>
      </c>
      <c r="AF645" s="213">
        <f t="shared" si="378"/>
        <v>0</v>
      </c>
      <c r="AG645" s="213">
        <f t="shared" si="378"/>
        <v>0</v>
      </c>
      <c r="AH645" s="213">
        <f t="shared" si="378"/>
        <v>0</v>
      </c>
      <c r="AI645" s="213">
        <f t="shared" si="378"/>
        <v>0</v>
      </c>
      <c r="AJ645" s="213">
        <f t="shared" si="378"/>
        <v>0</v>
      </c>
      <c r="AK645" s="213">
        <f t="shared" si="378"/>
        <v>0</v>
      </c>
      <c r="AL645" s="213">
        <f t="shared" si="378"/>
        <v>0</v>
      </c>
      <c r="AM645" s="213">
        <f t="shared" si="378"/>
        <v>0</v>
      </c>
      <c r="AN645" s="213">
        <f t="shared" si="378"/>
        <v>0</v>
      </c>
      <c r="AO645" s="213">
        <f t="shared" si="378"/>
        <v>0</v>
      </c>
      <c r="AP645" s="213">
        <f t="shared" si="378"/>
        <v>0</v>
      </c>
    </row>
    <row r="646" spans="1:42" x14ac:dyDescent="0.2">
      <c r="A646" s="4">
        <f>A645+1</f>
        <v>2</v>
      </c>
      <c r="B646" s="233">
        <f t="shared" si="377"/>
        <v>0</v>
      </c>
      <c r="C646" s="213">
        <f t="shared" ref="C646:AP646" si="379">IF(C$2&gt;analysis_period,0,IF(C$2=equip2_reserve_freq*$A646,equip2_reserve_cost*system_capacity*1000*(1+inflation_rate/100)^B$2,0))</f>
        <v>0</v>
      </c>
      <c r="D646" s="213">
        <f t="shared" si="379"/>
        <v>0</v>
      </c>
      <c r="E646" s="213">
        <f t="shared" si="379"/>
        <v>0</v>
      </c>
      <c r="F646" s="213">
        <f t="shared" si="379"/>
        <v>0</v>
      </c>
      <c r="G646" s="213">
        <f t="shared" si="379"/>
        <v>0</v>
      </c>
      <c r="H646" s="213">
        <f t="shared" si="379"/>
        <v>0</v>
      </c>
      <c r="I646" s="213">
        <f t="shared" si="379"/>
        <v>0</v>
      </c>
      <c r="J646" s="213">
        <f t="shared" si="379"/>
        <v>0</v>
      </c>
      <c r="K646" s="213">
        <f t="shared" si="379"/>
        <v>0</v>
      </c>
      <c r="L646" s="213">
        <f t="shared" si="379"/>
        <v>0</v>
      </c>
      <c r="M646" s="213">
        <f t="shared" si="379"/>
        <v>0</v>
      </c>
      <c r="N646" s="213">
        <f t="shared" si="379"/>
        <v>0</v>
      </c>
      <c r="O646" s="213">
        <f t="shared" si="379"/>
        <v>0</v>
      </c>
      <c r="P646" s="213">
        <f t="shared" si="379"/>
        <v>0</v>
      </c>
      <c r="Q646" s="213">
        <f t="shared" si="379"/>
        <v>0</v>
      </c>
      <c r="R646" s="213">
        <f t="shared" si="379"/>
        <v>0</v>
      </c>
      <c r="S646" s="213">
        <f t="shared" si="379"/>
        <v>0</v>
      </c>
      <c r="T646" s="213">
        <f t="shared" si="379"/>
        <v>0</v>
      </c>
      <c r="U646" s="213">
        <f t="shared" si="379"/>
        <v>0</v>
      </c>
      <c r="V646" s="213">
        <f t="shared" si="379"/>
        <v>0</v>
      </c>
      <c r="W646" s="213">
        <f t="shared" si="379"/>
        <v>0</v>
      </c>
      <c r="X646" s="213">
        <f t="shared" si="379"/>
        <v>0</v>
      </c>
      <c r="Y646" s="213">
        <f t="shared" si="379"/>
        <v>0</v>
      </c>
      <c r="Z646" s="213">
        <f t="shared" si="379"/>
        <v>0</v>
      </c>
      <c r="AA646" s="213">
        <f t="shared" si="379"/>
        <v>0</v>
      </c>
      <c r="AB646" s="213">
        <f t="shared" si="379"/>
        <v>0</v>
      </c>
      <c r="AC646" s="213">
        <f t="shared" si="379"/>
        <v>0</v>
      </c>
      <c r="AD646" s="213">
        <f t="shared" si="379"/>
        <v>0</v>
      </c>
      <c r="AE646" s="213">
        <f t="shared" si="379"/>
        <v>0</v>
      </c>
      <c r="AF646" s="213">
        <f t="shared" si="379"/>
        <v>0</v>
      </c>
      <c r="AG646" s="213">
        <f t="shared" si="379"/>
        <v>0</v>
      </c>
      <c r="AH646" s="213">
        <f t="shared" si="379"/>
        <v>0</v>
      </c>
      <c r="AI646" s="213">
        <f t="shared" si="379"/>
        <v>0</v>
      </c>
      <c r="AJ646" s="213">
        <f t="shared" si="379"/>
        <v>0</v>
      </c>
      <c r="AK646" s="213">
        <f t="shared" si="379"/>
        <v>0</v>
      </c>
      <c r="AL646" s="213">
        <f t="shared" si="379"/>
        <v>0</v>
      </c>
      <c r="AM646" s="213">
        <f t="shared" si="379"/>
        <v>0</v>
      </c>
      <c r="AN646" s="213">
        <f t="shared" si="379"/>
        <v>0</v>
      </c>
      <c r="AO646" s="213">
        <f t="shared" si="379"/>
        <v>0</v>
      </c>
      <c r="AP646" s="213">
        <f t="shared" si="379"/>
        <v>0</v>
      </c>
    </row>
    <row r="647" spans="1:42" x14ac:dyDescent="0.2">
      <c r="A647" s="4">
        <f t="shared" ref="A647:A654" si="380">A646+1</f>
        <v>3</v>
      </c>
      <c r="B647" s="233">
        <f t="shared" si="377"/>
        <v>0</v>
      </c>
      <c r="C647" s="213">
        <f t="shared" ref="C647:AP647" si="381">IF(C$2&gt;analysis_period,0,IF(C$2=equip2_reserve_freq*$A647,equip2_reserve_cost*system_capacity*1000*(1+inflation_rate/100)^B$2,0))</f>
        <v>0</v>
      </c>
      <c r="D647" s="213">
        <f t="shared" si="381"/>
        <v>0</v>
      </c>
      <c r="E647" s="213">
        <f t="shared" si="381"/>
        <v>0</v>
      </c>
      <c r="F647" s="213">
        <f t="shared" si="381"/>
        <v>0</v>
      </c>
      <c r="G647" s="213">
        <f t="shared" si="381"/>
        <v>0</v>
      </c>
      <c r="H647" s="213">
        <f t="shared" si="381"/>
        <v>0</v>
      </c>
      <c r="I647" s="213">
        <f t="shared" si="381"/>
        <v>0</v>
      </c>
      <c r="J647" s="213">
        <f t="shared" si="381"/>
        <v>0</v>
      </c>
      <c r="K647" s="213">
        <f t="shared" si="381"/>
        <v>0</v>
      </c>
      <c r="L647" s="213">
        <f t="shared" si="381"/>
        <v>0</v>
      </c>
      <c r="M647" s="213">
        <f t="shared" si="381"/>
        <v>0</v>
      </c>
      <c r="N647" s="213">
        <f t="shared" si="381"/>
        <v>0</v>
      </c>
      <c r="O647" s="213">
        <f t="shared" si="381"/>
        <v>0</v>
      </c>
      <c r="P647" s="213">
        <f t="shared" si="381"/>
        <v>0</v>
      </c>
      <c r="Q647" s="213">
        <f t="shared" si="381"/>
        <v>0</v>
      </c>
      <c r="R647" s="213">
        <f t="shared" si="381"/>
        <v>0</v>
      </c>
      <c r="S647" s="213">
        <f t="shared" si="381"/>
        <v>0</v>
      </c>
      <c r="T647" s="213">
        <f t="shared" si="381"/>
        <v>0</v>
      </c>
      <c r="U647" s="213">
        <f t="shared" si="381"/>
        <v>0</v>
      </c>
      <c r="V647" s="213">
        <f t="shared" si="381"/>
        <v>0</v>
      </c>
      <c r="W647" s="213">
        <f t="shared" si="381"/>
        <v>0</v>
      </c>
      <c r="X647" s="213">
        <f t="shared" si="381"/>
        <v>0</v>
      </c>
      <c r="Y647" s="213">
        <f t="shared" si="381"/>
        <v>0</v>
      </c>
      <c r="Z647" s="213">
        <f t="shared" si="381"/>
        <v>0</v>
      </c>
      <c r="AA647" s="213">
        <f t="shared" si="381"/>
        <v>0</v>
      </c>
      <c r="AB647" s="213">
        <f t="shared" si="381"/>
        <v>0</v>
      </c>
      <c r="AC647" s="213">
        <f t="shared" si="381"/>
        <v>0</v>
      </c>
      <c r="AD647" s="213">
        <f t="shared" si="381"/>
        <v>0</v>
      </c>
      <c r="AE647" s="213">
        <f t="shared" si="381"/>
        <v>0</v>
      </c>
      <c r="AF647" s="213">
        <f t="shared" si="381"/>
        <v>0</v>
      </c>
      <c r="AG647" s="213">
        <f t="shared" si="381"/>
        <v>0</v>
      </c>
      <c r="AH647" s="213">
        <f t="shared" si="381"/>
        <v>0</v>
      </c>
      <c r="AI647" s="213">
        <f t="shared" si="381"/>
        <v>0</v>
      </c>
      <c r="AJ647" s="213">
        <f t="shared" si="381"/>
        <v>0</v>
      </c>
      <c r="AK647" s="213">
        <f t="shared" si="381"/>
        <v>0</v>
      </c>
      <c r="AL647" s="213">
        <f t="shared" si="381"/>
        <v>0</v>
      </c>
      <c r="AM647" s="213">
        <f t="shared" si="381"/>
        <v>0</v>
      </c>
      <c r="AN647" s="213">
        <f t="shared" si="381"/>
        <v>0</v>
      </c>
      <c r="AO647" s="213">
        <f t="shared" si="381"/>
        <v>0</v>
      </c>
      <c r="AP647" s="213">
        <f t="shared" si="381"/>
        <v>0</v>
      </c>
    </row>
    <row r="648" spans="1:42" x14ac:dyDescent="0.2">
      <c r="A648" s="4">
        <f t="shared" si="380"/>
        <v>4</v>
      </c>
      <c r="B648" s="233">
        <f t="shared" si="377"/>
        <v>0</v>
      </c>
      <c r="C648" s="213">
        <f t="shared" ref="C648:AP648" si="382">IF(C$2&gt;analysis_period,0,IF(C$2=equip2_reserve_freq*$A648,equip2_reserve_cost*system_capacity*1000*(1+inflation_rate/100)^B$2,0))</f>
        <v>0</v>
      </c>
      <c r="D648" s="213">
        <f t="shared" si="382"/>
        <v>0</v>
      </c>
      <c r="E648" s="213">
        <f t="shared" si="382"/>
        <v>0</v>
      </c>
      <c r="F648" s="213">
        <f t="shared" si="382"/>
        <v>0</v>
      </c>
      <c r="G648" s="213">
        <f t="shared" si="382"/>
        <v>0</v>
      </c>
      <c r="H648" s="213">
        <f t="shared" si="382"/>
        <v>0</v>
      </c>
      <c r="I648" s="213">
        <f t="shared" si="382"/>
        <v>0</v>
      </c>
      <c r="J648" s="213">
        <f t="shared" si="382"/>
        <v>0</v>
      </c>
      <c r="K648" s="213">
        <f t="shared" si="382"/>
        <v>0</v>
      </c>
      <c r="L648" s="213">
        <f t="shared" si="382"/>
        <v>0</v>
      </c>
      <c r="M648" s="213">
        <f t="shared" si="382"/>
        <v>0</v>
      </c>
      <c r="N648" s="213">
        <f t="shared" si="382"/>
        <v>0</v>
      </c>
      <c r="O648" s="213">
        <f t="shared" si="382"/>
        <v>0</v>
      </c>
      <c r="P648" s="213">
        <f t="shared" si="382"/>
        <v>0</v>
      </c>
      <c r="Q648" s="213">
        <f t="shared" si="382"/>
        <v>0</v>
      </c>
      <c r="R648" s="213">
        <f t="shared" si="382"/>
        <v>0</v>
      </c>
      <c r="S648" s="213">
        <f t="shared" si="382"/>
        <v>0</v>
      </c>
      <c r="T648" s="213">
        <f t="shared" si="382"/>
        <v>0</v>
      </c>
      <c r="U648" s="213">
        <f t="shared" si="382"/>
        <v>0</v>
      </c>
      <c r="V648" s="213">
        <f t="shared" si="382"/>
        <v>0</v>
      </c>
      <c r="W648" s="213">
        <f t="shared" si="382"/>
        <v>0</v>
      </c>
      <c r="X648" s="213">
        <f t="shared" si="382"/>
        <v>0</v>
      </c>
      <c r="Y648" s="213">
        <f t="shared" si="382"/>
        <v>0</v>
      </c>
      <c r="Z648" s="213">
        <f t="shared" si="382"/>
        <v>0</v>
      </c>
      <c r="AA648" s="213">
        <f t="shared" si="382"/>
        <v>0</v>
      </c>
      <c r="AB648" s="213">
        <f t="shared" si="382"/>
        <v>0</v>
      </c>
      <c r="AC648" s="213">
        <f t="shared" si="382"/>
        <v>0</v>
      </c>
      <c r="AD648" s="213">
        <f t="shared" si="382"/>
        <v>0</v>
      </c>
      <c r="AE648" s="213">
        <f t="shared" si="382"/>
        <v>0</v>
      </c>
      <c r="AF648" s="213">
        <f t="shared" si="382"/>
        <v>0</v>
      </c>
      <c r="AG648" s="213">
        <f t="shared" si="382"/>
        <v>0</v>
      </c>
      <c r="AH648" s="213">
        <f t="shared" si="382"/>
        <v>0</v>
      </c>
      <c r="AI648" s="213">
        <f t="shared" si="382"/>
        <v>0</v>
      </c>
      <c r="AJ648" s="213">
        <f t="shared" si="382"/>
        <v>0</v>
      </c>
      <c r="AK648" s="213">
        <f t="shared" si="382"/>
        <v>0</v>
      </c>
      <c r="AL648" s="213">
        <f t="shared" si="382"/>
        <v>0</v>
      </c>
      <c r="AM648" s="213">
        <f t="shared" si="382"/>
        <v>0</v>
      </c>
      <c r="AN648" s="213">
        <f t="shared" si="382"/>
        <v>0</v>
      </c>
      <c r="AO648" s="213">
        <f t="shared" si="382"/>
        <v>0</v>
      </c>
      <c r="AP648" s="213">
        <f t="shared" si="382"/>
        <v>0</v>
      </c>
    </row>
    <row r="649" spans="1:42" x14ac:dyDescent="0.2">
      <c r="A649" s="4">
        <f t="shared" si="380"/>
        <v>5</v>
      </c>
      <c r="B649" s="233">
        <f t="shared" si="377"/>
        <v>0</v>
      </c>
      <c r="C649" s="213">
        <f t="shared" ref="C649:AP649" si="383">IF(C$2&gt;analysis_period,0,IF(C$2=equip2_reserve_freq*$A649,equip2_reserve_cost*system_capacity*1000*(1+inflation_rate/100)^B$2,0))</f>
        <v>0</v>
      </c>
      <c r="D649" s="213">
        <f t="shared" si="383"/>
        <v>0</v>
      </c>
      <c r="E649" s="213">
        <f t="shared" si="383"/>
        <v>0</v>
      </c>
      <c r="F649" s="213">
        <f t="shared" si="383"/>
        <v>0</v>
      </c>
      <c r="G649" s="213">
        <f t="shared" si="383"/>
        <v>0</v>
      </c>
      <c r="H649" s="213">
        <f t="shared" si="383"/>
        <v>0</v>
      </c>
      <c r="I649" s="213">
        <f t="shared" si="383"/>
        <v>0</v>
      </c>
      <c r="J649" s="213">
        <f t="shared" si="383"/>
        <v>0</v>
      </c>
      <c r="K649" s="213">
        <f t="shared" si="383"/>
        <v>0</v>
      </c>
      <c r="L649" s="213">
        <f t="shared" si="383"/>
        <v>0</v>
      </c>
      <c r="M649" s="213">
        <f t="shared" si="383"/>
        <v>0</v>
      </c>
      <c r="N649" s="213">
        <f t="shared" si="383"/>
        <v>0</v>
      </c>
      <c r="O649" s="213">
        <f t="shared" si="383"/>
        <v>0</v>
      </c>
      <c r="P649" s="213">
        <f t="shared" si="383"/>
        <v>0</v>
      </c>
      <c r="Q649" s="213">
        <f t="shared" si="383"/>
        <v>0</v>
      </c>
      <c r="R649" s="213">
        <f t="shared" si="383"/>
        <v>0</v>
      </c>
      <c r="S649" s="213">
        <f t="shared" si="383"/>
        <v>0</v>
      </c>
      <c r="T649" s="213">
        <f t="shared" si="383"/>
        <v>0</v>
      </c>
      <c r="U649" s="213">
        <f t="shared" si="383"/>
        <v>0</v>
      </c>
      <c r="V649" s="213">
        <f t="shared" si="383"/>
        <v>0</v>
      </c>
      <c r="W649" s="213">
        <f t="shared" si="383"/>
        <v>0</v>
      </c>
      <c r="X649" s="213">
        <f t="shared" si="383"/>
        <v>0</v>
      </c>
      <c r="Y649" s="213">
        <f t="shared" si="383"/>
        <v>0</v>
      </c>
      <c r="Z649" s="213">
        <f t="shared" si="383"/>
        <v>0</v>
      </c>
      <c r="AA649" s="213">
        <f t="shared" si="383"/>
        <v>0</v>
      </c>
      <c r="AB649" s="213">
        <f t="shared" si="383"/>
        <v>0</v>
      </c>
      <c r="AC649" s="213">
        <f t="shared" si="383"/>
        <v>0</v>
      </c>
      <c r="AD649" s="213">
        <f t="shared" si="383"/>
        <v>0</v>
      </c>
      <c r="AE649" s="213">
        <f t="shared" si="383"/>
        <v>0</v>
      </c>
      <c r="AF649" s="213">
        <f t="shared" si="383"/>
        <v>0</v>
      </c>
      <c r="AG649" s="213">
        <f t="shared" si="383"/>
        <v>0</v>
      </c>
      <c r="AH649" s="213">
        <f t="shared" si="383"/>
        <v>0</v>
      </c>
      <c r="AI649" s="213">
        <f t="shared" si="383"/>
        <v>0</v>
      </c>
      <c r="AJ649" s="213">
        <f t="shared" si="383"/>
        <v>0</v>
      </c>
      <c r="AK649" s="213">
        <f t="shared" si="383"/>
        <v>0</v>
      </c>
      <c r="AL649" s="213">
        <f t="shared" si="383"/>
        <v>0</v>
      </c>
      <c r="AM649" s="213">
        <f t="shared" si="383"/>
        <v>0</v>
      </c>
      <c r="AN649" s="213">
        <f t="shared" si="383"/>
        <v>0</v>
      </c>
      <c r="AO649" s="213">
        <f t="shared" si="383"/>
        <v>0</v>
      </c>
      <c r="AP649" s="213">
        <f t="shared" si="383"/>
        <v>0</v>
      </c>
    </row>
    <row r="650" spans="1:42" x14ac:dyDescent="0.2">
      <c r="A650" s="4">
        <f t="shared" si="380"/>
        <v>6</v>
      </c>
      <c r="B650" s="233">
        <f t="shared" si="377"/>
        <v>0</v>
      </c>
      <c r="C650" s="213">
        <f t="shared" ref="C650:AP650" si="384">IF(C$2&gt;analysis_period,0,IF(C$2=equip2_reserve_freq*$A650,equip2_reserve_cost*system_capacity*1000*(1+inflation_rate/100)^B$2,0))</f>
        <v>0</v>
      </c>
      <c r="D650" s="213">
        <f t="shared" si="384"/>
        <v>0</v>
      </c>
      <c r="E650" s="213">
        <f t="shared" si="384"/>
        <v>0</v>
      </c>
      <c r="F650" s="213">
        <f t="shared" si="384"/>
        <v>0</v>
      </c>
      <c r="G650" s="213">
        <f t="shared" si="384"/>
        <v>0</v>
      </c>
      <c r="H650" s="213">
        <f t="shared" si="384"/>
        <v>0</v>
      </c>
      <c r="I650" s="213">
        <f t="shared" si="384"/>
        <v>0</v>
      </c>
      <c r="J650" s="213">
        <f t="shared" si="384"/>
        <v>0</v>
      </c>
      <c r="K650" s="213">
        <f t="shared" si="384"/>
        <v>0</v>
      </c>
      <c r="L650" s="213">
        <f t="shared" si="384"/>
        <v>0</v>
      </c>
      <c r="M650" s="213">
        <f t="shared" si="384"/>
        <v>0</v>
      </c>
      <c r="N650" s="213">
        <f t="shared" si="384"/>
        <v>0</v>
      </c>
      <c r="O650" s="213">
        <f t="shared" si="384"/>
        <v>0</v>
      </c>
      <c r="P650" s="213">
        <f t="shared" si="384"/>
        <v>0</v>
      </c>
      <c r="Q650" s="213">
        <f t="shared" si="384"/>
        <v>0</v>
      </c>
      <c r="R650" s="213">
        <f t="shared" si="384"/>
        <v>0</v>
      </c>
      <c r="S650" s="213">
        <f t="shared" si="384"/>
        <v>0</v>
      </c>
      <c r="T650" s="213">
        <f t="shared" si="384"/>
        <v>0</v>
      </c>
      <c r="U650" s="213">
        <f t="shared" si="384"/>
        <v>0</v>
      </c>
      <c r="V650" s="213">
        <f t="shared" si="384"/>
        <v>0</v>
      </c>
      <c r="W650" s="213">
        <f t="shared" si="384"/>
        <v>0</v>
      </c>
      <c r="X650" s="213">
        <f t="shared" si="384"/>
        <v>0</v>
      </c>
      <c r="Y650" s="213">
        <f t="shared" si="384"/>
        <v>0</v>
      </c>
      <c r="Z650" s="213">
        <f t="shared" si="384"/>
        <v>0</v>
      </c>
      <c r="AA650" s="213">
        <f t="shared" si="384"/>
        <v>0</v>
      </c>
      <c r="AB650" s="213">
        <f t="shared" si="384"/>
        <v>0</v>
      </c>
      <c r="AC650" s="213">
        <f t="shared" si="384"/>
        <v>0</v>
      </c>
      <c r="AD650" s="213">
        <f t="shared" si="384"/>
        <v>0</v>
      </c>
      <c r="AE650" s="213">
        <f t="shared" si="384"/>
        <v>0</v>
      </c>
      <c r="AF650" s="213">
        <f t="shared" si="384"/>
        <v>0</v>
      </c>
      <c r="AG650" s="213">
        <f t="shared" si="384"/>
        <v>0</v>
      </c>
      <c r="AH650" s="213">
        <f t="shared" si="384"/>
        <v>0</v>
      </c>
      <c r="AI650" s="213">
        <f t="shared" si="384"/>
        <v>0</v>
      </c>
      <c r="AJ650" s="213">
        <f t="shared" si="384"/>
        <v>0</v>
      </c>
      <c r="AK650" s="213">
        <f t="shared" si="384"/>
        <v>0</v>
      </c>
      <c r="AL650" s="213">
        <f t="shared" si="384"/>
        <v>0</v>
      </c>
      <c r="AM650" s="213">
        <f t="shared" si="384"/>
        <v>0</v>
      </c>
      <c r="AN650" s="213">
        <f t="shared" si="384"/>
        <v>0</v>
      </c>
      <c r="AO650" s="213">
        <f t="shared" si="384"/>
        <v>0</v>
      </c>
      <c r="AP650" s="213">
        <f t="shared" si="384"/>
        <v>0</v>
      </c>
    </row>
    <row r="651" spans="1:42" x14ac:dyDescent="0.2">
      <c r="A651" s="4">
        <f t="shared" si="380"/>
        <v>7</v>
      </c>
      <c r="B651" s="233">
        <f t="shared" si="377"/>
        <v>0</v>
      </c>
      <c r="C651" s="213">
        <f t="shared" ref="C651:AP651" si="385">IF(C$2&gt;analysis_period,0,IF(C$2=equip2_reserve_freq*$A651,equip2_reserve_cost*system_capacity*1000*(1+inflation_rate/100)^B$2,0))</f>
        <v>0</v>
      </c>
      <c r="D651" s="213">
        <f t="shared" si="385"/>
        <v>0</v>
      </c>
      <c r="E651" s="213">
        <f t="shared" si="385"/>
        <v>0</v>
      </c>
      <c r="F651" s="213">
        <f t="shared" si="385"/>
        <v>0</v>
      </c>
      <c r="G651" s="213">
        <f t="shared" si="385"/>
        <v>0</v>
      </c>
      <c r="H651" s="213">
        <f t="shared" si="385"/>
        <v>0</v>
      </c>
      <c r="I651" s="213">
        <f t="shared" si="385"/>
        <v>0</v>
      </c>
      <c r="J651" s="213">
        <f t="shared" si="385"/>
        <v>0</v>
      </c>
      <c r="K651" s="213">
        <f t="shared" si="385"/>
        <v>0</v>
      </c>
      <c r="L651" s="213">
        <f t="shared" si="385"/>
        <v>0</v>
      </c>
      <c r="M651" s="213">
        <f t="shared" si="385"/>
        <v>0</v>
      </c>
      <c r="N651" s="213">
        <f t="shared" si="385"/>
        <v>0</v>
      </c>
      <c r="O651" s="213">
        <f t="shared" si="385"/>
        <v>0</v>
      </c>
      <c r="P651" s="213">
        <f t="shared" si="385"/>
        <v>0</v>
      </c>
      <c r="Q651" s="213">
        <f t="shared" si="385"/>
        <v>0</v>
      </c>
      <c r="R651" s="213">
        <f t="shared" si="385"/>
        <v>0</v>
      </c>
      <c r="S651" s="213">
        <f t="shared" si="385"/>
        <v>0</v>
      </c>
      <c r="T651" s="213">
        <f t="shared" si="385"/>
        <v>0</v>
      </c>
      <c r="U651" s="213">
        <f t="shared" si="385"/>
        <v>0</v>
      </c>
      <c r="V651" s="213">
        <f t="shared" si="385"/>
        <v>0</v>
      </c>
      <c r="W651" s="213">
        <f t="shared" si="385"/>
        <v>0</v>
      </c>
      <c r="X651" s="213">
        <f t="shared" si="385"/>
        <v>0</v>
      </c>
      <c r="Y651" s="213">
        <f t="shared" si="385"/>
        <v>0</v>
      </c>
      <c r="Z651" s="213">
        <f t="shared" si="385"/>
        <v>0</v>
      </c>
      <c r="AA651" s="213">
        <f t="shared" si="385"/>
        <v>0</v>
      </c>
      <c r="AB651" s="213">
        <f t="shared" si="385"/>
        <v>0</v>
      </c>
      <c r="AC651" s="213">
        <f t="shared" si="385"/>
        <v>0</v>
      </c>
      <c r="AD651" s="213">
        <f t="shared" si="385"/>
        <v>0</v>
      </c>
      <c r="AE651" s="213">
        <f t="shared" si="385"/>
        <v>0</v>
      </c>
      <c r="AF651" s="213">
        <f t="shared" si="385"/>
        <v>0</v>
      </c>
      <c r="AG651" s="213">
        <f t="shared" si="385"/>
        <v>0</v>
      </c>
      <c r="AH651" s="213">
        <f t="shared" si="385"/>
        <v>0</v>
      </c>
      <c r="AI651" s="213">
        <f t="shared" si="385"/>
        <v>0</v>
      </c>
      <c r="AJ651" s="213">
        <f t="shared" si="385"/>
        <v>0</v>
      </c>
      <c r="AK651" s="213">
        <f t="shared" si="385"/>
        <v>0</v>
      </c>
      <c r="AL651" s="213">
        <f t="shared" si="385"/>
        <v>0</v>
      </c>
      <c r="AM651" s="213">
        <f t="shared" si="385"/>
        <v>0</v>
      </c>
      <c r="AN651" s="213">
        <f t="shared" si="385"/>
        <v>0</v>
      </c>
      <c r="AO651" s="213">
        <f t="shared" si="385"/>
        <v>0</v>
      </c>
      <c r="AP651" s="213">
        <f t="shared" si="385"/>
        <v>0</v>
      </c>
    </row>
    <row r="652" spans="1:42" x14ac:dyDescent="0.2">
      <c r="A652" s="4">
        <f t="shared" si="380"/>
        <v>8</v>
      </c>
      <c r="B652" s="233">
        <f t="shared" si="377"/>
        <v>0</v>
      </c>
      <c r="C652" s="213">
        <f t="shared" ref="C652:AP652" si="386">IF(C$2&gt;analysis_period,0,IF(C$2=equip2_reserve_freq*$A652,equip2_reserve_cost*system_capacity*1000*(1+inflation_rate/100)^B$2,0))</f>
        <v>0</v>
      </c>
      <c r="D652" s="213">
        <f t="shared" si="386"/>
        <v>0</v>
      </c>
      <c r="E652" s="213">
        <f t="shared" si="386"/>
        <v>0</v>
      </c>
      <c r="F652" s="213">
        <f t="shared" si="386"/>
        <v>0</v>
      </c>
      <c r="G652" s="213">
        <f t="shared" si="386"/>
        <v>0</v>
      </c>
      <c r="H652" s="213">
        <f t="shared" si="386"/>
        <v>0</v>
      </c>
      <c r="I652" s="213">
        <f t="shared" si="386"/>
        <v>0</v>
      </c>
      <c r="J652" s="213">
        <f t="shared" si="386"/>
        <v>0</v>
      </c>
      <c r="K652" s="213">
        <f t="shared" si="386"/>
        <v>0</v>
      </c>
      <c r="L652" s="213">
        <f t="shared" si="386"/>
        <v>0</v>
      </c>
      <c r="M652" s="213">
        <f t="shared" si="386"/>
        <v>0</v>
      </c>
      <c r="N652" s="213">
        <f t="shared" si="386"/>
        <v>0</v>
      </c>
      <c r="O652" s="213">
        <f t="shared" si="386"/>
        <v>0</v>
      </c>
      <c r="P652" s="213">
        <f t="shared" si="386"/>
        <v>0</v>
      </c>
      <c r="Q652" s="213">
        <f t="shared" si="386"/>
        <v>0</v>
      </c>
      <c r="R652" s="213">
        <f t="shared" si="386"/>
        <v>0</v>
      </c>
      <c r="S652" s="213">
        <f t="shared" si="386"/>
        <v>0</v>
      </c>
      <c r="T652" s="213">
        <f t="shared" si="386"/>
        <v>0</v>
      </c>
      <c r="U652" s="213">
        <f t="shared" si="386"/>
        <v>0</v>
      </c>
      <c r="V652" s="213">
        <f t="shared" si="386"/>
        <v>0</v>
      </c>
      <c r="W652" s="213">
        <f t="shared" si="386"/>
        <v>0</v>
      </c>
      <c r="X652" s="213">
        <f t="shared" si="386"/>
        <v>0</v>
      </c>
      <c r="Y652" s="213">
        <f t="shared" si="386"/>
        <v>0</v>
      </c>
      <c r="Z652" s="213">
        <f t="shared" si="386"/>
        <v>0</v>
      </c>
      <c r="AA652" s="213">
        <f t="shared" si="386"/>
        <v>0</v>
      </c>
      <c r="AB652" s="213">
        <f t="shared" si="386"/>
        <v>0</v>
      </c>
      <c r="AC652" s="213">
        <f t="shared" si="386"/>
        <v>0</v>
      </c>
      <c r="AD652" s="213">
        <f t="shared" si="386"/>
        <v>0</v>
      </c>
      <c r="AE652" s="213">
        <f t="shared" si="386"/>
        <v>0</v>
      </c>
      <c r="AF652" s="213">
        <f t="shared" si="386"/>
        <v>0</v>
      </c>
      <c r="AG652" s="213">
        <f t="shared" si="386"/>
        <v>0</v>
      </c>
      <c r="AH652" s="213">
        <f t="shared" si="386"/>
        <v>0</v>
      </c>
      <c r="AI652" s="213">
        <f t="shared" si="386"/>
        <v>0</v>
      </c>
      <c r="AJ652" s="213">
        <f t="shared" si="386"/>
        <v>0</v>
      </c>
      <c r="AK652" s="213">
        <f t="shared" si="386"/>
        <v>0</v>
      </c>
      <c r="AL652" s="213">
        <f t="shared" si="386"/>
        <v>0</v>
      </c>
      <c r="AM652" s="213">
        <f t="shared" si="386"/>
        <v>0</v>
      </c>
      <c r="AN652" s="213">
        <f t="shared" si="386"/>
        <v>0</v>
      </c>
      <c r="AO652" s="213">
        <f t="shared" si="386"/>
        <v>0</v>
      </c>
      <c r="AP652" s="213">
        <f t="shared" si="386"/>
        <v>0</v>
      </c>
    </row>
    <row r="653" spans="1:42" x14ac:dyDescent="0.2">
      <c r="A653" s="4">
        <f>A652+1</f>
        <v>9</v>
      </c>
      <c r="B653" s="233">
        <f t="shared" si="377"/>
        <v>0</v>
      </c>
      <c r="C653" s="213">
        <f t="shared" ref="C653:AP653" si="387">IF(C$2&gt;analysis_period,0,IF(C$2=equip2_reserve_freq*$A653,equip2_reserve_cost*system_capacity*1000*(1+inflation_rate/100)^B$2,0))</f>
        <v>0</v>
      </c>
      <c r="D653" s="213">
        <f t="shared" si="387"/>
        <v>0</v>
      </c>
      <c r="E653" s="213">
        <f t="shared" si="387"/>
        <v>0</v>
      </c>
      <c r="F653" s="213">
        <f t="shared" si="387"/>
        <v>0</v>
      </c>
      <c r="G653" s="213">
        <f t="shared" si="387"/>
        <v>0</v>
      </c>
      <c r="H653" s="213">
        <f t="shared" si="387"/>
        <v>0</v>
      </c>
      <c r="I653" s="213">
        <f t="shared" si="387"/>
        <v>0</v>
      </c>
      <c r="J653" s="213">
        <f t="shared" si="387"/>
        <v>0</v>
      </c>
      <c r="K653" s="213">
        <f t="shared" si="387"/>
        <v>0</v>
      </c>
      <c r="L653" s="213">
        <f t="shared" si="387"/>
        <v>0</v>
      </c>
      <c r="M653" s="213">
        <f t="shared" si="387"/>
        <v>0</v>
      </c>
      <c r="N653" s="213">
        <f t="shared" si="387"/>
        <v>0</v>
      </c>
      <c r="O653" s="213">
        <f t="shared" si="387"/>
        <v>0</v>
      </c>
      <c r="P653" s="213">
        <f t="shared" si="387"/>
        <v>0</v>
      </c>
      <c r="Q653" s="213">
        <f t="shared" si="387"/>
        <v>0</v>
      </c>
      <c r="R653" s="213">
        <f t="shared" si="387"/>
        <v>0</v>
      </c>
      <c r="S653" s="213">
        <f t="shared" si="387"/>
        <v>0</v>
      </c>
      <c r="T653" s="213">
        <f t="shared" si="387"/>
        <v>0</v>
      </c>
      <c r="U653" s="213">
        <f t="shared" si="387"/>
        <v>0</v>
      </c>
      <c r="V653" s="213">
        <f t="shared" si="387"/>
        <v>0</v>
      </c>
      <c r="W653" s="213">
        <f t="shared" si="387"/>
        <v>0</v>
      </c>
      <c r="X653" s="213">
        <f t="shared" si="387"/>
        <v>0</v>
      </c>
      <c r="Y653" s="213">
        <f t="shared" si="387"/>
        <v>0</v>
      </c>
      <c r="Z653" s="213">
        <f t="shared" si="387"/>
        <v>0</v>
      </c>
      <c r="AA653" s="213">
        <f t="shared" si="387"/>
        <v>0</v>
      </c>
      <c r="AB653" s="213">
        <f t="shared" si="387"/>
        <v>0</v>
      </c>
      <c r="AC653" s="213">
        <f t="shared" si="387"/>
        <v>0</v>
      </c>
      <c r="AD653" s="213">
        <f t="shared" si="387"/>
        <v>0</v>
      </c>
      <c r="AE653" s="213">
        <f t="shared" si="387"/>
        <v>0</v>
      </c>
      <c r="AF653" s="213">
        <f t="shared" si="387"/>
        <v>0</v>
      </c>
      <c r="AG653" s="213">
        <f t="shared" si="387"/>
        <v>0</v>
      </c>
      <c r="AH653" s="213">
        <f t="shared" si="387"/>
        <v>0</v>
      </c>
      <c r="AI653" s="213">
        <f t="shared" si="387"/>
        <v>0</v>
      </c>
      <c r="AJ653" s="213">
        <f t="shared" si="387"/>
        <v>0</v>
      </c>
      <c r="AK653" s="213">
        <f t="shared" si="387"/>
        <v>0</v>
      </c>
      <c r="AL653" s="213">
        <f t="shared" si="387"/>
        <v>0</v>
      </c>
      <c r="AM653" s="213">
        <f t="shared" si="387"/>
        <v>0</v>
      </c>
      <c r="AN653" s="213">
        <f t="shared" si="387"/>
        <v>0</v>
      </c>
      <c r="AO653" s="213">
        <f t="shared" si="387"/>
        <v>0</v>
      </c>
      <c r="AP653" s="213">
        <f t="shared" si="387"/>
        <v>0</v>
      </c>
    </row>
    <row r="654" spans="1:42" x14ac:dyDescent="0.2">
      <c r="A654" s="4">
        <f t="shared" si="380"/>
        <v>10</v>
      </c>
      <c r="B654" s="233">
        <f t="shared" si="377"/>
        <v>0</v>
      </c>
      <c r="C654" s="213">
        <f t="shared" ref="C654:AP654" si="388">IF(C$2&gt;analysis_period,0,IF(C$2=equip2_reserve_freq*$A654,equip2_reserve_cost*system_capacity*1000*(1+inflation_rate/100)^B$2,0))</f>
        <v>0</v>
      </c>
      <c r="D654" s="213">
        <f t="shared" si="388"/>
        <v>0</v>
      </c>
      <c r="E654" s="213">
        <f t="shared" si="388"/>
        <v>0</v>
      </c>
      <c r="F654" s="213">
        <f t="shared" si="388"/>
        <v>0</v>
      </c>
      <c r="G654" s="213">
        <f t="shared" si="388"/>
        <v>0</v>
      </c>
      <c r="H654" s="213">
        <f t="shared" si="388"/>
        <v>0</v>
      </c>
      <c r="I654" s="213">
        <f t="shared" si="388"/>
        <v>0</v>
      </c>
      <c r="J654" s="213">
        <f t="shared" si="388"/>
        <v>0</v>
      </c>
      <c r="K654" s="213">
        <f t="shared" si="388"/>
        <v>0</v>
      </c>
      <c r="L654" s="213">
        <f t="shared" si="388"/>
        <v>0</v>
      </c>
      <c r="M654" s="213">
        <f t="shared" si="388"/>
        <v>0</v>
      </c>
      <c r="N654" s="213">
        <f t="shared" si="388"/>
        <v>0</v>
      </c>
      <c r="O654" s="213">
        <f t="shared" si="388"/>
        <v>0</v>
      </c>
      <c r="P654" s="213">
        <f t="shared" si="388"/>
        <v>0</v>
      </c>
      <c r="Q654" s="213">
        <f t="shared" si="388"/>
        <v>0</v>
      </c>
      <c r="R654" s="213">
        <f t="shared" si="388"/>
        <v>0</v>
      </c>
      <c r="S654" s="213">
        <f t="shared" si="388"/>
        <v>0</v>
      </c>
      <c r="T654" s="213">
        <f t="shared" si="388"/>
        <v>0</v>
      </c>
      <c r="U654" s="213">
        <f t="shared" si="388"/>
        <v>0</v>
      </c>
      <c r="V654" s="213">
        <f t="shared" si="388"/>
        <v>0</v>
      </c>
      <c r="W654" s="213">
        <f t="shared" si="388"/>
        <v>0</v>
      </c>
      <c r="X654" s="213">
        <f t="shared" si="388"/>
        <v>0</v>
      </c>
      <c r="Y654" s="213">
        <f t="shared" si="388"/>
        <v>0</v>
      </c>
      <c r="Z654" s="213">
        <f t="shared" si="388"/>
        <v>0</v>
      </c>
      <c r="AA654" s="213">
        <f t="shared" si="388"/>
        <v>0</v>
      </c>
      <c r="AB654" s="213">
        <f t="shared" si="388"/>
        <v>0</v>
      </c>
      <c r="AC654" s="213">
        <f t="shared" si="388"/>
        <v>0</v>
      </c>
      <c r="AD654" s="213">
        <f t="shared" si="388"/>
        <v>0</v>
      </c>
      <c r="AE654" s="213">
        <f t="shared" si="388"/>
        <v>0</v>
      </c>
      <c r="AF654" s="213">
        <f t="shared" si="388"/>
        <v>0</v>
      </c>
      <c r="AG654" s="213">
        <f t="shared" si="388"/>
        <v>0</v>
      </c>
      <c r="AH654" s="213">
        <f t="shared" si="388"/>
        <v>0</v>
      </c>
      <c r="AI654" s="213">
        <f t="shared" si="388"/>
        <v>0</v>
      </c>
      <c r="AJ654" s="213">
        <f t="shared" si="388"/>
        <v>0</v>
      </c>
      <c r="AK654" s="213">
        <f t="shared" si="388"/>
        <v>0</v>
      </c>
      <c r="AL654" s="213">
        <f t="shared" si="388"/>
        <v>0</v>
      </c>
      <c r="AM654" s="213">
        <f t="shared" si="388"/>
        <v>0</v>
      </c>
      <c r="AN654" s="213">
        <f t="shared" si="388"/>
        <v>0</v>
      </c>
      <c r="AO654" s="213">
        <f t="shared" si="388"/>
        <v>0</v>
      </c>
      <c r="AP654" s="213">
        <f t="shared" si="388"/>
        <v>0</v>
      </c>
    </row>
    <row r="655" spans="1:42" x14ac:dyDescent="0.2">
      <c r="A655" s="37" t="s">
        <v>12</v>
      </c>
      <c r="B655" s="28"/>
      <c r="C655" s="217">
        <f>SUM(C645:C654)</f>
        <v>0</v>
      </c>
      <c r="D655" s="217">
        <f t="shared" ref="D655:AP655" si="389">SUM(D645:D654)</f>
        <v>0</v>
      </c>
      <c r="E655" s="217">
        <f t="shared" si="389"/>
        <v>0</v>
      </c>
      <c r="F655" s="217">
        <f t="shared" si="389"/>
        <v>0</v>
      </c>
      <c r="G655" s="217">
        <f t="shared" si="389"/>
        <v>0</v>
      </c>
      <c r="H655" s="217">
        <f t="shared" si="389"/>
        <v>0</v>
      </c>
      <c r="I655" s="217">
        <f t="shared" si="389"/>
        <v>0</v>
      </c>
      <c r="J655" s="217">
        <f t="shared" si="389"/>
        <v>0</v>
      </c>
      <c r="K655" s="217">
        <f t="shared" si="389"/>
        <v>0</v>
      </c>
      <c r="L655" s="217">
        <f t="shared" si="389"/>
        <v>0</v>
      </c>
      <c r="M655" s="217">
        <f t="shared" si="389"/>
        <v>0</v>
      </c>
      <c r="N655" s="217">
        <f t="shared" si="389"/>
        <v>0</v>
      </c>
      <c r="O655" s="217">
        <f t="shared" si="389"/>
        <v>0</v>
      </c>
      <c r="P655" s="217">
        <f t="shared" si="389"/>
        <v>0</v>
      </c>
      <c r="Q655" s="217">
        <f t="shared" si="389"/>
        <v>0</v>
      </c>
      <c r="R655" s="217">
        <f t="shared" si="389"/>
        <v>0</v>
      </c>
      <c r="S655" s="217">
        <f t="shared" si="389"/>
        <v>0</v>
      </c>
      <c r="T655" s="217">
        <f t="shared" si="389"/>
        <v>0</v>
      </c>
      <c r="U655" s="217">
        <f t="shared" si="389"/>
        <v>0</v>
      </c>
      <c r="V655" s="217">
        <f t="shared" si="389"/>
        <v>0</v>
      </c>
      <c r="W655" s="217">
        <f t="shared" si="389"/>
        <v>0</v>
      </c>
      <c r="X655" s="217">
        <f t="shared" si="389"/>
        <v>0</v>
      </c>
      <c r="Y655" s="217">
        <f t="shared" si="389"/>
        <v>0</v>
      </c>
      <c r="Z655" s="217">
        <f t="shared" si="389"/>
        <v>0</v>
      </c>
      <c r="AA655" s="217">
        <f t="shared" si="389"/>
        <v>0</v>
      </c>
      <c r="AB655" s="217">
        <f t="shared" si="389"/>
        <v>0</v>
      </c>
      <c r="AC655" s="217">
        <f t="shared" si="389"/>
        <v>0</v>
      </c>
      <c r="AD655" s="217">
        <f t="shared" si="389"/>
        <v>0</v>
      </c>
      <c r="AE655" s="217">
        <f t="shared" si="389"/>
        <v>0</v>
      </c>
      <c r="AF655" s="217">
        <f t="shared" si="389"/>
        <v>0</v>
      </c>
      <c r="AG655" s="217">
        <f t="shared" si="389"/>
        <v>0</v>
      </c>
      <c r="AH655" s="217">
        <f t="shared" si="389"/>
        <v>0</v>
      </c>
      <c r="AI655" s="217">
        <f t="shared" si="389"/>
        <v>0</v>
      </c>
      <c r="AJ655" s="217">
        <f t="shared" si="389"/>
        <v>0</v>
      </c>
      <c r="AK655" s="217">
        <f t="shared" si="389"/>
        <v>0</v>
      </c>
      <c r="AL655" s="217">
        <f t="shared" si="389"/>
        <v>0</v>
      </c>
      <c r="AM655" s="217">
        <f t="shared" si="389"/>
        <v>0</v>
      </c>
      <c r="AN655" s="217">
        <f t="shared" si="389"/>
        <v>0</v>
      </c>
      <c r="AO655" s="217">
        <f t="shared" si="389"/>
        <v>0</v>
      </c>
      <c r="AP655" s="217">
        <f t="shared" si="389"/>
        <v>0</v>
      </c>
    </row>
    <row r="656" spans="1:42" s="122" customFormat="1" x14ac:dyDescent="0.2">
      <c r="A656" s="4" t="s">
        <v>309</v>
      </c>
      <c r="G656" s="203"/>
      <c r="H656" s="203"/>
      <c r="I656" s="203"/>
      <c r="J656" s="203"/>
      <c r="K656" s="203"/>
      <c r="L656" s="203"/>
      <c r="M656" s="203"/>
      <c r="N656" s="203"/>
      <c r="O656" s="203"/>
      <c r="P656" s="203"/>
      <c r="Q656" s="203"/>
      <c r="R656" s="203"/>
      <c r="S656" s="203"/>
      <c r="T656" s="203"/>
      <c r="U656" s="203"/>
      <c r="V656" s="203"/>
      <c r="W656" s="203"/>
      <c r="X656" s="203"/>
      <c r="Y656" s="203"/>
      <c r="Z656" s="203"/>
      <c r="AA656" s="203"/>
      <c r="AB656" s="203"/>
      <c r="AC656" s="203"/>
      <c r="AD656" s="203"/>
      <c r="AE656" s="203"/>
      <c r="AF656" s="203"/>
      <c r="AG656" s="203"/>
      <c r="AH656" s="203"/>
      <c r="AI656" s="203"/>
      <c r="AJ656" s="203"/>
      <c r="AK656" s="203"/>
      <c r="AL656" s="203"/>
      <c r="AM656" s="203"/>
      <c r="AN656" s="203"/>
      <c r="AO656" s="203"/>
      <c r="AP656" s="203"/>
    </row>
    <row r="657" spans="1:42" x14ac:dyDescent="0.2">
      <c r="A657" s="4">
        <v>1</v>
      </c>
      <c r="B657" s="238">
        <f t="shared" ref="B657:B666" si="390">SUM(C657:AP657)</f>
        <v>0</v>
      </c>
      <c r="C657" s="213">
        <f t="shared" ref="C657:AP657" si="391">IF(C$2&lt;=equip2_reserve_freq*$A$645,$B$645/(equip2_reserve_freq),0)</f>
        <v>0</v>
      </c>
      <c r="D657" s="213">
        <f t="shared" si="391"/>
        <v>0</v>
      </c>
      <c r="E657" s="213">
        <f t="shared" si="391"/>
        <v>0</v>
      </c>
      <c r="F657" s="213">
        <f t="shared" si="391"/>
        <v>0</v>
      </c>
      <c r="G657" s="213">
        <f t="shared" si="391"/>
        <v>0</v>
      </c>
      <c r="H657" s="213">
        <f t="shared" si="391"/>
        <v>0</v>
      </c>
      <c r="I657" s="213">
        <f t="shared" si="391"/>
        <v>0</v>
      </c>
      <c r="J657" s="213">
        <f t="shared" si="391"/>
        <v>0</v>
      </c>
      <c r="K657" s="213">
        <f t="shared" si="391"/>
        <v>0</v>
      </c>
      <c r="L657" s="213">
        <f t="shared" si="391"/>
        <v>0</v>
      </c>
      <c r="M657" s="213">
        <f t="shared" si="391"/>
        <v>0</v>
      </c>
      <c r="N657" s="213">
        <f t="shared" si="391"/>
        <v>0</v>
      </c>
      <c r="O657" s="213">
        <f t="shared" si="391"/>
        <v>0</v>
      </c>
      <c r="P657" s="213">
        <f t="shared" si="391"/>
        <v>0</v>
      </c>
      <c r="Q657" s="213">
        <f t="shared" si="391"/>
        <v>0</v>
      </c>
      <c r="R657" s="213">
        <f t="shared" si="391"/>
        <v>0</v>
      </c>
      <c r="S657" s="213">
        <f t="shared" si="391"/>
        <v>0</v>
      </c>
      <c r="T657" s="213">
        <f t="shared" si="391"/>
        <v>0</v>
      </c>
      <c r="U657" s="213">
        <f t="shared" si="391"/>
        <v>0</v>
      </c>
      <c r="V657" s="213">
        <f t="shared" si="391"/>
        <v>0</v>
      </c>
      <c r="W657" s="213">
        <f t="shared" si="391"/>
        <v>0</v>
      </c>
      <c r="X657" s="213">
        <f t="shared" si="391"/>
        <v>0</v>
      </c>
      <c r="Y657" s="213">
        <f t="shared" si="391"/>
        <v>0</v>
      </c>
      <c r="Z657" s="213">
        <f t="shared" si="391"/>
        <v>0</v>
      </c>
      <c r="AA657" s="213">
        <f t="shared" si="391"/>
        <v>0</v>
      </c>
      <c r="AB657" s="213">
        <f t="shared" si="391"/>
        <v>0</v>
      </c>
      <c r="AC657" s="213">
        <f t="shared" si="391"/>
        <v>0</v>
      </c>
      <c r="AD657" s="213">
        <f t="shared" si="391"/>
        <v>0</v>
      </c>
      <c r="AE657" s="213">
        <f t="shared" si="391"/>
        <v>0</v>
      </c>
      <c r="AF657" s="213">
        <f t="shared" si="391"/>
        <v>0</v>
      </c>
      <c r="AG657" s="213">
        <f t="shared" si="391"/>
        <v>0</v>
      </c>
      <c r="AH657" s="213">
        <f t="shared" si="391"/>
        <v>0</v>
      </c>
      <c r="AI657" s="213">
        <f t="shared" si="391"/>
        <v>0</v>
      </c>
      <c r="AJ657" s="213">
        <f t="shared" si="391"/>
        <v>0</v>
      </c>
      <c r="AK657" s="213">
        <f t="shared" si="391"/>
        <v>0</v>
      </c>
      <c r="AL657" s="213">
        <f t="shared" si="391"/>
        <v>0</v>
      </c>
      <c r="AM657" s="213">
        <f t="shared" si="391"/>
        <v>0</v>
      </c>
      <c r="AN657" s="213">
        <f t="shared" si="391"/>
        <v>0</v>
      </c>
      <c r="AO657" s="213">
        <f t="shared" si="391"/>
        <v>0</v>
      </c>
      <c r="AP657" s="213">
        <f t="shared" si="391"/>
        <v>0</v>
      </c>
    </row>
    <row r="658" spans="1:42" x14ac:dyDescent="0.2">
      <c r="A658" s="4">
        <f>A657+1</f>
        <v>2</v>
      </c>
      <c r="B658" s="238">
        <f t="shared" si="390"/>
        <v>0</v>
      </c>
      <c r="C658" s="213">
        <f t="shared" ref="C658:AP658" si="392">IF(AND(C$2&gt;equip2_reserve_freq*$A645,C$2&lt;=equip2_reserve_freq*$A646),$B646/(equip2_reserve_freq),0)</f>
        <v>0</v>
      </c>
      <c r="D658" s="213">
        <f t="shared" si="392"/>
        <v>0</v>
      </c>
      <c r="E658" s="213">
        <f t="shared" si="392"/>
        <v>0</v>
      </c>
      <c r="F658" s="213">
        <f t="shared" si="392"/>
        <v>0</v>
      </c>
      <c r="G658" s="213">
        <f t="shared" si="392"/>
        <v>0</v>
      </c>
      <c r="H658" s="213">
        <f t="shared" si="392"/>
        <v>0</v>
      </c>
      <c r="I658" s="213">
        <f t="shared" si="392"/>
        <v>0</v>
      </c>
      <c r="J658" s="213">
        <f t="shared" si="392"/>
        <v>0</v>
      </c>
      <c r="K658" s="213">
        <f t="shared" si="392"/>
        <v>0</v>
      </c>
      <c r="L658" s="213">
        <f t="shared" si="392"/>
        <v>0</v>
      </c>
      <c r="M658" s="213">
        <f t="shared" si="392"/>
        <v>0</v>
      </c>
      <c r="N658" s="213">
        <f t="shared" si="392"/>
        <v>0</v>
      </c>
      <c r="O658" s="213">
        <f t="shared" si="392"/>
        <v>0</v>
      </c>
      <c r="P658" s="213">
        <f t="shared" si="392"/>
        <v>0</v>
      </c>
      <c r="Q658" s="213">
        <f t="shared" si="392"/>
        <v>0</v>
      </c>
      <c r="R658" s="213">
        <f t="shared" si="392"/>
        <v>0</v>
      </c>
      <c r="S658" s="213">
        <f t="shared" si="392"/>
        <v>0</v>
      </c>
      <c r="T658" s="213">
        <f t="shared" si="392"/>
        <v>0</v>
      </c>
      <c r="U658" s="213">
        <f t="shared" si="392"/>
        <v>0</v>
      </c>
      <c r="V658" s="213">
        <f t="shared" si="392"/>
        <v>0</v>
      </c>
      <c r="W658" s="213">
        <f t="shared" si="392"/>
        <v>0</v>
      </c>
      <c r="X658" s="213">
        <f t="shared" si="392"/>
        <v>0</v>
      </c>
      <c r="Y658" s="213">
        <f t="shared" si="392"/>
        <v>0</v>
      </c>
      <c r="Z658" s="213">
        <f t="shared" si="392"/>
        <v>0</v>
      </c>
      <c r="AA658" s="213">
        <f t="shared" si="392"/>
        <v>0</v>
      </c>
      <c r="AB658" s="213">
        <f t="shared" si="392"/>
        <v>0</v>
      </c>
      <c r="AC658" s="213">
        <f t="shared" si="392"/>
        <v>0</v>
      </c>
      <c r="AD658" s="213">
        <f t="shared" si="392"/>
        <v>0</v>
      </c>
      <c r="AE658" s="213">
        <f t="shared" si="392"/>
        <v>0</v>
      </c>
      <c r="AF658" s="213">
        <f t="shared" si="392"/>
        <v>0</v>
      </c>
      <c r="AG658" s="213">
        <f t="shared" si="392"/>
        <v>0</v>
      </c>
      <c r="AH658" s="213">
        <f t="shared" si="392"/>
        <v>0</v>
      </c>
      <c r="AI658" s="213">
        <f t="shared" si="392"/>
        <v>0</v>
      </c>
      <c r="AJ658" s="213">
        <f t="shared" si="392"/>
        <v>0</v>
      </c>
      <c r="AK658" s="213">
        <f t="shared" si="392"/>
        <v>0</v>
      </c>
      <c r="AL658" s="213">
        <f t="shared" si="392"/>
        <v>0</v>
      </c>
      <c r="AM658" s="213">
        <f t="shared" si="392"/>
        <v>0</v>
      </c>
      <c r="AN658" s="213">
        <f t="shared" si="392"/>
        <v>0</v>
      </c>
      <c r="AO658" s="213">
        <f t="shared" si="392"/>
        <v>0</v>
      </c>
      <c r="AP658" s="213">
        <f t="shared" si="392"/>
        <v>0</v>
      </c>
    </row>
    <row r="659" spans="1:42" x14ac:dyDescent="0.2">
      <c r="A659" s="4">
        <f t="shared" ref="A659:A664" si="393">A658+1</f>
        <v>3</v>
      </c>
      <c r="B659" s="238">
        <f t="shared" si="390"/>
        <v>0</v>
      </c>
      <c r="C659" s="213">
        <f t="shared" ref="C659:AP659" si="394">IF(AND(C$2&gt;equip2_reserve_freq*$A646,C$2&lt;=equip2_reserve_freq*$A647),$B647/(equip2_reserve_freq),0)</f>
        <v>0</v>
      </c>
      <c r="D659" s="213">
        <f t="shared" si="394"/>
        <v>0</v>
      </c>
      <c r="E659" s="213">
        <f t="shared" si="394"/>
        <v>0</v>
      </c>
      <c r="F659" s="213">
        <f t="shared" si="394"/>
        <v>0</v>
      </c>
      <c r="G659" s="213">
        <f t="shared" si="394"/>
        <v>0</v>
      </c>
      <c r="H659" s="213">
        <f t="shared" si="394"/>
        <v>0</v>
      </c>
      <c r="I659" s="213">
        <f t="shared" si="394"/>
        <v>0</v>
      </c>
      <c r="J659" s="213">
        <f t="shared" si="394"/>
        <v>0</v>
      </c>
      <c r="K659" s="213">
        <f t="shared" si="394"/>
        <v>0</v>
      </c>
      <c r="L659" s="213">
        <f t="shared" si="394"/>
        <v>0</v>
      </c>
      <c r="M659" s="213">
        <f t="shared" si="394"/>
        <v>0</v>
      </c>
      <c r="N659" s="213">
        <f t="shared" si="394"/>
        <v>0</v>
      </c>
      <c r="O659" s="213">
        <f t="shared" si="394"/>
        <v>0</v>
      </c>
      <c r="P659" s="213">
        <f t="shared" si="394"/>
        <v>0</v>
      </c>
      <c r="Q659" s="213">
        <f t="shared" si="394"/>
        <v>0</v>
      </c>
      <c r="R659" s="213">
        <f t="shared" si="394"/>
        <v>0</v>
      </c>
      <c r="S659" s="213">
        <f t="shared" si="394"/>
        <v>0</v>
      </c>
      <c r="T659" s="213">
        <f t="shared" si="394"/>
        <v>0</v>
      </c>
      <c r="U659" s="213">
        <f t="shared" si="394"/>
        <v>0</v>
      </c>
      <c r="V659" s="213">
        <f t="shared" si="394"/>
        <v>0</v>
      </c>
      <c r="W659" s="213">
        <f t="shared" si="394"/>
        <v>0</v>
      </c>
      <c r="X659" s="213">
        <f t="shared" si="394"/>
        <v>0</v>
      </c>
      <c r="Y659" s="213">
        <f t="shared" si="394"/>
        <v>0</v>
      </c>
      <c r="Z659" s="213">
        <f t="shared" si="394"/>
        <v>0</v>
      </c>
      <c r="AA659" s="213">
        <f t="shared" si="394"/>
        <v>0</v>
      </c>
      <c r="AB659" s="213">
        <f t="shared" si="394"/>
        <v>0</v>
      </c>
      <c r="AC659" s="213">
        <f t="shared" si="394"/>
        <v>0</v>
      </c>
      <c r="AD659" s="213">
        <f t="shared" si="394"/>
        <v>0</v>
      </c>
      <c r="AE659" s="213">
        <f t="shared" si="394"/>
        <v>0</v>
      </c>
      <c r="AF659" s="213">
        <f t="shared" si="394"/>
        <v>0</v>
      </c>
      <c r="AG659" s="213">
        <f t="shared" si="394"/>
        <v>0</v>
      </c>
      <c r="AH659" s="213">
        <f t="shared" si="394"/>
        <v>0</v>
      </c>
      <c r="AI659" s="213">
        <f t="shared" si="394"/>
        <v>0</v>
      </c>
      <c r="AJ659" s="213">
        <f t="shared" si="394"/>
        <v>0</v>
      </c>
      <c r="AK659" s="213">
        <f t="shared" si="394"/>
        <v>0</v>
      </c>
      <c r="AL659" s="213">
        <f t="shared" si="394"/>
        <v>0</v>
      </c>
      <c r="AM659" s="213">
        <f t="shared" si="394"/>
        <v>0</v>
      </c>
      <c r="AN659" s="213">
        <f t="shared" si="394"/>
        <v>0</v>
      </c>
      <c r="AO659" s="213">
        <f t="shared" si="394"/>
        <v>0</v>
      </c>
      <c r="AP659" s="213">
        <f t="shared" si="394"/>
        <v>0</v>
      </c>
    </row>
    <row r="660" spans="1:42" x14ac:dyDescent="0.2">
      <c r="A660" s="4">
        <f t="shared" si="393"/>
        <v>4</v>
      </c>
      <c r="B660" s="238">
        <f t="shared" si="390"/>
        <v>0</v>
      </c>
      <c r="C660" s="213">
        <f t="shared" ref="C660:AP660" si="395">IF(AND(C$2&gt;equip2_reserve_freq*$A647,C$2&lt;=equip2_reserve_freq*$A648),$B648/(equip2_reserve_freq),0)</f>
        <v>0</v>
      </c>
      <c r="D660" s="213">
        <f t="shared" si="395"/>
        <v>0</v>
      </c>
      <c r="E660" s="213">
        <f t="shared" si="395"/>
        <v>0</v>
      </c>
      <c r="F660" s="213">
        <f t="shared" si="395"/>
        <v>0</v>
      </c>
      <c r="G660" s="213">
        <f t="shared" si="395"/>
        <v>0</v>
      </c>
      <c r="H660" s="213">
        <f t="shared" si="395"/>
        <v>0</v>
      </c>
      <c r="I660" s="213">
        <f t="shared" si="395"/>
        <v>0</v>
      </c>
      <c r="J660" s="213">
        <f t="shared" si="395"/>
        <v>0</v>
      </c>
      <c r="K660" s="213">
        <f t="shared" si="395"/>
        <v>0</v>
      </c>
      <c r="L660" s="213">
        <f t="shared" si="395"/>
        <v>0</v>
      </c>
      <c r="M660" s="213">
        <f t="shared" si="395"/>
        <v>0</v>
      </c>
      <c r="N660" s="213">
        <f t="shared" si="395"/>
        <v>0</v>
      </c>
      <c r="O660" s="213">
        <f t="shared" si="395"/>
        <v>0</v>
      </c>
      <c r="P660" s="213">
        <f t="shared" si="395"/>
        <v>0</v>
      </c>
      <c r="Q660" s="213">
        <f t="shared" si="395"/>
        <v>0</v>
      </c>
      <c r="R660" s="213">
        <f t="shared" si="395"/>
        <v>0</v>
      </c>
      <c r="S660" s="213">
        <f t="shared" si="395"/>
        <v>0</v>
      </c>
      <c r="T660" s="213">
        <f t="shared" si="395"/>
        <v>0</v>
      </c>
      <c r="U660" s="213">
        <f t="shared" si="395"/>
        <v>0</v>
      </c>
      <c r="V660" s="213">
        <f t="shared" si="395"/>
        <v>0</v>
      </c>
      <c r="W660" s="213">
        <f t="shared" si="395"/>
        <v>0</v>
      </c>
      <c r="X660" s="213">
        <f t="shared" si="395"/>
        <v>0</v>
      </c>
      <c r="Y660" s="213">
        <f t="shared" si="395"/>
        <v>0</v>
      </c>
      <c r="Z660" s="213">
        <f t="shared" si="395"/>
        <v>0</v>
      </c>
      <c r="AA660" s="213">
        <f t="shared" si="395"/>
        <v>0</v>
      </c>
      <c r="AB660" s="213">
        <f t="shared" si="395"/>
        <v>0</v>
      </c>
      <c r="AC660" s="213">
        <f t="shared" si="395"/>
        <v>0</v>
      </c>
      <c r="AD660" s="213">
        <f t="shared" si="395"/>
        <v>0</v>
      </c>
      <c r="AE660" s="213">
        <f t="shared" si="395"/>
        <v>0</v>
      </c>
      <c r="AF660" s="213">
        <f t="shared" si="395"/>
        <v>0</v>
      </c>
      <c r="AG660" s="213">
        <f t="shared" si="395"/>
        <v>0</v>
      </c>
      <c r="AH660" s="213">
        <f t="shared" si="395"/>
        <v>0</v>
      </c>
      <c r="AI660" s="213">
        <f t="shared" si="395"/>
        <v>0</v>
      </c>
      <c r="AJ660" s="213">
        <f t="shared" si="395"/>
        <v>0</v>
      </c>
      <c r="AK660" s="213">
        <f t="shared" si="395"/>
        <v>0</v>
      </c>
      <c r="AL660" s="213">
        <f t="shared" si="395"/>
        <v>0</v>
      </c>
      <c r="AM660" s="213">
        <f t="shared" si="395"/>
        <v>0</v>
      </c>
      <c r="AN660" s="213">
        <f t="shared" si="395"/>
        <v>0</v>
      </c>
      <c r="AO660" s="213">
        <f t="shared" si="395"/>
        <v>0</v>
      </c>
      <c r="AP660" s="213">
        <f t="shared" si="395"/>
        <v>0</v>
      </c>
    </row>
    <row r="661" spans="1:42" x14ac:dyDescent="0.2">
      <c r="A661" s="4">
        <f t="shared" si="393"/>
        <v>5</v>
      </c>
      <c r="B661" s="238">
        <f t="shared" si="390"/>
        <v>0</v>
      </c>
      <c r="C661" s="213">
        <f t="shared" ref="C661:AP661" si="396">IF(AND(C$2&gt;equip2_reserve_freq*$A648,C$2&lt;=equip2_reserve_freq*$A649),$B649/(equip2_reserve_freq),0)</f>
        <v>0</v>
      </c>
      <c r="D661" s="213">
        <f t="shared" si="396"/>
        <v>0</v>
      </c>
      <c r="E661" s="213">
        <f t="shared" si="396"/>
        <v>0</v>
      </c>
      <c r="F661" s="213">
        <f t="shared" si="396"/>
        <v>0</v>
      </c>
      <c r="G661" s="213">
        <f t="shared" si="396"/>
        <v>0</v>
      </c>
      <c r="H661" s="213">
        <f t="shared" si="396"/>
        <v>0</v>
      </c>
      <c r="I661" s="213">
        <f t="shared" si="396"/>
        <v>0</v>
      </c>
      <c r="J661" s="213">
        <f t="shared" si="396"/>
        <v>0</v>
      </c>
      <c r="K661" s="213">
        <f t="shared" si="396"/>
        <v>0</v>
      </c>
      <c r="L661" s="213">
        <f t="shared" si="396"/>
        <v>0</v>
      </c>
      <c r="M661" s="213">
        <f t="shared" si="396"/>
        <v>0</v>
      </c>
      <c r="N661" s="213">
        <f t="shared" si="396"/>
        <v>0</v>
      </c>
      <c r="O661" s="213">
        <f t="shared" si="396"/>
        <v>0</v>
      </c>
      <c r="P661" s="213">
        <f t="shared" si="396"/>
        <v>0</v>
      </c>
      <c r="Q661" s="213">
        <f t="shared" si="396"/>
        <v>0</v>
      </c>
      <c r="R661" s="213">
        <f t="shared" si="396"/>
        <v>0</v>
      </c>
      <c r="S661" s="213">
        <f t="shared" si="396"/>
        <v>0</v>
      </c>
      <c r="T661" s="213">
        <f t="shared" si="396"/>
        <v>0</v>
      </c>
      <c r="U661" s="213">
        <f t="shared" si="396"/>
        <v>0</v>
      </c>
      <c r="V661" s="213">
        <f t="shared" si="396"/>
        <v>0</v>
      </c>
      <c r="W661" s="213">
        <f t="shared" si="396"/>
        <v>0</v>
      </c>
      <c r="X661" s="213">
        <f t="shared" si="396"/>
        <v>0</v>
      </c>
      <c r="Y661" s="213">
        <f t="shared" si="396"/>
        <v>0</v>
      </c>
      <c r="Z661" s="213">
        <f t="shared" si="396"/>
        <v>0</v>
      </c>
      <c r="AA661" s="213">
        <f t="shared" si="396"/>
        <v>0</v>
      </c>
      <c r="AB661" s="213">
        <f t="shared" si="396"/>
        <v>0</v>
      </c>
      <c r="AC661" s="213">
        <f t="shared" si="396"/>
        <v>0</v>
      </c>
      <c r="AD661" s="213">
        <f t="shared" si="396"/>
        <v>0</v>
      </c>
      <c r="AE661" s="213">
        <f t="shared" si="396"/>
        <v>0</v>
      </c>
      <c r="AF661" s="213">
        <f t="shared" si="396"/>
        <v>0</v>
      </c>
      <c r="AG661" s="213">
        <f t="shared" si="396"/>
        <v>0</v>
      </c>
      <c r="AH661" s="213">
        <f t="shared" si="396"/>
        <v>0</v>
      </c>
      <c r="AI661" s="213">
        <f t="shared" si="396"/>
        <v>0</v>
      </c>
      <c r="AJ661" s="213">
        <f t="shared" si="396"/>
        <v>0</v>
      </c>
      <c r="AK661" s="213">
        <f t="shared" si="396"/>
        <v>0</v>
      </c>
      <c r="AL661" s="213">
        <f t="shared" si="396"/>
        <v>0</v>
      </c>
      <c r="AM661" s="213">
        <f t="shared" si="396"/>
        <v>0</v>
      </c>
      <c r="AN661" s="213">
        <f t="shared" si="396"/>
        <v>0</v>
      </c>
      <c r="AO661" s="213">
        <f t="shared" si="396"/>
        <v>0</v>
      </c>
      <c r="AP661" s="213">
        <f t="shared" si="396"/>
        <v>0</v>
      </c>
    </row>
    <row r="662" spans="1:42" x14ac:dyDescent="0.2">
      <c r="A662" s="4">
        <f t="shared" si="393"/>
        <v>6</v>
      </c>
      <c r="B662" s="238">
        <f t="shared" si="390"/>
        <v>0</v>
      </c>
      <c r="C662" s="213">
        <f t="shared" ref="C662:AP662" si="397">IF(AND(C$2&gt;equip2_reserve_freq*$A649,C$2&lt;=equip2_reserve_freq*$A650),$B650/(equip2_reserve_freq),0)</f>
        <v>0</v>
      </c>
      <c r="D662" s="213">
        <f t="shared" si="397"/>
        <v>0</v>
      </c>
      <c r="E662" s="213">
        <f t="shared" si="397"/>
        <v>0</v>
      </c>
      <c r="F662" s="213">
        <f t="shared" si="397"/>
        <v>0</v>
      </c>
      <c r="G662" s="213">
        <f t="shared" si="397"/>
        <v>0</v>
      </c>
      <c r="H662" s="213">
        <f t="shared" si="397"/>
        <v>0</v>
      </c>
      <c r="I662" s="213">
        <f t="shared" si="397"/>
        <v>0</v>
      </c>
      <c r="J662" s="213">
        <f t="shared" si="397"/>
        <v>0</v>
      </c>
      <c r="K662" s="213">
        <f t="shared" si="397"/>
        <v>0</v>
      </c>
      <c r="L662" s="213">
        <f t="shared" si="397"/>
        <v>0</v>
      </c>
      <c r="M662" s="213">
        <f t="shared" si="397"/>
        <v>0</v>
      </c>
      <c r="N662" s="213">
        <f t="shared" si="397"/>
        <v>0</v>
      </c>
      <c r="O662" s="213">
        <f t="shared" si="397"/>
        <v>0</v>
      </c>
      <c r="P662" s="213">
        <f t="shared" si="397"/>
        <v>0</v>
      </c>
      <c r="Q662" s="213">
        <f t="shared" si="397"/>
        <v>0</v>
      </c>
      <c r="R662" s="213">
        <f t="shared" si="397"/>
        <v>0</v>
      </c>
      <c r="S662" s="213">
        <f t="shared" si="397"/>
        <v>0</v>
      </c>
      <c r="T662" s="213">
        <f t="shared" si="397"/>
        <v>0</v>
      </c>
      <c r="U662" s="213">
        <f t="shared" si="397"/>
        <v>0</v>
      </c>
      <c r="V662" s="213">
        <f t="shared" si="397"/>
        <v>0</v>
      </c>
      <c r="W662" s="213">
        <f t="shared" si="397"/>
        <v>0</v>
      </c>
      <c r="X662" s="213">
        <f t="shared" si="397"/>
        <v>0</v>
      </c>
      <c r="Y662" s="213">
        <f t="shared" si="397"/>
        <v>0</v>
      </c>
      <c r="Z662" s="213">
        <f t="shared" si="397"/>
        <v>0</v>
      </c>
      <c r="AA662" s="213">
        <f t="shared" si="397"/>
        <v>0</v>
      </c>
      <c r="AB662" s="213">
        <f t="shared" si="397"/>
        <v>0</v>
      </c>
      <c r="AC662" s="213">
        <f t="shared" si="397"/>
        <v>0</v>
      </c>
      <c r="AD662" s="213">
        <f t="shared" si="397"/>
        <v>0</v>
      </c>
      <c r="AE662" s="213">
        <f t="shared" si="397"/>
        <v>0</v>
      </c>
      <c r="AF662" s="213">
        <f t="shared" si="397"/>
        <v>0</v>
      </c>
      <c r="AG662" s="213">
        <f t="shared" si="397"/>
        <v>0</v>
      </c>
      <c r="AH662" s="213">
        <f t="shared" si="397"/>
        <v>0</v>
      </c>
      <c r="AI662" s="213">
        <f t="shared" si="397"/>
        <v>0</v>
      </c>
      <c r="AJ662" s="213">
        <f t="shared" si="397"/>
        <v>0</v>
      </c>
      <c r="AK662" s="213">
        <f t="shared" si="397"/>
        <v>0</v>
      </c>
      <c r="AL662" s="213">
        <f t="shared" si="397"/>
        <v>0</v>
      </c>
      <c r="AM662" s="213">
        <f t="shared" si="397"/>
        <v>0</v>
      </c>
      <c r="AN662" s="213">
        <f t="shared" si="397"/>
        <v>0</v>
      </c>
      <c r="AO662" s="213">
        <f t="shared" si="397"/>
        <v>0</v>
      </c>
      <c r="AP662" s="213">
        <f t="shared" si="397"/>
        <v>0</v>
      </c>
    </row>
    <row r="663" spans="1:42" x14ac:dyDescent="0.2">
      <c r="A663" s="4">
        <f t="shared" si="393"/>
        <v>7</v>
      </c>
      <c r="B663" s="238">
        <f t="shared" si="390"/>
        <v>0</v>
      </c>
      <c r="C663" s="213">
        <f t="shared" ref="C663:AP663" si="398">IF(AND(C$2&gt;equip2_reserve_freq*$A650,C$2&lt;=equip2_reserve_freq*$A651),$B651/(equip2_reserve_freq),0)</f>
        <v>0</v>
      </c>
      <c r="D663" s="213">
        <f t="shared" si="398"/>
        <v>0</v>
      </c>
      <c r="E663" s="213">
        <f t="shared" si="398"/>
        <v>0</v>
      </c>
      <c r="F663" s="213">
        <f t="shared" si="398"/>
        <v>0</v>
      </c>
      <c r="G663" s="213">
        <f t="shared" si="398"/>
        <v>0</v>
      </c>
      <c r="H663" s="213">
        <f t="shared" si="398"/>
        <v>0</v>
      </c>
      <c r="I663" s="213">
        <f t="shared" si="398"/>
        <v>0</v>
      </c>
      <c r="J663" s="213">
        <f t="shared" si="398"/>
        <v>0</v>
      </c>
      <c r="K663" s="213">
        <f t="shared" si="398"/>
        <v>0</v>
      </c>
      <c r="L663" s="213">
        <f t="shared" si="398"/>
        <v>0</v>
      </c>
      <c r="M663" s="213">
        <f t="shared" si="398"/>
        <v>0</v>
      </c>
      <c r="N663" s="213">
        <f t="shared" si="398"/>
        <v>0</v>
      </c>
      <c r="O663" s="213">
        <f t="shared" si="398"/>
        <v>0</v>
      </c>
      <c r="P663" s="213">
        <f t="shared" si="398"/>
        <v>0</v>
      </c>
      <c r="Q663" s="213">
        <f t="shared" si="398"/>
        <v>0</v>
      </c>
      <c r="R663" s="213">
        <f t="shared" si="398"/>
        <v>0</v>
      </c>
      <c r="S663" s="213">
        <f t="shared" si="398"/>
        <v>0</v>
      </c>
      <c r="T663" s="213">
        <f t="shared" si="398"/>
        <v>0</v>
      </c>
      <c r="U663" s="213">
        <f t="shared" si="398"/>
        <v>0</v>
      </c>
      <c r="V663" s="213">
        <f t="shared" si="398"/>
        <v>0</v>
      </c>
      <c r="W663" s="213">
        <f t="shared" si="398"/>
        <v>0</v>
      </c>
      <c r="X663" s="213">
        <f t="shared" si="398"/>
        <v>0</v>
      </c>
      <c r="Y663" s="213">
        <f t="shared" si="398"/>
        <v>0</v>
      </c>
      <c r="Z663" s="213">
        <f t="shared" si="398"/>
        <v>0</v>
      </c>
      <c r="AA663" s="213">
        <f t="shared" si="398"/>
        <v>0</v>
      </c>
      <c r="AB663" s="213">
        <f t="shared" si="398"/>
        <v>0</v>
      </c>
      <c r="AC663" s="213">
        <f t="shared" si="398"/>
        <v>0</v>
      </c>
      <c r="AD663" s="213">
        <f t="shared" si="398"/>
        <v>0</v>
      </c>
      <c r="AE663" s="213">
        <f t="shared" si="398"/>
        <v>0</v>
      </c>
      <c r="AF663" s="213">
        <f t="shared" si="398"/>
        <v>0</v>
      </c>
      <c r="AG663" s="213">
        <f t="shared" si="398"/>
        <v>0</v>
      </c>
      <c r="AH663" s="213">
        <f t="shared" si="398"/>
        <v>0</v>
      </c>
      <c r="AI663" s="213">
        <f t="shared" si="398"/>
        <v>0</v>
      </c>
      <c r="AJ663" s="213">
        <f t="shared" si="398"/>
        <v>0</v>
      </c>
      <c r="AK663" s="213">
        <f t="shared" si="398"/>
        <v>0</v>
      </c>
      <c r="AL663" s="213">
        <f t="shared" si="398"/>
        <v>0</v>
      </c>
      <c r="AM663" s="213">
        <f t="shared" si="398"/>
        <v>0</v>
      </c>
      <c r="AN663" s="213">
        <f t="shared" si="398"/>
        <v>0</v>
      </c>
      <c r="AO663" s="213">
        <f t="shared" si="398"/>
        <v>0</v>
      </c>
      <c r="AP663" s="213">
        <f t="shared" si="398"/>
        <v>0</v>
      </c>
    </row>
    <row r="664" spans="1:42" x14ac:dyDescent="0.2">
      <c r="A664" s="4">
        <f t="shared" si="393"/>
        <v>8</v>
      </c>
      <c r="B664" s="238">
        <f t="shared" si="390"/>
        <v>0</v>
      </c>
      <c r="C664" s="213">
        <f t="shared" ref="C664:AP664" si="399">IF(AND(C$2&gt;equip2_reserve_freq*$A651,C$2&lt;=equip2_reserve_freq*$A652),$B652/(equip2_reserve_freq),0)</f>
        <v>0</v>
      </c>
      <c r="D664" s="213">
        <f t="shared" si="399"/>
        <v>0</v>
      </c>
      <c r="E664" s="213">
        <f t="shared" si="399"/>
        <v>0</v>
      </c>
      <c r="F664" s="213">
        <f t="shared" si="399"/>
        <v>0</v>
      </c>
      <c r="G664" s="213">
        <f t="shared" si="399"/>
        <v>0</v>
      </c>
      <c r="H664" s="213">
        <f t="shared" si="399"/>
        <v>0</v>
      </c>
      <c r="I664" s="213">
        <f t="shared" si="399"/>
        <v>0</v>
      </c>
      <c r="J664" s="213">
        <f t="shared" si="399"/>
        <v>0</v>
      </c>
      <c r="K664" s="213">
        <f t="shared" si="399"/>
        <v>0</v>
      </c>
      <c r="L664" s="213">
        <f t="shared" si="399"/>
        <v>0</v>
      </c>
      <c r="M664" s="213">
        <f t="shared" si="399"/>
        <v>0</v>
      </c>
      <c r="N664" s="213">
        <f t="shared" si="399"/>
        <v>0</v>
      </c>
      <c r="O664" s="213">
        <f t="shared" si="399"/>
        <v>0</v>
      </c>
      <c r="P664" s="213">
        <f t="shared" si="399"/>
        <v>0</v>
      </c>
      <c r="Q664" s="213">
        <f t="shared" si="399"/>
        <v>0</v>
      </c>
      <c r="R664" s="213">
        <f t="shared" si="399"/>
        <v>0</v>
      </c>
      <c r="S664" s="213">
        <f t="shared" si="399"/>
        <v>0</v>
      </c>
      <c r="T664" s="213">
        <f t="shared" si="399"/>
        <v>0</v>
      </c>
      <c r="U664" s="213">
        <f t="shared" si="399"/>
        <v>0</v>
      </c>
      <c r="V664" s="213">
        <f t="shared" si="399"/>
        <v>0</v>
      </c>
      <c r="W664" s="213">
        <f t="shared" si="399"/>
        <v>0</v>
      </c>
      <c r="X664" s="213">
        <f t="shared" si="399"/>
        <v>0</v>
      </c>
      <c r="Y664" s="213">
        <f t="shared" si="399"/>
        <v>0</v>
      </c>
      <c r="Z664" s="213">
        <f t="shared" si="399"/>
        <v>0</v>
      </c>
      <c r="AA664" s="213">
        <f t="shared" si="399"/>
        <v>0</v>
      </c>
      <c r="AB664" s="213">
        <f t="shared" si="399"/>
        <v>0</v>
      </c>
      <c r="AC664" s="213">
        <f t="shared" si="399"/>
        <v>0</v>
      </c>
      <c r="AD664" s="213">
        <f t="shared" si="399"/>
        <v>0</v>
      </c>
      <c r="AE664" s="213">
        <f t="shared" si="399"/>
        <v>0</v>
      </c>
      <c r="AF664" s="213">
        <f t="shared" si="399"/>
        <v>0</v>
      </c>
      <c r="AG664" s="213">
        <f t="shared" si="399"/>
        <v>0</v>
      </c>
      <c r="AH664" s="213">
        <f t="shared" si="399"/>
        <v>0</v>
      </c>
      <c r="AI664" s="213">
        <f t="shared" si="399"/>
        <v>0</v>
      </c>
      <c r="AJ664" s="213">
        <f t="shared" si="399"/>
        <v>0</v>
      </c>
      <c r="AK664" s="213">
        <f t="shared" si="399"/>
        <v>0</v>
      </c>
      <c r="AL664" s="213">
        <f t="shared" si="399"/>
        <v>0</v>
      </c>
      <c r="AM664" s="213">
        <f t="shared" si="399"/>
        <v>0</v>
      </c>
      <c r="AN664" s="213">
        <f t="shared" si="399"/>
        <v>0</v>
      </c>
      <c r="AO664" s="213">
        <f t="shared" si="399"/>
        <v>0</v>
      </c>
      <c r="AP664" s="213">
        <f t="shared" si="399"/>
        <v>0</v>
      </c>
    </row>
    <row r="665" spans="1:42" x14ac:dyDescent="0.2">
      <c r="A665" s="4">
        <f>A664+1</f>
        <v>9</v>
      </c>
      <c r="B665" s="238">
        <f t="shared" si="390"/>
        <v>0</v>
      </c>
      <c r="C665" s="213">
        <f t="shared" ref="C665:AP665" si="400">IF(AND(C$2&gt;equip2_reserve_freq*$A652,C$2&lt;=equip2_reserve_freq*$A653),$B653/(equip2_reserve_freq),0)</f>
        <v>0</v>
      </c>
      <c r="D665" s="213">
        <f t="shared" si="400"/>
        <v>0</v>
      </c>
      <c r="E665" s="213">
        <f t="shared" si="400"/>
        <v>0</v>
      </c>
      <c r="F665" s="213">
        <f t="shared" si="400"/>
        <v>0</v>
      </c>
      <c r="G665" s="213">
        <f t="shared" si="400"/>
        <v>0</v>
      </c>
      <c r="H665" s="213">
        <f t="shared" si="400"/>
        <v>0</v>
      </c>
      <c r="I665" s="213">
        <f t="shared" si="400"/>
        <v>0</v>
      </c>
      <c r="J665" s="213">
        <f t="shared" si="400"/>
        <v>0</v>
      </c>
      <c r="K665" s="213">
        <f t="shared" si="400"/>
        <v>0</v>
      </c>
      <c r="L665" s="213">
        <f t="shared" si="400"/>
        <v>0</v>
      </c>
      <c r="M665" s="213">
        <f t="shared" si="400"/>
        <v>0</v>
      </c>
      <c r="N665" s="213">
        <f t="shared" si="400"/>
        <v>0</v>
      </c>
      <c r="O665" s="213">
        <f t="shared" si="400"/>
        <v>0</v>
      </c>
      <c r="P665" s="213">
        <f t="shared" si="400"/>
        <v>0</v>
      </c>
      <c r="Q665" s="213">
        <f t="shared" si="400"/>
        <v>0</v>
      </c>
      <c r="R665" s="213">
        <f t="shared" si="400"/>
        <v>0</v>
      </c>
      <c r="S665" s="213">
        <f t="shared" si="400"/>
        <v>0</v>
      </c>
      <c r="T665" s="213">
        <f t="shared" si="400"/>
        <v>0</v>
      </c>
      <c r="U665" s="213">
        <f t="shared" si="400"/>
        <v>0</v>
      </c>
      <c r="V665" s="213">
        <f t="shared" si="400"/>
        <v>0</v>
      </c>
      <c r="W665" s="213">
        <f t="shared" si="400"/>
        <v>0</v>
      </c>
      <c r="X665" s="213">
        <f t="shared" si="400"/>
        <v>0</v>
      </c>
      <c r="Y665" s="213">
        <f t="shared" si="400"/>
        <v>0</v>
      </c>
      <c r="Z665" s="213">
        <f t="shared" si="400"/>
        <v>0</v>
      </c>
      <c r="AA665" s="213">
        <f t="shared" si="400"/>
        <v>0</v>
      </c>
      <c r="AB665" s="213">
        <f t="shared" si="400"/>
        <v>0</v>
      </c>
      <c r="AC665" s="213">
        <f t="shared" si="400"/>
        <v>0</v>
      </c>
      <c r="AD665" s="213">
        <f t="shared" si="400"/>
        <v>0</v>
      </c>
      <c r="AE665" s="213">
        <f t="shared" si="400"/>
        <v>0</v>
      </c>
      <c r="AF665" s="213">
        <f t="shared" si="400"/>
        <v>0</v>
      </c>
      <c r="AG665" s="213">
        <f t="shared" si="400"/>
        <v>0</v>
      </c>
      <c r="AH665" s="213">
        <f t="shared" si="400"/>
        <v>0</v>
      </c>
      <c r="AI665" s="213">
        <f t="shared" si="400"/>
        <v>0</v>
      </c>
      <c r="AJ665" s="213">
        <f t="shared" si="400"/>
        <v>0</v>
      </c>
      <c r="AK665" s="213">
        <f t="shared" si="400"/>
        <v>0</v>
      </c>
      <c r="AL665" s="213">
        <f t="shared" si="400"/>
        <v>0</v>
      </c>
      <c r="AM665" s="213">
        <f t="shared" si="400"/>
        <v>0</v>
      </c>
      <c r="AN665" s="213">
        <f t="shared" si="400"/>
        <v>0</v>
      </c>
      <c r="AO665" s="213">
        <f t="shared" si="400"/>
        <v>0</v>
      </c>
      <c r="AP665" s="213">
        <f t="shared" si="400"/>
        <v>0</v>
      </c>
    </row>
    <row r="666" spans="1:42" x14ac:dyDescent="0.2">
      <c r="A666" s="4">
        <f t="shared" ref="A666" si="401">A665+1</f>
        <v>10</v>
      </c>
      <c r="B666" s="238">
        <f t="shared" si="390"/>
        <v>0</v>
      </c>
      <c r="C666" s="218">
        <f t="shared" ref="C666:AP666" si="402">IF(AND(C$2&gt;equip2_reserve_freq*$A653,C$2&lt;=equip2_reserve_freq*$A654),$B654/(equip2_reserve_freq),0)</f>
        <v>0</v>
      </c>
      <c r="D666" s="218">
        <f t="shared" si="402"/>
        <v>0</v>
      </c>
      <c r="E666" s="218">
        <f t="shared" si="402"/>
        <v>0</v>
      </c>
      <c r="F666" s="218">
        <f t="shared" si="402"/>
        <v>0</v>
      </c>
      <c r="G666" s="218">
        <f t="shared" si="402"/>
        <v>0</v>
      </c>
      <c r="H666" s="218">
        <f t="shared" si="402"/>
        <v>0</v>
      </c>
      <c r="I666" s="218">
        <f t="shared" si="402"/>
        <v>0</v>
      </c>
      <c r="J666" s="218">
        <f t="shared" si="402"/>
        <v>0</v>
      </c>
      <c r="K666" s="218">
        <f t="shared" si="402"/>
        <v>0</v>
      </c>
      <c r="L666" s="218">
        <f t="shared" si="402"/>
        <v>0</v>
      </c>
      <c r="M666" s="218">
        <f t="shared" si="402"/>
        <v>0</v>
      </c>
      <c r="N666" s="218">
        <f t="shared" si="402"/>
        <v>0</v>
      </c>
      <c r="O666" s="218">
        <f t="shared" si="402"/>
        <v>0</v>
      </c>
      <c r="P666" s="218">
        <f t="shared" si="402"/>
        <v>0</v>
      </c>
      <c r="Q666" s="218">
        <f t="shared" si="402"/>
        <v>0</v>
      </c>
      <c r="R666" s="218">
        <f t="shared" si="402"/>
        <v>0</v>
      </c>
      <c r="S666" s="218">
        <f t="shared" si="402"/>
        <v>0</v>
      </c>
      <c r="T666" s="218">
        <f t="shared" si="402"/>
        <v>0</v>
      </c>
      <c r="U666" s="218">
        <f t="shared" si="402"/>
        <v>0</v>
      </c>
      <c r="V666" s="218">
        <f t="shared" si="402"/>
        <v>0</v>
      </c>
      <c r="W666" s="218">
        <f t="shared" si="402"/>
        <v>0</v>
      </c>
      <c r="X666" s="218">
        <f t="shared" si="402"/>
        <v>0</v>
      </c>
      <c r="Y666" s="218">
        <f t="shared" si="402"/>
        <v>0</v>
      </c>
      <c r="Z666" s="218">
        <f t="shared" si="402"/>
        <v>0</v>
      </c>
      <c r="AA666" s="218">
        <f t="shared" si="402"/>
        <v>0</v>
      </c>
      <c r="AB666" s="218">
        <f t="shared" si="402"/>
        <v>0</v>
      </c>
      <c r="AC666" s="218">
        <f t="shared" si="402"/>
        <v>0</v>
      </c>
      <c r="AD666" s="218">
        <f t="shared" si="402"/>
        <v>0</v>
      </c>
      <c r="AE666" s="218">
        <f t="shared" si="402"/>
        <v>0</v>
      </c>
      <c r="AF666" s="218">
        <f t="shared" si="402"/>
        <v>0</v>
      </c>
      <c r="AG666" s="218">
        <f t="shared" si="402"/>
        <v>0</v>
      </c>
      <c r="AH666" s="218">
        <f t="shared" si="402"/>
        <v>0</v>
      </c>
      <c r="AI666" s="218">
        <f t="shared" si="402"/>
        <v>0</v>
      </c>
      <c r="AJ666" s="218">
        <f t="shared" si="402"/>
        <v>0</v>
      </c>
      <c r="AK666" s="218">
        <f t="shared" si="402"/>
        <v>0</v>
      </c>
      <c r="AL666" s="218">
        <f t="shared" si="402"/>
        <v>0</v>
      </c>
      <c r="AM666" s="218">
        <f t="shared" si="402"/>
        <v>0</v>
      </c>
      <c r="AN666" s="218">
        <f t="shared" si="402"/>
        <v>0</v>
      </c>
      <c r="AO666" s="218">
        <f t="shared" si="402"/>
        <v>0</v>
      </c>
      <c r="AP666" s="218">
        <f t="shared" si="402"/>
        <v>0</v>
      </c>
    </row>
    <row r="667" spans="1:42" x14ac:dyDescent="0.2">
      <c r="A667" s="37" t="s">
        <v>12</v>
      </c>
      <c r="B667" s="28"/>
      <c r="C667" s="217">
        <f>SUM(C657:C666)</f>
        <v>0</v>
      </c>
      <c r="D667" s="217">
        <f t="shared" ref="D667:AP667" si="403">SUM(D657:D666)</f>
        <v>0</v>
      </c>
      <c r="E667" s="217">
        <f t="shared" si="403"/>
        <v>0</v>
      </c>
      <c r="F667" s="217">
        <f t="shared" si="403"/>
        <v>0</v>
      </c>
      <c r="G667" s="217">
        <f t="shared" si="403"/>
        <v>0</v>
      </c>
      <c r="H667" s="217">
        <f t="shared" si="403"/>
        <v>0</v>
      </c>
      <c r="I667" s="217">
        <f t="shared" si="403"/>
        <v>0</v>
      </c>
      <c r="J667" s="217">
        <f t="shared" si="403"/>
        <v>0</v>
      </c>
      <c r="K667" s="217">
        <f t="shared" si="403"/>
        <v>0</v>
      </c>
      <c r="L667" s="217">
        <f t="shared" si="403"/>
        <v>0</v>
      </c>
      <c r="M667" s="217">
        <f t="shared" si="403"/>
        <v>0</v>
      </c>
      <c r="N667" s="217">
        <f t="shared" si="403"/>
        <v>0</v>
      </c>
      <c r="O667" s="217">
        <f t="shared" si="403"/>
        <v>0</v>
      </c>
      <c r="P667" s="217">
        <f t="shared" si="403"/>
        <v>0</v>
      </c>
      <c r="Q667" s="217">
        <f t="shared" si="403"/>
        <v>0</v>
      </c>
      <c r="R667" s="217">
        <f t="shared" si="403"/>
        <v>0</v>
      </c>
      <c r="S667" s="217">
        <f t="shared" si="403"/>
        <v>0</v>
      </c>
      <c r="T667" s="217">
        <f t="shared" si="403"/>
        <v>0</v>
      </c>
      <c r="U667" s="217">
        <f t="shared" si="403"/>
        <v>0</v>
      </c>
      <c r="V667" s="217">
        <f t="shared" si="403"/>
        <v>0</v>
      </c>
      <c r="W667" s="217">
        <f t="shared" si="403"/>
        <v>0</v>
      </c>
      <c r="X667" s="217">
        <f t="shared" si="403"/>
        <v>0</v>
      </c>
      <c r="Y667" s="217">
        <f t="shared" si="403"/>
        <v>0</v>
      </c>
      <c r="Z667" s="217">
        <f t="shared" si="403"/>
        <v>0</v>
      </c>
      <c r="AA667" s="217">
        <f t="shared" si="403"/>
        <v>0</v>
      </c>
      <c r="AB667" s="217">
        <f t="shared" si="403"/>
        <v>0</v>
      </c>
      <c r="AC667" s="217">
        <f t="shared" si="403"/>
        <v>0</v>
      </c>
      <c r="AD667" s="217">
        <f t="shared" si="403"/>
        <v>0</v>
      </c>
      <c r="AE667" s="217">
        <f t="shared" si="403"/>
        <v>0</v>
      </c>
      <c r="AF667" s="217">
        <f t="shared" si="403"/>
        <v>0</v>
      </c>
      <c r="AG667" s="217">
        <f t="shared" si="403"/>
        <v>0</v>
      </c>
      <c r="AH667" s="217">
        <f t="shared" si="403"/>
        <v>0</v>
      </c>
      <c r="AI667" s="217">
        <f t="shared" si="403"/>
        <v>0</v>
      </c>
      <c r="AJ667" s="217">
        <f t="shared" si="403"/>
        <v>0</v>
      </c>
      <c r="AK667" s="217">
        <f t="shared" si="403"/>
        <v>0</v>
      </c>
      <c r="AL667" s="217">
        <f t="shared" si="403"/>
        <v>0</v>
      </c>
      <c r="AM667" s="217">
        <f t="shared" si="403"/>
        <v>0</v>
      </c>
      <c r="AN667" s="217">
        <f t="shared" si="403"/>
        <v>0</v>
      </c>
      <c r="AO667" s="217">
        <f t="shared" si="403"/>
        <v>0</v>
      </c>
      <c r="AP667" s="217">
        <f t="shared" si="403"/>
        <v>0</v>
      </c>
    </row>
    <row r="668" spans="1:42" s="122" customFormat="1" x14ac:dyDescent="0.2">
      <c r="A668" s="4"/>
      <c r="B668" s="203"/>
    </row>
    <row r="669" spans="1:42" s="122" customFormat="1" x14ac:dyDescent="0.2">
      <c r="A669" s="25" t="s">
        <v>313</v>
      </c>
    </row>
    <row r="670" spans="1:42" x14ac:dyDescent="0.2">
      <c r="A670" s="4" t="s">
        <v>304</v>
      </c>
      <c r="B670" s="217">
        <v>0</v>
      </c>
      <c r="C670" s="217">
        <f>B673</f>
        <v>0</v>
      </c>
      <c r="D670" s="217">
        <f t="shared" ref="D670:AP670" si="404">C673</f>
        <v>0</v>
      </c>
      <c r="E670" s="217">
        <f t="shared" si="404"/>
        <v>0</v>
      </c>
      <c r="F670" s="217">
        <f t="shared" si="404"/>
        <v>0</v>
      </c>
      <c r="G670" s="217">
        <f t="shared" si="404"/>
        <v>0</v>
      </c>
      <c r="H670" s="217">
        <f t="shared" si="404"/>
        <v>0</v>
      </c>
      <c r="I670" s="217">
        <f t="shared" si="404"/>
        <v>0</v>
      </c>
      <c r="J670" s="217">
        <f t="shared" si="404"/>
        <v>0</v>
      </c>
      <c r="K670" s="217">
        <f t="shared" si="404"/>
        <v>0</v>
      </c>
      <c r="L670" s="217">
        <f t="shared" si="404"/>
        <v>0</v>
      </c>
      <c r="M670" s="217">
        <f t="shared" si="404"/>
        <v>0</v>
      </c>
      <c r="N670" s="217">
        <f t="shared" si="404"/>
        <v>0</v>
      </c>
      <c r="O670" s="217">
        <f t="shared" si="404"/>
        <v>0</v>
      </c>
      <c r="P670" s="217">
        <f t="shared" si="404"/>
        <v>0</v>
      </c>
      <c r="Q670" s="217">
        <f t="shared" si="404"/>
        <v>0</v>
      </c>
      <c r="R670" s="217">
        <f t="shared" si="404"/>
        <v>0</v>
      </c>
      <c r="S670" s="217">
        <f t="shared" si="404"/>
        <v>0</v>
      </c>
      <c r="T670" s="217">
        <f t="shared" si="404"/>
        <v>0</v>
      </c>
      <c r="U670" s="217">
        <f t="shared" si="404"/>
        <v>0</v>
      </c>
      <c r="V670" s="217">
        <f t="shared" si="404"/>
        <v>0</v>
      </c>
      <c r="W670" s="217">
        <f t="shared" si="404"/>
        <v>0</v>
      </c>
      <c r="X670" s="217">
        <f t="shared" si="404"/>
        <v>0</v>
      </c>
      <c r="Y670" s="217">
        <f t="shared" si="404"/>
        <v>0</v>
      </c>
      <c r="Z670" s="217">
        <f t="shared" si="404"/>
        <v>0</v>
      </c>
      <c r="AA670" s="217">
        <f t="shared" si="404"/>
        <v>0</v>
      </c>
      <c r="AB670" s="217">
        <f t="shared" si="404"/>
        <v>0</v>
      </c>
      <c r="AC670" s="217">
        <f t="shared" si="404"/>
        <v>0</v>
      </c>
      <c r="AD670" s="217">
        <f t="shared" si="404"/>
        <v>0</v>
      </c>
      <c r="AE670" s="217">
        <f t="shared" si="404"/>
        <v>0</v>
      </c>
      <c r="AF670" s="217">
        <f t="shared" si="404"/>
        <v>0</v>
      </c>
      <c r="AG670" s="217">
        <f t="shared" si="404"/>
        <v>0</v>
      </c>
      <c r="AH670" s="217">
        <f t="shared" si="404"/>
        <v>0</v>
      </c>
      <c r="AI670" s="217">
        <f t="shared" si="404"/>
        <v>0</v>
      </c>
      <c r="AJ670" s="217">
        <f t="shared" si="404"/>
        <v>0</v>
      </c>
      <c r="AK670" s="217">
        <f t="shared" si="404"/>
        <v>0</v>
      </c>
      <c r="AL670" s="217">
        <f t="shared" si="404"/>
        <v>0</v>
      </c>
      <c r="AM670" s="217">
        <f t="shared" si="404"/>
        <v>0</v>
      </c>
      <c r="AN670" s="217">
        <f t="shared" si="404"/>
        <v>0</v>
      </c>
      <c r="AO670" s="217">
        <f t="shared" si="404"/>
        <v>0</v>
      </c>
      <c r="AP670" s="217">
        <f t="shared" si="404"/>
        <v>0</v>
      </c>
    </row>
    <row r="671" spans="1:42" x14ac:dyDescent="0.2">
      <c r="A671" s="4" t="s">
        <v>73</v>
      </c>
      <c r="B671" s="217">
        <v>0</v>
      </c>
      <c r="C671" s="217">
        <f>C699</f>
        <v>0</v>
      </c>
      <c r="D671" s="217">
        <f t="shared" ref="D671:AP671" si="405">D699</f>
        <v>0</v>
      </c>
      <c r="E671" s="217">
        <f t="shared" si="405"/>
        <v>0</v>
      </c>
      <c r="F671" s="217">
        <f t="shared" si="405"/>
        <v>0</v>
      </c>
      <c r="G671" s="217">
        <f t="shared" si="405"/>
        <v>0</v>
      </c>
      <c r="H671" s="217">
        <f t="shared" si="405"/>
        <v>0</v>
      </c>
      <c r="I671" s="217">
        <f t="shared" si="405"/>
        <v>0</v>
      </c>
      <c r="J671" s="217">
        <f t="shared" si="405"/>
        <v>0</v>
      </c>
      <c r="K671" s="217">
        <f t="shared" si="405"/>
        <v>0</v>
      </c>
      <c r="L671" s="217">
        <f t="shared" si="405"/>
        <v>0</v>
      </c>
      <c r="M671" s="217">
        <f t="shared" si="405"/>
        <v>0</v>
      </c>
      <c r="N671" s="217">
        <f t="shared" si="405"/>
        <v>0</v>
      </c>
      <c r="O671" s="217">
        <f t="shared" si="405"/>
        <v>0</v>
      </c>
      <c r="P671" s="217">
        <f t="shared" si="405"/>
        <v>0</v>
      </c>
      <c r="Q671" s="217">
        <f t="shared" si="405"/>
        <v>0</v>
      </c>
      <c r="R671" s="217">
        <f t="shared" si="405"/>
        <v>0</v>
      </c>
      <c r="S671" s="217">
        <f t="shared" si="405"/>
        <v>0</v>
      </c>
      <c r="T671" s="217">
        <f t="shared" si="405"/>
        <v>0</v>
      </c>
      <c r="U671" s="217">
        <f t="shared" si="405"/>
        <v>0</v>
      </c>
      <c r="V671" s="217">
        <f t="shared" si="405"/>
        <v>0</v>
      </c>
      <c r="W671" s="217">
        <f t="shared" si="405"/>
        <v>0</v>
      </c>
      <c r="X671" s="217">
        <f t="shared" si="405"/>
        <v>0</v>
      </c>
      <c r="Y671" s="217">
        <f t="shared" si="405"/>
        <v>0</v>
      </c>
      <c r="Z671" s="217">
        <f t="shared" si="405"/>
        <v>0</v>
      </c>
      <c r="AA671" s="217">
        <f t="shared" si="405"/>
        <v>0</v>
      </c>
      <c r="AB671" s="217">
        <f t="shared" si="405"/>
        <v>0</v>
      </c>
      <c r="AC671" s="217">
        <f t="shared" si="405"/>
        <v>0</v>
      </c>
      <c r="AD671" s="217">
        <f t="shared" si="405"/>
        <v>0</v>
      </c>
      <c r="AE671" s="217">
        <f t="shared" si="405"/>
        <v>0</v>
      </c>
      <c r="AF671" s="217">
        <f t="shared" si="405"/>
        <v>0</v>
      </c>
      <c r="AG671" s="217">
        <f t="shared" si="405"/>
        <v>0</v>
      </c>
      <c r="AH671" s="217">
        <f t="shared" si="405"/>
        <v>0</v>
      </c>
      <c r="AI671" s="217">
        <f t="shared" si="405"/>
        <v>0</v>
      </c>
      <c r="AJ671" s="217">
        <f t="shared" si="405"/>
        <v>0</v>
      </c>
      <c r="AK671" s="217">
        <f t="shared" si="405"/>
        <v>0</v>
      </c>
      <c r="AL671" s="217">
        <f t="shared" si="405"/>
        <v>0</v>
      </c>
      <c r="AM671" s="217">
        <f t="shared" si="405"/>
        <v>0</v>
      </c>
      <c r="AN671" s="217">
        <f t="shared" si="405"/>
        <v>0</v>
      </c>
      <c r="AO671" s="217">
        <f t="shared" si="405"/>
        <v>0</v>
      </c>
      <c r="AP671" s="217">
        <f t="shared" si="405"/>
        <v>0</v>
      </c>
    </row>
    <row r="672" spans="1:42" x14ac:dyDescent="0.2">
      <c r="A672" s="4" t="s">
        <v>305</v>
      </c>
      <c r="B672" s="218">
        <v>0</v>
      </c>
      <c r="C672" s="218">
        <f>-C687</f>
        <v>0</v>
      </c>
      <c r="D672" s="218">
        <f t="shared" ref="D672:AP672" si="406">-D687</f>
        <v>0</v>
      </c>
      <c r="E672" s="218">
        <f t="shared" si="406"/>
        <v>0</v>
      </c>
      <c r="F672" s="218">
        <f t="shared" si="406"/>
        <v>0</v>
      </c>
      <c r="G672" s="218">
        <f t="shared" si="406"/>
        <v>0</v>
      </c>
      <c r="H672" s="218">
        <f t="shared" si="406"/>
        <v>0</v>
      </c>
      <c r="I672" s="218">
        <f t="shared" si="406"/>
        <v>0</v>
      </c>
      <c r="J672" s="218">
        <f t="shared" si="406"/>
        <v>0</v>
      </c>
      <c r="K672" s="218">
        <f t="shared" si="406"/>
        <v>0</v>
      </c>
      <c r="L672" s="218">
        <f t="shared" si="406"/>
        <v>0</v>
      </c>
      <c r="M672" s="218">
        <f t="shared" si="406"/>
        <v>0</v>
      </c>
      <c r="N672" s="218">
        <f t="shared" si="406"/>
        <v>0</v>
      </c>
      <c r="O672" s="218">
        <f t="shared" si="406"/>
        <v>0</v>
      </c>
      <c r="P672" s="218">
        <f t="shared" si="406"/>
        <v>0</v>
      </c>
      <c r="Q672" s="218">
        <f t="shared" si="406"/>
        <v>0</v>
      </c>
      <c r="R672" s="218">
        <f t="shared" si="406"/>
        <v>0</v>
      </c>
      <c r="S672" s="218">
        <f t="shared" si="406"/>
        <v>0</v>
      </c>
      <c r="T672" s="218">
        <f t="shared" si="406"/>
        <v>0</v>
      </c>
      <c r="U672" s="218">
        <f t="shared" si="406"/>
        <v>0</v>
      </c>
      <c r="V672" s="218">
        <f t="shared" si="406"/>
        <v>0</v>
      </c>
      <c r="W672" s="218">
        <f t="shared" si="406"/>
        <v>0</v>
      </c>
      <c r="X672" s="218">
        <f t="shared" si="406"/>
        <v>0</v>
      </c>
      <c r="Y672" s="218">
        <f t="shared" si="406"/>
        <v>0</v>
      </c>
      <c r="Z672" s="218">
        <f t="shared" si="406"/>
        <v>0</v>
      </c>
      <c r="AA672" s="218">
        <f t="shared" si="406"/>
        <v>0</v>
      </c>
      <c r="AB672" s="218">
        <f t="shared" si="406"/>
        <v>0</v>
      </c>
      <c r="AC672" s="218">
        <f t="shared" si="406"/>
        <v>0</v>
      </c>
      <c r="AD672" s="218">
        <f t="shared" si="406"/>
        <v>0</v>
      </c>
      <c r="AE672" s="218">
        <f t="shared" si="406"/>
        <v>0</v>
      </c>
      <c r="AF672" s="218">
        <f t="shared" si="406"/>
        <v>0</v>
      </c>
      <c r="AG672" s="218">
        <f t="shared" si="406"/>
        <v>0</v>
      </c>
      <c r="AH672" s="218">
        <f t="shared" si="406"/>
        <v>0</v>
      </c>
      <c r="AI672" s="218">
        <f t="shared" si="406"/>
        <v>0</v>
      </c>
      <c r="AJ672" s="218">
        <f t="shared" si="406"/>
        <v>0</v>
      </c>
      <c r="AK672" s="218">
        <f t="shared" si="406"/>
        <v>0</v>
      </c>
      <c r="AL672" s="218">
        <f t="shared" si="406"/>
        <v>0</v>
      </c>
      <c r="AM672" s="218">
        <f t="shared" si="406"/>
        <v>0</v>
      </c>
      <c r="AN672" s="218">
        <f t="shared" si="406"/>
        <v>0</v>
      </c>
      <c r="AO672" s="218">
        <f t="shared" si="406"/>
        <v>0</v>
      </c>
      <c r="AP672" s="218">
        <f t="shared" si="406"/>
        <v>0</v>
      </c>
    </row>
    <row r="673" spans="1:42" x14ac:dyDescent="0.2">
      <c r="A673" s="4" t="s">
        <v>262</v>
      </c>
      <c r="B673" s="217">
        <f>SUM(B670:B672)</f>
        <v>0</v>
      </c>
      <c r="C673" s="217">
        <f>SUM(C670:C672)</f>
        <v>0</v>
      </c>
      <c r="D673" s="217">
        <f t="shared" ref="D673:AP673" si="407">SUM(D670:D672)</f>
        <v>0</v>
      </c>
      <c r="E673" s="217">
        <f t="shared" si="407"/>
        <v>0</v>
      </c>
      <c r="F673" s="217">
        <f t="shared" si="407"/>
        <v>0</v>
      </c>
      <c r="G673" s="217">
        <f t="shared" si="407"/>
        <v>0</v>
      </c>
      <c r="H673" s="217">
        <f t="shared" si="407"/>
        <v>0</v>
      </c>
      <c r="I673" s="217">
        <f t="shared" si="407"/>
        <v>0</v>
      </c>
      <c r="J673" s="217">
        <f t="shared" si="407"/>
        <v>0</v>
      </c>
      <c r="K673" s="217">
        <f t="shared" si="407"/>
        <v>0</v>
      </c>
      <c r="L673" s="217">
        <f t="shared" si="407"/>
        <v>0</v>
      </c>
      <c r="M673" s="217">
        <f t="shared" si="407"/>
        <v>0</v>
      </c>
      <c r="N673" s="217">
        <f t="shared" si="407"/>
        <v>0</v>
      </c>
      <c r="O673" s="217">
        <f t="shared" si="407"/>
        <v>0</v>
      </c>
      <c r="P673" s="217">
        <f t="shared" si="407"/>
        <v>0</v>
      </c>
      <c r="Q673" s="217">
        <f t="shared" si="407"/>
        <v>0</v>
      </c>
      <c r="R673" s="217">
        <f t="shared" si="407"/>
        <v>0</v>
      </c>
      <c r="S673" s="217">
        <f t="shared" si="407"/>
        <v>0</v>
      </c>
      <c r="T673" s="217">
        <f t="shared" si="407"/>
        <v>0</v>
      </c>
      <c r="U673" s="217">
        <f t="shared" si="407"/>
        <v>0</v>
      </c>
      <c r="V673" s="217">
        <f t="shared" si="407"/>
        <v>0</v>
      </c>
      <c r="W673" s="217">
        <f t="shared" si="407"/>
        <v>0</v>
      </c>
      <c r="X673" s="217">
        <f t="shared" si="407"/>
        <v>0</v>
      </c>
      <c r="Y673" s="217">
        <f t="shared" si="407"/>
        <v>0</v>
      </c>
      <c r="Z673" s="217">
        <f t="shared" si="407"/>
        <v>0</v>
      </c>
      <c r="AA673" s="217">
        <f t="shared" si="407"/>
        <v>0</v>
      </c>
      <c r="AB673" s="217">
        <f t="shared" si="407"/>
        <v>0</v>
      </c>
      <c r="AC673" s="217">
        <f t="shared" si="407"/>
        <v>0</v>
      </c>
      <c r="AD673" s="217">
        <f t="shared" si="407"/>
        <v>0</v>
      </c>
      <c r="AE673" s="217">
        <f t="shared" si="407"/>
        <v>0</v>
      </c>
      <c r="AF673" s="217">
        <f t="shared" si="407"/>
        <v>0</v>
      </c>
      <c r="AG673" s="217">
        <f t="shared" si="407"/>
        <v>0</v>
      </c>
      <c r="AH673" s="217">
        <f t="shared" si="407"/>
        <v>0</v>
      </c>
      <c r="AI673" s="217">
        <f t="shared" si="407"/>
        <v>0</v>
      </c>
      <c r="AJ673" s="217">
        <f t="shared" si="407"/>
        <v>0</v>
      </c>
      <c r="AK673" s="217">
        <f t="shared" si="407"/>
        <v>0</v>
      </c>
      <c r="AL673" s="217">
        <f t="shared" si="407"/>
        <v>0</v>
      </c>
      <c r="AM673" s="217">
        <f t="shared" si="407"/>
        <v>0</v>
      </c>
      <c r="AN673" s="217">
        <f t="shared" si="407"/>
        <v>0</v>
      </c>
      <c r="AO673" s="217">
        <f t="shared" si="407"/>
        <v>0</v>
      </c>
      <c r="AP673" s="217">
        <f t="shared" si="407"/>
        <v>0</v>
      </c>
    </row>
    <row r="674" spans="1:42" s="122" customFormat="1" x14ac:dyDescent="0.2">
      <c r="A674" s="4"/>
      <c r="G674" s="203"/>
      <c r="H674" s="203"/>
      <c r="I674" s="203"/>
      <c r="J674" s="203"/>
      <c r="K674" s="203"/>
      <c r="L674" s="203"/>
      <c r="M674" s="203"/>
      <c r="N674" s="203"/>
      <c r="O674" s="203"/>
      <c r="P674" s="203"/>
      <c r="Q674" s="203"/>
      <c r="R674" s="203"/>
      <c r="S674" s="203"/>
      <c r="T674" s="203"/>
      <c r="U674" s="203"/>
      <c r="V674" s="203"/>
      <c r="W674" s="203"/>
      <c r="X674" s="203"/>
      <c r="Y674" s="203"/>
      <c r="Z674" s="203"/>
      <c r="AA674" s="203"/>
      <c r="AB674" s="203"/>
      <c r="AC674" s="203"/>
      <c r="AD674" s="203"/>
      <c r="AE674" s="203"/>
      <c r="AF674" s="203"/>
      <c r="AG674" s="203"/>
      <c r="AH674" s="203"/>
      <c r="AI674" s="203"/>
      <c r="AJ674" s="203"/>
      <c r="AK674" s="203"/>
      <c r="AL674" s="203"/>
      <c r="AM674" s="203"/>
      <c r="AN674" s="203"/>
      <c r="AO674" s="203"/>
      <c r="AP674" s="203"/>
    </row>
    <row r="675" spans="1:42" s="122" customFormat="1" x14ac:dyDescent="0.2">
      <c r="A675" s="4" t="s">
        <v>307</v>
      </c>
      <c r="G675" s="203"/>
      <c r="H675" s="203"/>
      <c r="I675" s="203"/>
      <c r="J675" s="203"/>
      <c r="K675" s="203"/>
      <c r="L675" s="203"/>
      <c r="M675" s="203"/>
      <c r="N675" s="203"/>
      <c r="O675" s="203"/>
      <c r="P675" s="203"/>
      <c r="Q675" s="203"/>
      <c r="R675" s="203"/>
      <c r="S675" s="203"/>
      <c r="T675" s="203"/>
      <c r="U675" s="203"/>
      <c r="V675" s="203"/>
      <c r="W675" s="203"/>
      <c r="X675" s="203"/>
      <c r="Y675" s="203"/>
      <c r="Z675" s="203"/>
      <c r="AA675" s="203"/>
      <c r="AB675" s="203"/>
      <c r="AC675" s="203"/>
      <c r="AD675" s="203"/>
      <c r="AE675" s="203"/>
      <c r="AF675" s="203"/>
      <c r="AG675" s="203"/>
      <c r="AH675" s="203"/>
      <c r="AI675" s="203"/>
      <c r="AJ675" s="203"/>
      <c r="AK675" s="203"/>
      <c r="AL675" s="203"/>
      <c r="AM675" s="203"/>
      <c r="AN675" s="203"/>
      <c r="AO675" s="203"/>
      <c r="AP675" s="203"/>
    </row>
    <row r="676" spans="1:42" s="122" customFormat="1" x14ac:dyDescent="0.2">
      <c r="A676" s="4" t="s">
        <v>308</v>
      </c>
      <c r="G676" s="203"/>
      <c r="H676" s="203"/>
      <c r="I676" s="203"/>
      <c r="J676" s="203"/>
      <c r="K676" s="203"/>
      <c r="L676" s="203"/>
      <c r="M676" s="203"/>
      <c r="N676" s="203"/>
      <c r="O676" s="203"/>
      <c r="P676" s="203"/>
      <c r="Q676" s="203"/>
      <c r="R676" s="203"/>
      <c r="S676" s="203"/>
      <c r="T676" s="203"/>
      <c r="U676" s="203"/>
      <c r="V676" s="203"/>
      <c r="W676" s="203"/>
      <c r="X676" s="203"/>
      <c r="Y676" s="203"/>
      <c r="Z676" s="203"/>
      <c r="AA676" s="203"/>
      <c r="AB676" s="203"/>
      <c r="AC676" s="203"/>
      <c r="AD676" s="203"/>
      <c r="AE676" s="203"/>
      <c r="AF676" s="203"/>
      <c r="AG676" s="203"/>
      <c r="AH676" s="203"/>
      <c r="AI676" s="203"/>
      <c r="AJ676" s="203"/>
      <c r="AK676" s="203"/>
      <c r="AL676" s="203"/>
      <c r="AM676" s="203"/>
      <c r="AN676" s="203"/>
      <c r="AO676" s="203"/>
      <c r="AP676" s="203"/>
    </row>
    <row r="677" spans="1:42" x14ac:dyDescent="0.2">
      <c r="A677" s="4">
        <v>1</v>
      </c>
      <c r="B677" s="238">
        <f t="shared" ref="B677:B686" si="408">SUM(C677:AP677)</f>
        <v>0</v>
      </c>
      <c r="C677" s="213">
        <f t="shared" ref="C677:AP677" si="409">IF(C$2&gt;analysis_period,0,IF(C$2=equip3_reserve_freq*$A677,equip3_reserve_cost*system_capacity*1000*(1+inflation_rate/100)^B$2,0))</f>
        <v>0</v>
      </c>
      <c r="D677" s="213">
        <f t="shared" si="409"/>
        <v>0</v>
      </c>
      <c r="E677" s="213">
        <f t="shared" si="409"/>
        <v>0</v>
      </c>
      <c r="F677" s="213">
        <f t="shared" si="409"/>
        <v>0</v>
      </c>
      <c r="G677" s="213">
        <f t="shared" si="409"/>
        <v>0</v>
      </c>
      <c r="H677" s="213">
        <f t="shared" si="409"/>
        <v>0</v>
      </c>
      <c r="I677" s="213">
        <f t="shared" si="409"/>
        <v>0</v>
      </c>
      <c r="J677" s="213">
        <f t="shared" si="409"/>
        <v>0</v>
      </c>
      <c r="K677" s="213">
        <f t="shared" si="409"/>
        <v>0</v>
      </c>
      <c r="L677" s="213">
        <f t="shared" si="409"/>
        <v>0</v>
      </c>
      <c r="M677" s="213">
        <f t="shared" si="409"/>
        <v>0</v>
      </c>
      <c r="N677" s="213">
        <f t="shared" si="409"/>
        <v>0</v>
      </c>
      <c r="O677" s="213">
        <f t="shared" si="409"/>
        <v>0</v>
      </c>
      <c r="P677" s="213">
        <f t="shared" si="409"/>
        <v>0</v>
      </c>
      <c r="Q677" s="213">
        <f t="shared" si="409"/>
        <v>0</v>
      </c>
      <c r="R677" s="213">
        <f t="shared" si="409"/>
        <v>0</v>
      </c>
      <c r="S677" s="213">
        <f t="shared" si="409"/>
        <v>0</v>
      </c>
      <c r="T677" s="213">
        <f t="shared" si="409"/>
        <v>0</v>
      </c>
      <c r="U677" s="213">
        <f t="shared" si="409"/>
        <v>0</v>
      </c>
      <c r="V677" s="213">
        <f t="shared" si="409"/>
        <v>0</v>
      </c>
      <c r="W677" s="213">
        <f t="shared" si="409"/>
        <v>0</v>
      </c>
      <c r="X677" s="213">
        <f t="shared" si="409"/>
        <v>0</v>
      </c>
      <c r="Y677" s="213">
        <f t="shared" si="409"/>
        <v>0</v>
      </c>
      <c r="Z677" s="213">
        <f t="shared" si="409"/>
        <v>0</v>
      </c>
      <c r="AA677" s="213">
        <f t="shared" si="409"/>
        <v>0</v>
      </c>
      <c r="AB677" s="213">
        <f t="shared" si="409"/>
        <v>0</v>
      </c>
      <c r="AC677" s="213">
        <f t="shared" si="409"/>
        <v>0</v>
      </c>
      <c r="AD677" s="213">
        <f t="shared" si="409"/>
        <v>0</v>
      </c>
      <c r="AE677" s="213">
        <f t="shared" si="409"/>
        <v>0</v>
      </c>
      <c r="AF677" s="213">
        <f t="shared" si="409"/>
        <v>0</v>
      </c>
      <c r="AG677" s="213">
        <f t="shared" si="409"/>
        <v>0</v>
      </c>
      <c r="AH677" s="213">
        <f t="shared" si="409"/>
        <v>0</v>
      </c>
      <c r="AI677" s="213">
        <f t="shared" si="409"/>
        <v>0</v>
      </c>
      <c r="AJ677" s="213">
        <f t="shared" si="409"/>
        <v>0</v>
      </c>
      <c r="AK677" s="213">
        <f t="shared" si="409"/>
        <v>0</v>
      </c>
      <c r="AL677" s="213">
        <f t="shared" si="409"/>
        <v>0</v>
      </c>
      <c r="AM677" s="213">
        <f t="shared" si="409"/>
        <v>0</v>
      </c>
      <c r="AN677" s="213">
        <f t="shared" si="409"/>
        <v>0</v>
      </c>
      <c r="AO677" s="213">
        <f t="shared" si="409"/>
        <v>0</v>
      </c>
      <c r="AP677" s="213">
        <f t="shared" si="409"/>
        <v>0</v>
      </c>
    </row>
    <row r="678" spans="1:42" x14ac:dyDescent="0.2">
      <c r="A678" s="4">
        <f>A677+1</f>
        <v>2</v>
      </c>
      <c r="B678" s="238">
        <f t="shared" si="408"/>
        <v>0</v>
      </c>
      <c r="C678" s="213">
        <f t="shared" ref="C678:AP678" si="410">IF(C$2&gt;analysis_period,0,IF(C$2=equip3_reserve_freq*$A678,equip3_reserve_cost*system_capacity*1000*(1+inflation_rate/100)^B$2,0))</f>
        <v>0</v>
      </c>
      <c r="D678" s="213">
        <f t="shared" si="410"/>
        <v>0</v>
      </c>
      <c r="E678" s="213">
        <f t="shared" si="410"/>
        <v>0</v>
      </c>
      <c r="F678" s="213">
        <f t="shared" si="410"/>
        <v>0</v>
      </c>
      <c r="G678" s="213">
        <f t="shared" si="410"/>
        <v>0</v>
      </c>
      <c r="H678" s="213">
        <f t="shared" si="410"/>
        <v>0</v>
      </c>
      <c r="I678" s="213">
        <f t="shared" si="410"/>
        <v>0</v>
      </c>
      <c r="J678" s="213">
        <f t="shared" si="410"/>
        <v>0</v>
      </c>
      <c r="K678" s="213">
        <f t="shared" si="410"/>
        <v>0</v>
      </c>
      <c r="L678" s="213">
        <f t="shared" si="410"/>
        <v>0</v>
      </c>
      <c r="M678" s="213">
        <f t="shared" si="410"/>
        <v>0</v>
      </c>
      <c r="N678" s="213">
        <f t="shared" si="410"/>
        <v>0</v>
      </c>
      <c r="O678" s="213">
        <f t="shared" si="410"/>
        <v>0</v>
      </c>
      <c r="P678" s="213">
        <f t="shared" si="410"/>
        <v>0</v>
      </c>
      <c r="Q678" s="213">
        <f t="shared" si="410"/>
        <v>0</v>
      </c>
      <c r="R678" s="213">
        <f t="shared" si="410"/>
        <v>0</v>
      </c>
      <c r="S678" s="213">
        <f t="shared" si="410"/>
        <v>0</v>
      </c>
      <c r="T678" s="213">
        <f t="shared" si="410"/>
        <v>0</v>
      </c>
      <c r="U678" s="213">
        <f t="shared" si="410"/>
        <v>0</v>
      </c>
      <c r="V678" s="213">
        <f t="shared" si="410"/>
        <v>0</v>
      </c>
      <c r="W678" s="213">
        <f t="shared" si="410"/>
        <v>0</v>
      </c>
      <c r="X678" s="213">
        <f t="shared" si="410"/>
        <v>0</v>
      </c>
      <c r="Y678" s="213">
        <f t="shared" si="410"/>
        <v>0</v>
      </c>
      <c r="Z678" s="213">
        <f t="shared" si="410"/>
        <v>0</v>
      </c>
      <c r="AA678" s="213">
        <f t="shared" si="410"/>
        <v>0</v>
      </c>
      <c r="AB678" s="213">
        <f t="shared" si="410"/>
        <v>0</v>
      </c>
      <c r="AC678" s="213">
        <f t="shared" si="410"/>
        <v>0</v>
      </c>
      <c r="AD678" s="213">
        <f t="shared" si="410"/>
        <v>0</v>
      </c>
      <c r="AE678" s="213">
        <f t="shared" si="410"/>
        <v>0</v>
      </c>
      <c r="AF678" s="213">
        <f t="shared" si="410"/>
        <v>0</v>
      </c>
      <c r="AG678" s="213">
        <f t="shared" si="410"/>
        <v>0</v>
      </c>
      <c r="AH678" s="213">
        <f t="shared" si="410"/>
        <v>0</v>
      </c>
      <c r="AI678" s="213">
        <f t="shared" si="410"/>
        <v>0</v>
      </c>
      <c r="AJ678" s="213">
        <f t="shared" si="410"/>
        <v>0</v>
      </c>
      <c r="AK678" s="213">
        <f t="shared" si="410"/>
        <v>0</v>
      </c>
      <c r="AL678" s="213">
        <f t="shared" si="410"/>
        <v>0</v>
      </c>
      <c r="AM678" s="213">
        <f t="shared" si="410"/>
        <v>0</v>
      </c>
      <c r="AN678" s="213">
        <f t="shared" si="410"/>
        <v>0</v>
      </c>
      <c r="AO678" s="213">
        <f t="shared" si="410"/>
        <v>0</v>
      </c>
      <c r="AP678" s="213">
        <f t="shared" si="410"/>
        <v>0</v>
      </c>
    </row>
    <row r="679" spans="1:42" x14ac:dyDescent="0.2">
      <c r="A679" s="4">
        <f t="shared" ref="A679:A686" si="411">A678+1</f>
        <v>3</v>
      </c>
      <c r="B679" s="238">
        <f t="shared" si="408"/>
        <v>0</v>
      </c>
      <c r="C679" s="213">
        <f t="shared" ref="C679:AP679" si="412">IF(C$2&gt;analysis_period,0,IF(C$2=equip3_reserve_freq*$A679,equip3_reserve_cost*system_capacity*1000*(1+inflation_rate/100)^B$2,0))</f>
        <v>0</v>
      </c>
      <c r="D679" s="213">
        <f t="shared" si="412"/>
        <v>0</v>
      </c>
      <c r="E679" s="213">
        <f t="shared" si="412"/>
        <v>0</v>
      </c>
      <c r="F679" s="213">
        <f t="shared" si="412"/>
        <v>0</v>
      </c>
      <c r="G679" s="213">
        <f t="shared" si="412"/>
        <v>0</v>
      </c>
      <c r="H679" s="213">
        <f t="shared" si="412"/>
        <v>0</v>
      </c>
      <c r="I679" s="213">
        <f t="shared" si="412"/>
        <v>0</v>
      </c>
      <c r="J679" s="213">
        <f t="shared" si="412"/>
        <v>0</v>
      </c>
      <c r="K679" s="213">
        <f t="shared" si="412"/>
        <v>0</v>
      </c>
      <c r="L679" s="213">
        <f t="shared" si="412"/>
        <v>0</v>
      </c>
      <c r="M679" s="213">
        <f t="shared" si="412"/>
        <v>0</v>
      </c>
      <c r="N679" s="213">
        <f t="shared" si="412"/>
        <v>0</v>
      </c>
      <c r="O679" s="213">
        <f t="shared" si="412"/>
        <v>0</v>
      </c>
      <c r="P679" s="213">
        <f t="shared" si="412"/>
        <v>0</v>
      </c>
      <c r="Q679" s="213">
        <f t="shared" si="412"/>
        <v>0</v>
      </c>
      <c r="R679" s="213">
        <f t="shared" si="412"/>
        <v>0</v>
      </c>
      <c r="S679" s="213">
        <f t="shared" si="412"/>
        <v>0</v>
      </c>
      <c r="T679" s="213">
        <f t="shared" si="412"/>
        <v>0</v>
      </c>
      <c r="U679" s="213">
        <f t="shared" si="412"/>
        <v>0</v>
      </c>
      <c r="V679" s="213">
        <f t="shared" si="412"/>
        <v>0</v>
      </c>
      <c r="W679" s="213">
        <f t="shared" si="412"/>
        <v>0</v>
      </c>
      <c r="X679" s="213">
        <f t="shared" si="412"/>
        <v>0</v>
      </c>
      <c r="Y679" s="213">
        <f t="shared" si="412"/>
        <v>0</v>
      </c>
      <c r="Z679" s="213">
        <f t="shared" si="412"/>
        <v>0</v>
      </c>
      <c r="AA679" s="213">
        <f t="shared" si="412"/>
        <v>0</v>
      </c>
      <c r="AB679" s="213">
        <f t="shared" si="412"/>
        <v>0</v>
      </c>
      <c r="AC679" s="213">
        <f t="shared" si="412"/>
        <v>0</v>
      </c>
      <c r="AD679" s="213">
        <f t="shared" si="412"/>
        <v>0</v>
      </c>
      <c r="AE679" s="213">
        <f t="shared" si="412"/>
        <v>0</v>
      </c>
      <c r="AF679" s="213">
        <f t="shared" si="412"/>
        <v>0</v>
      </c>
      <c r="AG679" s="213">
        <f t="shared" si="412"/>
        <v>0</v>
      </c>
      <c r="AH679" s="213">
        <f t="shared" si="412"/>
        <v>0</v>
      </c>
      <c r="AI679" s="213">
        <f t="shared" si="412"/>
        <v>0</v>
      </c>
      <c r="AJ679" s="213">
        <f t="shared" si="412"/>
        <v>0</v>
      </c>
      <c r="AK679" s="213">
        <f t="shared" si="412"/>
        <v>0</v>
      </c>
      <c r="AL679" s="213">
        <f t="shared" si="412"/>
        <v>0</v>
      </c>
      <c r="AM679" s="213">
        <f t="shared" si="412"/>
        <v>0</v>
      </c>
      <c r="AN679" s="213">
        <f t="shared" si="412"/>
        <v>0</v>
      </c>
      <c r="AO679" s="213">
        <f t="shared" si="412"/>
        <v>0</v>
      </c>
      <c r="AP679" s="213">
        <f t="shared" si="412"/>
        <v>0</v>
      </c>
    </row>
    <row r="680" spans="1:42" x14ac:dyDescent="0.2">
      <c r="A680" s="4">
        <f t="shared" si="411"/>
        <v>4</v>
      </c>
      <c r="B680" s="238">
        <f t="shared" si="408"/>
        <v>0</v>
      </c>
      <c r="C680" s="213">
        <f t="shared" ref="C680:AP680" si="413">IF(C$2&gt;analysis_period,0,IF(C$2=equip3_reserve_freq*$A680,equip3_reserve_cost*system_capacity*1000*(1+inflation_rate/100)^B$2,0))</f>
        <v>0</v>
      </c>
      <c r="D680" s="213">
        <f t="shared" si="413"/>
        <v>0</v>
      </c>
      <c r="E680" s="213">
        <f t="shared" si="413"/>
        <v>0</v>
      </c>
      <c r="F680" s="213">
        <f t="shared" si="413"/>
        <v>0</v>
      </c>
      <c r="G680" s="213">
        <f t="shared" si="413"/>
        <v>0</v>
      </c>
      <c r="H680" s="213">
        <f t="shared" si="413"/>
        <v>0</v>
      </c>
      <c r="I680" s="213">
        <f t="shared" si="413"/>
        <v>0</v>
      </c>
      <c r="J680" s="213">
        <f t="shared" si="413"/>
        <v>0</v>
      </c>
      <c r="K680" s="213">
        <f t="shared" si="413"/>
        <v>0</v>
      </c>
      <c r="L680" s="213">
        <f t="shared" si="413"/>
        <v>0</v>
      </c>
      <c r="M680" s="213">
        <f t="shared" si="413"/>
        <v>0</v>
      </c>
      <c r="N680" s="213">
        <f t="shared" si="413"/>
        <v>0</v>
      </c>
      <c r="O680" s="213">
        <f t="shared" si="413"/>
        <v>0</v>
      </c>
      <c r="P680" s="213">
        <f t="shared" si="413"/>
        <v>0</v>
      </c>
      <c r="Q680" s="213">
        <f t="shared" si="413"/>
        <v>0</v>
      </c>
      <c r="R680" s="213">
        <f t="shared" si="413"/>
        <v>0</v>
      </c>
      <c r="S680" s="213">
        <f t="shared" si="413"/>
        <v>0</v>
      </c>
      <c r="T680" s="213">
        <f t="shared" si="413"/>
        <v>0</v>
      </c>
      <c r="U680" s="213">
        <f t="shared" si="413"/>
        <v>0</v>
      </c>
      <c r="V680" s="213">
        <f t="shared" si="413"/>
        <v>0</v>
      </c>
      <c r="W680" s="213">
        <f t="shared" si="413"/>
        <v>0</v>
      </c>
      <c r="X680" s="213">
        <f t="shared" si="413"/>
        <v>0</v>
      </c>
      <c r="Y680" s="213">
        <f t="shared" si="413"/>
        <v>0</v>
      </c>
      <c r="Z680" s="213">
        <f t="shared" si="413"/>
        <v>0</v>
      </c>
      <c r="AA680" s="213">
        <f t="shared" si="413"/>
        <v>0</v>
      </c>
      <c r="AB680" s="213">
        <f t="shared" si="413"/>
        <v>0</v>
      </c>
      <c r="AC680" s="213">
        <f t="shared" si="413"/>
        <v>0</v>
      </c>
      <c r="AD680" s="213">
        <f t="shared" si="413"/>
        <v>0</v>
      </c>
      <c r="AE680" s="213">
        <f t="shared" si="413"/>
        <v>0</v>
      </c>
      <c r="AF680" s="213">
        <f t="shared" si="413"/>
        <v>0</v>
      </c>
      <c r="AG680" s="213">
        <f t="shared" si="413"/>
        <v>0</v>
      </c>
      <c r="AH680" s="213">
        <f t="shared" si="413"/>
        <v>0</v>
      </c>
      <c r="AI680" s="213">
        <f t="shared" si="413"/>
        <v>0</v>
      </c>
      <c r="AJ680" s="213">
        <f t="shared" si="413"/>
        <v>0</v>
      </c>
      <c r="AK680" s="213">
        <f t="shared" si="413"/>
        <v>0</v>
      </c>
      <c r="AL680" s="213">
        <f t="shared" si="413"/>
        <v>0</v>
      </c>
      <c r="AM680" s="213">
        <f t="shared" si="413"/>
        <v>0</v>
      </c>
      <c r="AN680" s="213">
        <f t="shared" si="413"/>
        <v>0</v>
      </c>
      <c r="AO680" s="213">
        <f t="shared" si="413"/>
        <v>0</v>
      </c>
      <c r="AP680" s="213">
        <f t="shared" si="413"/>
        <v>0</v>
      </c>
    </row>
    <row r="681" spans="1:42" x14ac:dyDescent="0.2">
      <c r="A681" s="4">
        <f t="shared" si="411"/>
        <v>5</v>
      </c>
      <c r="B681" s="238">
        <f t="shared" si="408"/>
        <v>0</v>
      </c>
      <c r="C681" s="213">
        <f t="shared" ref="C681:AP681" si="414">IF(C$2&gt;analysis_period,0,IF(C$2=equip3_reserve_freq*$A681,equip3_reserve_cost*system_capacity*1000*(1+inflation_rate/100)^B$2,0))</f>
        <v>0</v>
      </c>
      <c r="D681" s="213">
        <f t="shared" si="414"/>
        <v>0</v>
      </c>
      <c r="E681" s="213">
        <f t="shared" si="414"/>
        <v>0</v>
      </c>
      <c r="F681" s="213">
        <f t="shared" si="414"/>
        <v>0</v>
      </c>
      <c r="G681" s="213">
        <f t="shared" si="414"/>
        <v>0</v>
      </c>
      <c r="H681" s="213">
        <f t="shared" si="414"/>
        <v>0</v>
      </c>
      <c r="I681" s="213">
        <f t="shared" si="414"/>
        <v>0</v>
      </c>
      <c r="J681" s="213">
        <f t="shared" si="414"/>
        <v>0</v>
      </c>
      <c r="K681" s="213">
        <f t="shared" si="414"/>
        <v>0</v>
      </c>
      <c r="L681" s="213">
        <f t="shared" si="414"/>
        <v>0</v>
      </c>
      <c r="M681" s="213">
        <f t="shared" si="414"/>
        <v>0</v>
      </c>
      <c r="N681" s="213">
        <f t="shared" si="414"/>
        <v>0</v>
      </c>
      <c r="O681" s="213">
        <f t="shared" si="414"/>
        <v>0</v>
      </c>
      <c r="P681" s="213">
        <f t="shared" si="414"/>
        <v>0</v>
      </c>
      <c r="Q681" s="213">
        <f t="shared" si="414"/>
        <v>0</v>
      </c>
      <c r="R681" s="213">
        <f t="shared" si="414"/>
        <v>0</v>
      </c>
      <c r="S681" s="213">
        <f t="shared" si="414"/>
        <v>0</v>
      </c>
      <c r="T681" s="213">
        <f t="shared" si="414"/>
        <v>0</v>
      </c>
      <c r="U681" s="213">
        <f t="shared" si="414"/>
        <v>0</v>
      </c>
      <c r="V681" s="213">
        <f t="shared" si="414"/>
        <v>0</v>
      </c>
      <c r="W681" s="213">
        <f t="shared" si="414"/>
        <v>0</v>
      </c>
      <c r="X681" s="213">
        <f t="shared" si="414"/>
        <v>0</v>
      </c>
      <c r="Y681" s="213">
        <f t="shared" si="414"/>
        <v>0</v>
      </c>
      <c r="Z681" s="213">
        <f t="shared" si="414"/>
        <v>0</v>
      </c>
      <c r="AA681" s="213">
        <f t="shared" si="414"/>
        <v>0</v>
      </c>
      <c r="AB681" s="213">
        <f t="shared" si="414"/>
        <v>0</v>
      </c>
      <c r="AC681" s="213">
        <f t="shared" si="414"/>
        <v>0</v>
      </c>
      <c r="AD681" s="213">
        <f t="shared" si="414"/>
        <v>0</v>
      </c>
      <c r="AE681" s="213">
        <f t="shared" si="414"/>
        <v>0</v>
      </c>
      <c r="AF681" s="213">
        <f t="shared" si="414"/>
        <v>0</v>
      </c>
      <c r="AG681" s="213">
        <f t="shared" si="414"/>
        <v>0</v>
      </c>
      <c r="AH681" s="213">
        <f t="shared" si="414"/>
        <v>0</v>
      </c>
      <c r="AI681" s="213">
        <f t="shared" si="414"/>
        <v>0</v>
      </c>
      <c r="AJ681" s="213">
        <f t="shared" si="414"/>
        <v>0</v>
      </c>
      <c r="AK681" s="213">
        <f t="shared" si="414"/>
        <v>0</v>
      </c>
      <c r="AL681" s="213">
        <f t="shared" si="414"/>
        <v>0</v>
      </c>
      <c r="AM681" s="213">
        <f t="shared" si="414"/>
        <v>0</v>
      </c>
      <c r="AN681" s="213">
        <f t="shared" si="414"/>
        <v>0</v>
      </c>
      <c r="AO681" s="213">
        <f t="shared" si="414"/>
        <v>0</v>
      </c>
      <c r="AP681" s="213">
        <f t="shared" si="414"/>
        <v>0</v>
      </c>
    </row>
    <row r="682" spans="1:42" x14ac:dyDescent="0.2">
      <c r="A682" s="4">
        <f t="shared" si="411"/>
        <v>6</v>
      </c>
      <c r="B682" s="238">
        <f t="shared" si="408"/>
        <v>0</v>
      </c>
      <c r="C682" s="213">
        <f t="shared" ref="C682:AP682" si="415">IF(C$2&gt;analysis_period,0,IF(C$2=equip3_reserve_freq*$A682,equip3_reserve_cost*system_capacity*1000*(1+inflation_rate/100)^B$2,0))</f>
        <v>0</v>
      </c>
      <c r="D682" s="213">
        <f t="shared" si="415"/>
        <v>0</v>
      </c>
      <c r="E682" s="213">
        <f t="shared" si="415"/>
        <v>0</v>
      </c>
      <c r="F682" s="213">
        <f t="shared" si="415"/>
        <v>0</v>
      </c>
      <c r="G682" s="213">
        <f t="shared" si="415"/>
        <v>0</v>
      </c>
      <c r="H682" s="213">
        <f t="shared" si="415"/>
        <v>0</v>
      </c>
      <c r="I682" s="213">
        <f t="shared" si="415"/>
        <v>0</v>
      </c>
      <c r="J682" s="213">
        <f t="shared" si="415"/>
        <v>0</v>
      </c>
      <c r="K682" s="213">
        <f t="shared" si="415"/>
        <v>0</v>
      </c>
      <c r="L682" s="213">
        <f t="shared" si="415"/>
        <v>0</v>
      </c>
      <c r="M682" s="213">
        <f t="shared" si="415"/>
        <v>0</v>
      </c>
      <c r="N682" s="213">
        <f t="shared" si="415"/>
        <v>0</v>
      </c>
      <c r="O682" s="213">
        <f t="shared" si="415"/>
        <v>0</v>
      </c>
      <c r="P682" s="213">
        <f t="shared" si="415"/>
        <v>0</v>
      </c>
      <c r="Q682" s="213">
        <f t="shared" si="415"/>
        <v>0</v>
      </c>
      <c r="R682" s="213">
        <f t="shared" si="415"/>
        <v>0</v>
      </c>
      <c r="S682" s="213">
        <f t="shared" si="415"/>
        <v>0</v>
      </c>
      <c r="T682" s="213">
        <f t="shared" si="415"/>
        <v>0</v>
      </c>
      <c r="U682" s="213">
        <f t="shared" si="415"/>
        <v>0</v>
      </c>
      <c r="V682" s="213">
        <f t="shared" si="415"/>
        <v>0</v>
      </c>
      <c r="W682" s="213">
        <f t="shared" si="415"/>
        <v>0</v>
      </c>
      <c r="X682" s="213">
        <f t="shared" si="415"/>
        <v>0</v>
      </c>
      <c r="Y682" s="213">
        <f t="shared" si="415"/>
        <v>0</v>
      </c>
      <c r="Z682" s="213">
        <f t="shared" si="415"/>
        <v>0</v>
      </c>
      <c r="AA682" s="213">
        <f t="shared" si="415"/>
        <v>0</v>
      </c>
      <c r="AB682" s="213">
        <f t="shared" si="415"/>
        <v>0</v>
      </c>
      <c r="AC682" s="213">
        <f t="shared" si="415"/>
        <v>0</v>
      </c>
      <c r="AD682" s="213">
        <f t="shared" si="415"/>
        <v>0</v>
      </c>
      <c r="AE682" s="213">
        <f t="shared" si="415"/>
        <v>0</v>
      </c>
      <c r="AF682" s="213">
        <f t="shared" si="415"/>
        <v>0</v>
      </c>
      <c r="AG682" s="213">
        <f t="shared" si="415"/>
        <v>0</v>
      </c>
      <c r="AH682" s="213">
        <f t="shared" si="415"/>
        <v>0</v>
      </c>
      <c r="AI682" s="213">
        <f t="shared" si="415"/>
        <v>0</v>
      </c>
      <c r="AJ682" s="213">
        <f t="shared" si="415"/>
        <v>0</v>
      </c>
      <c r="AK682" s="213">
        <f t="shared" si="415"/>
        <v>0</v>
      </c>
      <c r="AL682" s="213">
        <f t="shared" si="415"/>
        <v>0</v>
      </c>
      <c r="AM682" s="213">
        <f t="shared" si="415"/>
        <v>0</v>
      </c>
      <c r="AN682" s="213">
        <f t="shared" si="415"/>
        <v>0</v>
      </c>
      <c r="AO682" s="213">
        <f t="shared" si="415"/>
        <v>0</v>
      </c>
      <c r="AP682" s="213">
        <f t="shared" si="415"/>
        <v>0</v>
      </c>
    </row>
    <row r="683" spans="1:42" x14ac:dyDescent="0.2">
      <c r="A683" s="4">
        <f t="shared" si="411"/>
        <v>7</v>
      </c>
      <c r="B683" s="238">
        <f t="shared" si="408"/>
        <v>0</v>
      </c>
      <c r="C683" s="213">
        <f t="shared" ref="C683:AP683" si="416">IF(C$2&gt;analysis_period,0,IF(C$2=equip3_reserve_freq*$A683,equip3_reserve_cost*system_capacity*1000*(1+inflation_rate/100)^B$2,0))</f>
        <v>0</v>
      </c>
      <c r="D683" s="213">
        <f t="shared" si="416"/>
        <v>0</v>
      </c>
      <c r="E683" s="213">
        <f t="shared" si="416"/>
        <v>0</v>
      </c>
      <c r="F683" s="213">
        <f t="shared" si="416"/>
        <v>0</v>
      </c>
      <c r="G683" s="213">
        <f t="shared" si="416"/>
        <v>0</v>
      </c>
      <c r="H683" s="213">
        <f t="shared" si="416"/>
        <v>0</v>
      </c>
      <c r="I683" s="213">
        <f t="shared" si="416"/>
        <v>0</v>
      </c>
      <c r="J683" s="213">
        <f t="shared" si="416"/>
        <v>0</v>
      </c>
      <c r="K683" s="213">
        <f t="shared" si="416"/>
        <v>0</v>
      </c>
      <c r="L683" s="213">
        <f t="shared" si="416"/>
        <v>0</v>
      </c>
      <c r="M683" s="213">
        <f t="shared" si="416"/>
        <v>0</v>
      </c>
      <c r="N683" s="213">
        <f t="shared" si="416"/>
        <v>0</v>
      </c>
      <c r="O683" s="213">
        <f t="shared" si="416"/>
        <v>0</v>
      </c>
      <c r="P683" s="213">
        <f t="shared" si="416"/>
        <v>0</v>
      </c>
      <c r="Q683" s="213">
        <f t="shared" si="416"/>
        <v>0</v>
      </c>
      <c r="R683" s="213">
        <f t="shared" si="416"/>
        <v>0</v>
      </c>
      <c r="S683" s="213">
        <f t="shared" si="416"/>
        <v>0</v>
      </c>
      <c r="T683" s="213">
        <f t="shared" si="416"/>
        <v>0</v>
      </c>
      <c r="U683" s="213">
        <f t="shared" si="416"/>
        <v>0</v>
      </c>
      <c r="V683" s="213">
        <f t="shared" si="416"/>
        <v>0</v>
      </c>
      <c r="W683" s="213">
        <f t="shared" si="416"/>
        <v>0</v>
      </c>
      <c r="X683" s="213">
        <f t="shared" si="416"/>
        <v>0</v>
      </c>
      <c r="Y683" s="213">
        <f t="shared" si="416"/>
        <v>0</v>
      </c>
      <c r="Z683" s="213">
        <f t="shared" si="416"/>
        <v>0</v>
      </c>
      <c r="AA683" s="213">
        <f t="shared" si="416"/>
        <v>0</v>
      </c>
      <c r="AB683" s="213">
        <f t="shared" si="416"/>
        <v>0</v>
      </c>
      <c r="AC683" s="213">
        <f t="shared" si="416"/>
        <v>0</v>
      </c>
      <c r="AD683" s="213">
        <f t="shared" si="416"/>
        <v>0</v>
      </c>
      <c r="AE683" s="213">
        <f t="shared" si="416"/>
        <v>0</v>
      </c>
      <c r="AF683" s="213">
        <f t="shared" si="416"/>
        <v>0</v>
      </c>
      <c r="AG683" s="213">
        <f t="shared" si="416"/>
        <v>0</v>
      </c>
      <c r="AH683" s="213">
        <f t="shared" si="416"/>
        <v>0</v>
      </c>
      <c r="AI683" s="213">
        <f t="shared" si="416"/>
        <v>0</v>
      </c>
      <c r="AJ683" s="213">
        <f t="shared" si="416"/>
        <v>0</v>
      </c>
      <c r="AK683" s="213">
        <f t="shared" si="416"/>
        <v>0</v>
      </c>
      <c r="AL683" s="213">
        <f t="shared" si="416"/>
        <v>0</v>
      </c>
      <c r="AM683" s="213">
        <f t="shared" si="416"/>
        <v>0</v>
      </c>
      <c r="AN683" s="213">
        <f t="shared" si="416"/>
        <v>0</v>
      </c>
      <c r="AO683" s="213">
        <f t="shared" si="416"/>
        <v>0</v>
      </c>
      <c r="AP683" s="213">
        <f t="shared" si="416"/>
        <v>0</v>
      </c>
    </row>
    <row r="684" spans="1:42" x14ac:dyDescent="0.2">
      <c r="A684" s="4">
        <f t="shared" si="411"/>
        <v>8</v>
      </c>
      <c r="B684" s="238">
        <f t="shared" si="408"/>
        <v>0</v>
      </c>
      <c r="C684" s="213">
        <f t="shared" ref="C684:AP684" si="417">IF(C$2&gt;analysis_period,0,IF(C$2=equip3_reserve_freq*$A684,equip3_reserve_cost*system_capacity*1000*(1+inflation_rate/100)^B$2,0))</f>
        <v>0</v>
      </c>
      <c r="D684" s="213">
        <f t="shared" si="417"/>
        <v>0</v>
      </c>
      <c r="E684" s="213">
        <f t="shared" si="417"/>
        <v>0</v>
      </c>
      <c r="F684" s="213">
        <f t="shared" si="417"/>
        <v>0</v>
      </c>
      <c r="G684" s="213">
        <f t="shared" si="417"/>
        <v>0</v>
      </c>
      <c r="H684" s="213">
        <f t="shared" si="417"/>
        <v>0</v>
      </c>
      <c r="I684" s="213">
        <f t="shared" si="417"/>
        <v>0</v>
      </c>
      <c r="J684" s="213">
        <f t="shared" si="417"/>
        <v>0</v>
      </c>
      <c r="K684" s="213">
        <f t="shared" si="417"/>
        <v>0</v>
      </c>
      <c r="L684" s="213">
        <f t="shared" si="417"/>
        <v>0</v>
      </c>
      <c r="M684" s="213">
        <f t="shared" si="417"/>
        <v>0</v>
      </c>
      <c r="N684" s="213">
        <f t="shared" si="417"/>
        <v>0</v>
      </c>
      <c r="O684" s="213">
        <f t="shared" si="417"/>
        <v>0</v>
      </c>
      <c r="P684" s="213">
        <f t="shared" si="417"/>
        <v>0</v>
      </c>
      <c r="Q684" s="213">
        <f t="shared" si="417"/>
        <v>0</v>
      </c>
      <c r="R684" s="213">
        <f t="shared" si="417"/>
        <v>0</v>
      </c>
      <c r="S684" s="213">
        <f t="shared" si="417"/>
        <v>0</v>
      </c>
      <c r="T684" s="213">
        <f t="shared" si="417"/>
        <v>0</v>
      </c>
      <c r="U684" s="213">
        <f t="shared" si="417"/>
        <v>0</v>
      </c>
      <c r="V684" s="213">
        <f t="shared" si="417"/>
        <v>0</v>
      </c>
      <c r="W684" s="213">
        <f t="shared" si="417"/>
        <v>0</v>
      </c>
      <c r="X684" s="213">
        <f t="shared" si="417"/>
        <v>0</v>
      </c>
      <c r="Y684" s="213">
        <f t="shared" si="417"/>
        <v>0</v>
      </c>
      <c r="Z684" s="213">
        <f t="shared" si="417"/>
        <v>0</v>
      </c>
      <c r="AA684" s="213">
        <f t="shared" si="417"/>
        <v>0</v>
      </c>
      <c r="AB684" s="213">
        <f t="shared" si="417"/>
        <v>0</v>
      </c>
      <c r="AC684" s="213">
        <f t="shared" si="417"/>
        <v>0</v>
      </c>
      <c r="AD684" s="213">
        <f t="shared" si="417"/>
        <v>0</v>
      </c>
      <c r="AE684" s="213">
        <f t="shared" si="417"/>
        <v>0</v>
      </c>
      <c r="AF684" s="213">
        <f t="shared" si="417"/>
        <v>0</v>
      </c>
      <c r="AG684" s="213">
        <f t="shared" si="417"/>
        <v>0</v>
      </c>
      <c r="AH684" s="213">
        <f t="shared" si="417"/>
        <v>0</v>
      </c>
      <c r="AI684" s="213">
        <f t="shared" si="417"/>
        <v>0</v>
      </c>
      <c r="AJ684" s="213">
        <f t="shared" si="417"/>
        <v>0</v>
      </c>
      <c r="AK684" s="213">
        <f t="shared" si="417"/>
        <v>0</v>
      </c>
      <c r="AL684" s="213">
        <f t="shared" si="417"/>
        <v>0</v>
      </c>
      <c r="AM684" s="213">
        <f t="shared" si="417"/>
        <v>0</v>
      </c>
      <c r="AN684" s="213">
        <f t="shared" si="417"/>
        <v>0</v>
      </c>
      <c r="AO684" s="213">
        <f t="shared" si="417"/>
        <v>0</v>
      </c>
      <c r="AP684" s="213">
        <f t="shared" si="417"/>
        <v>0</v>
      </c>
    </row>
    <row r="685" spans="1:42" x14ac:dyDescent="0.2">
      <c r="A685" s="4">
        <f>A684+1</f>
        <v>9</v>
      </c>
      <c r="B685" s="238">
        <f t="shared" si="408"/>
        <v>0</v>
      </c>
      <c r="C685" s="213">
        <f t="shared" ref="C685:AP685" si="418">IF(C$2&gt;analysis_period,0,IF(C$2=equip3_reserve_freq*$A685,equip3_reserve_cost*system_capacity*1000*(1+inflation_rate/100)^B$2,0))</f>
        <v>0</v>
      </c>
      <c r="D685" s="213">
        <f t="shared" si="418"/>
        <v>0</v>
      </c>
      <c r="E685" s="213">
        <f t="shared" si="418"/>
        <v>0</v>
      </c>
      <c r="F685" s="213">
        <f t="shared" si="418"/>
        <v>0</v>
      </c>
      <c r="G685" s="213">
        <f t="shared" si="418"/>
        <v>0</v>
      </c>
      <c r="H685" s="213">
        <f t="shared" si="418"/>
        <v>0</v>
      </c>
      <c r="I685" s="213">
        <f t="shared" si="418"/>
        <v>0</v>
      </c>
      <c r="J685" s="213">
        <f t="shared" si="418"/>
        <v>0</v>
      </c>
      <c r="K685" s="213">
        <f t="shared" si="418"/>
        <v>0</v>
      </c>
      <c r="L685" s="213">
        <f t="shared" si="418"/>
        <v>0</v>
      </c>
      <c r="M685" s="213">
        <f t="shared" si="418"/>
        <v>0</v>
      </c>
      <c r="N685" s="213">
        <f t="shared" si="418"/>
        <v>0</v>
      </c>
      <c r="O685" s="213">
        <f t="shared" si="418"/>
        <v>0</v>
      </c>
      <c r="P685" s="213">
        <f t="shared" si="418"/>
        <v>0</v>
      </c>
      <c r="Q685" s="213">
        <f t="shared" si="418"/>
        <v>0</v>
      </c>
      <c r="R685" s="213">
        <f t="shared" si="418"/>
        <v>0</v>
      </c>
      <c r="S685" s="213">
        <f t="shared" si="418"/>
        <v>0</v>
      </c>
      <c r="T685" s="213">
        <f t="shared" si="418"/>
        <v>0</v>
      </c>
      <c r="U685" s="213">
        <f t="shared" si="418"/>
        <v>0</v>
      </c>
      <c r="V685" s="213">
        <f t="shared" si="418"/>
        <v>0</v>
      </c>
      <c r="W685" s="213">
        <f t="shared" si="418"/>
        <v>0</v>
      </c>
      <c r="X685" s="213">
        <f t="shared" si="418"/>
        <v>0</v>
      </c>
      <c r="Y685" s="213">
        <f t="shared" si="418"/>
        <v>0</v>
      </c>
      <c r="Z685" s="213">
        <f t="shared" si="418"/>
        <v>0</v>
      </c>
      <c r="AA685" s="213">
        <f t="shared" si="418"/>
        <v>0</v>
      </c>
      <c r="AB685" s="213">
        <f t="shared" si="418"/>
        <v>0</v>
      </c>
      <c r="AC685" s="213">
        <f t="shared" si="418"/>
        <v>0</v>
      </c>
      <c r="AD685" s="213">
        <f t="shared" si="418"/>
        <v>0</v>
      </c>
      <c r="AE685" s="213">
        <f t="shared" si="418"/>
        <v>0</v>
      </c>
      <c r="AF685" s="213">
        <f t="shared" si="418"/>
        <v>0</v>
      </c>
      <c r="AG685" s="213">
        <f t="shared" si="418"/>
        <v>0</v>
      </c>
      <c r="AH685" s="213">
        <f t="shared" si="418"/>
        <v>0</v>
      </c>
      <c r="AI685" s="213">
        <f t="shared" si="418"/>
        <v>0</v>
      </c>
      <c r="AJ685" s="213">
        <f t="shared" si="418"/>
        <v>0</v>
      </c>
      <c r="AK685" s="213">
        <f t="shared" si="418"/>
        <v>0</v>
      </c>
      <c r="AL685" s="213">
        <f t="shared" si="418"/>
        <v>0</v>
      </c>
      <c r="AM685" s="213">
        <f t="shared" si="418"/>
        <v>0</v>
      </c>
      <c r="AN685" s="213">
        <f t="shared" si="418"/>
        <v>0</v>
      </c>
      <c r="AO685" s="213">
        <f t="shared" si="418"/>
        <v>0</v>
      </c>
      <c r="AP685" s="213">
        <f t="shared" si="418"/>
        <v>0</v>
      </c>
    </row>
    <row r="686" spans="1:42" x14ac:dyDescent="0.2">
      <c r="A686" s="4">
        <f t="shared" si="411"/>
        <v>10</v>
      </c>
      <c r="B686" s="238">
        <f t="shared" si="408"/>
        <v>0</v>
      </c>
      <c r="C686" s="213">
        <f t="shared" ref="C686:AP686" si="419">IF(C$2&gt;analysis_period,0,IF(C$2=equip3_reserve_freq*$A686,equip3_reserve_cost*system_capacity*1000*(1+inflation_rate/100)^B$2,0))</f>
        <v>0</v>
      </c>
      <c r="D686" s="213">
        <f t="shared" si="419"/>
        <v>0</v>
      </c>
      <c r="E686" s="213">
        <f t="shared" si="419"/>
        <v>0</v>
      </c>
      <c r="F686" s="213">
        <f t="shared" si="419"/>
        <v>0</v>
      </c>
      <c r="G686" s="213">
        <f t="shared" si="419"/>
        <v>0</v>
      </c>
      <c r="H686" s="213">
        <f t="shared" si="419"/>
        <v>0</v>
      </c>
      <c r="I686" s="213">
        <f t="shared" si="419"/>
        <v>0</v>
      </c>
      <c r="J686" s="213">
        <f t="shared" si="419"/>
        <v>0</v>
      </c>
      <c r="K686" s="213">
        <f t="shared" si="419"/>
        <v>0</v>
      </c>
      <c r="L686" s="213">
        <f t="shared" si="419"/>
        <v>0</v>
      </c>
      <c r="M686" s="213">
        <f t="shared" si="419"/>
        <v>0</v>
      </c>
      <c r="N686" s="213">
        <f t="shared" si="419"/>
        <v>0</v>
      </c>
      <c r="O686" s="213">
        <f t="shared" si="419"/>
        <v>0</v>
      </c>
      <c r="P686" s="213">
        <f t="shared" si="419"/>
        <v>0</v>
      </c>
      <c r="Q686" s="213">
        <f t="shared" si="419"/>
        <v>0</v>
      </c>
      <c r="R686" s="213">
        <f t="shared" si="419"/>
        <v>0</v>
      </c>
      <c r="S686" s="213">
        <f t="shared" si="419"/>
        <v>0</v>
      </c>
      <c r="T686" s="213">
        <f t="shared" si="419"/>
        <v>0</v>
      </c>
      <c r="U686" s="213">
        <f t="shared" si="419"/>
        <v>0</v>
      </c>
      <c r="V686" s="213">
        <f t="shared" si="419"/>
        <v>0</v>
      </c>
      <c r="W686" s="213">
        <f t="shared" si="419"/>
        <v>0</v>
      </c>
      <c r="X686" s="213">
        <f t="shared" si="419"/>
        <v>0</v>
      </c>
      <c r="Y686" s="213">
        <f t="shared" si="419"/>
        <v>0</v>
      </c>
      <c r="Z686" s="213">
        <f t="shared" si="419"/>
        <v>0</v>
      </c>
      <c r="AA686" s="213">
        <f t="shared" si="419"/>
        <v>0</v>
      </c>
      <c r="AB686" s="213">
        <f t="shared" si="419"/>
        <v>0</v>
      </c>
      <c r="AC686" s="213">
        <f t="shared" si="419"/>
        <v>0</v>
      </c>
      <c r="AD686" s="213">
        <f t="shared" si="419"/>
        <v>0</v>
      </c>
      <c r="AE686" s="213">
        <f t="shared" si="419"/>
        <v>0</v>
      </c>
      <c r="AF686" s="213">
        <f t="shared" si="419"/>
        <v>0</v>
      </c>
      <c r="AG686" s="213">
        <f t="shared" si="419"/>
        <v>0</v>
      </c>
      <c r="AH686" s="213">
        <f t="shared" si="419"/>
        <v>0</v>
      </c>
      <c r="AI686" s="213">
        <f t="shared" si="419"/>
        <v>0</v>
      </c>
      <c r="AJ686" s="213">
        <f t="shared" si="419"/>
        <v>0</v>
      </c>
      <c r="AK686" s="213">
        <f t="shared" si="419"/>
        <v>0</v>
      </c>
      <c r="AL686" s="213">
        <f t="shared" si="419"/>
        <v>0</v>
      </c>
      <c r="AM686" s="213">
        <f t="shared" si="419"/>
        <v>0</v>
      </c>
      <c r="AN686" s="213">
        <f t="shared" si="419"/>
        <v>0</v>
      </c>
      <c r="AO686" s="213">
        <f t="shared" si="419"/>
        <v>0</v>
      </c>
      <c r="AP686" s="213">
        <f t="shared" si="419"/>
        <v>0</v>
      </c>
    </row>
    <row r="687" spans="1:42" x14ac:dyDescent="0.2">
      <c r="A687" s="37" t="s">
        <v>12</v>
      </c>
      <c r="B687" s="28"/>
      <c r="C687" s="217">
        <f>SUM(C677:C686)</f>
        <v>0</v>
      </c>
      <c r="D687" s="217">
        <f t="shared" ref="D687:AP687" si="420">SUM(D677:D686)</f>
        <v>0</v>
      </c>
      <c r="E687" s="217">
        <f t="shared" si="420"/>
        <v>0</v>
      </c>
      <c r="F687" s="217">
        <f t="shared" si="420"/>
        <v>0</v>
      </c>
      <c r="G687" s="217">
        <f t="shared" si="420"/>
        <v>0</v>
      </c>
      <c r="H687" s="217">
        <f t="shared" si="420"/>
        <v>0</v>
      </c>
      <c r="I687" s="217">
        <f t="shared" si="420"/>
        <v>0</v>
      </c>
      <c r="J687" s="217">
        <f t="shared" si="420"/>
        <v>0</v>
      </c>
      <c r="K687" s="217">
        <f t="shared" si="420"/>
        <v>0</v>
      </c>
      <c r="L687" s="217">
        <f t="shared" si="420"/>
        <v>0</v>
      </c>
      <c r="M687" s="217">
        <f t="shared" si="420"/>
        <v>0</v>
      </c>
      <c r="N687" s="217">
        <f t="shared" si="420"/>
        <v>0</v>
      </c>
      <c r="O687" s="217">
        <f t="shared" si="420"/>
        <v>0</v>
      </c>
      <c r="P687" s="217">
        <f t="shared" si="420"/>
        <v>0</v>
      </c>
      <c r="Q687" s="217">
        <f t="shared" si="420"/>
        <v>0</v>
      </c>
      <c r="R687" s="217">
        <f t="shared" si="420"/>
        <v>0</v>
      </c>
      <c r="S687" s="217">
        <f t="shared" si="420"/>
        <v>0</v>
      </c>
      <c r="T687" s="217">
        <f t="shared" si="420"/>
        <v>0</v>
      </c>
      <c r="U687" s="217">
        <f t="shared" si="420"/>
        <v>0</v>
      </c>
      <c r="V687" s="217">
        <f t="shared" si="420"/>
        <v>0</v>
      </c>
      <c r="W687" s="217">
        <f t="shared" si="420"/>
        <v>0</v>
      </c>
      <c r="X687" s="217">
        <f t="shared" si="420"/>
        <v>0</v>
      </c>
      <c r="Y687" s="217">
        <f t="shared" si="420"/>
        <v>0</v>
      </c>
      <c r="Z687" s="217">
        <f t="shared" si="420"/>
        <v>0</v>
      </c>
      <c r="AA687" s="217">
        <f t="shared" si="420"/>
        <v>0</v>
      </c>
      <c r="AB687" s="217">
        <f t="shared" si="420"/>
        <v>0</v>
      </c>
      <c r="AC687" s="217">
        <f t="shared" si="420"/>
        <v>0</v>
      </c>
      <c r="AD687" s="217">
        <f t="shared" si="420"/>
        <v>0</v>
      </c>
      <c r="AE687" s="217">
        <f t="shared" si="420"/>
        <v>0</v>
      </c>
      <c r="AF687" s="217">
        <f t="shared" si="420"/>
        <v>0</v>
      </c>
      <c r="AG687" s="217">
        <f t="shared" si="420"/>
        <v>0</v>
      </c>
      <c r="AH687" s="217">
        <f t="shared" si="420"/>
        <v>0</v>
      </c>
      <c r="AI687" s="217">
        <f t="shared" si="420"/>
        <v>0</v>
      </c>
      <c r="AJ687" s="217">
        <f t="shared" si="420"/>
        <v>0</v>
      </c>
      <c r="AK687" s="217">
        <f t="shared" si="420"/>
        <v>0</v>
      </c>
      <c r="AL687" s="217">
        <f t="shared" si="420"/>
        <v>0</v>
      </c>
      <c r="AM687" s="217">
        <f t="shared" si="420"/>
        <v>0</v>
      </c>
      <c r="AN687" s="217">
        <f t="shared" si="420"/>
        <v>0</v>
      </c>
      <c r="AO687" s="217">
        <f t="shared" si="420"/>
        <v>0</v>
      </c>
      <c r="AP687" s="217">
        <f t="shared" si="420"/>
        <v>0</v>
      </c>
    </row>
    <row r="688" spans="1:42" s="122" customFormat="1" x14ac:dyDescent="0.2">
      <c r="A688" s="4" t="s">
        <v>309</v>
      </c>
      <c r="G688" s="203"/>
      <c r="H688" s="203"/>
      <c r="I688" s="203"/>
      <c r="J688" s="203"/>
      <c r="K688" s="203"/>
      <c r="L688" s="203"/>
      <c r="M688" s="203"/>
      <c r="N688" s="203"/>
      <c r="O688" s="203"/>
      <c r="P688" s="203"/>
      <c r="Q688" s="203"/>
      <c r="R688" s="203"/>
      <c r="S688" s="203"/>
      <c r="T688" s="203"/>
      <c r="U688" s="203"/>
      <c r="V688" s="203"/>
      <c r="W688" s="203"/>
      <c r="X688" s="203"/>
      <c r="Y688" s="203"/>
      <c r="Z688" s="203"/>
      <c r="AA688" s="203"/>
      <c r="AB688" s="203"/>
      <c r="AC688" s="203"/>
      <c r="AD688" s="203"/>
      <c r="AE688" s="203"/>
      <c r="AF688" s="203"/>
      <c r="AG688" s="203"/>
      <c r="AH688" s="203"/>
      <c r="AI688" s="203"/>
      <c r="AJ688" s="203"/>
      <c r="AK688" s="203"/>
      <c r="AL688" s="203"/>
      <c r="AM688" s="203"/>
      <c r="AN688" s="203"/>
      <c r="AO688" s="203"/>
      <c r="AP688" s="203"/>
    </row>
    <row r="689" spans="1:42" x14ac:dyDescent="0.2">
      <c r="A689" s="4">
        <v>1</v>
      </c>
      <c r="B689" s="238">
        <f t="shared" ref="B689:B698" si="421">SUM(C689:AP689)</f>
        <v>0</v>
      </c>
      <c r="C689" s="213">
        <f t="shared" ref="C689:AP689" si="422">IF(C$2&lt;=equip3_reserve_freq*$A$677,$B$677/(equip3_reserve_freq),0)</f>
        <v>0</v>
      </c>
      <c r="D689" s="213">
        <f t="shared" si="422"/>
        <v>0</v>
      </c>
      <c r="E689" s="213">
        <f t="shared" si="422"/>
        <v>0</v>
      </c>
      <c r="F689" s="213">
        <f t="shared" si="422"/>
        <v>0</v>
      </c>
      <c r="G689" s="213">
        <f t="shared" si="422"/>
        <v>0</v>
      </c>
      <c r="H689" s="213">
        <f t="shared" si="422"/>
        <v>0</v>
      </c>
      <c r="I689" s="213">
        <f t="shared" si="422"/>
        <v>0</v>
      </c>
      <c r="J689" s="213">
        <f t="shared" si="422"/>
        <v>0</v>
      </c>
      <c r="K689" s="213">
        <f t="shared" si="422"/>
        <v>0</v>
      </c>
      <c r="L689" s="213">
        <f t="shared" si="422"/>
        <v>0</v>
      </c>
      <c r="M689" s="213">
        <f t="shared" si="422"/>
        <v>0</v>
      </c>
      <c r="N689" s="213">
        <f t="shared" si="422"/>
        <v>0</v>
      </c>
      <c r="O689" s="213">
        <f t="shared" si="422"/>
        <v>0</v>
      </c>
      <c r="P689" s="213">
        <f t="shared" si="422"/>
        <v>0</v>
      </c>
      <c r="Q689" s="213">
        <f t="shared" si="422"/>
        <v>0</v>
      </c>
      <c r="R689" s="213">
        <f t="shared" si="422"/>
        <v>0</v>
      </c>
      <c r="S689" s="213">
        <f t="shared" si="422"/>
        <v>0</v>
      </c>
      <c r="T689" s="213">
        <f t="shared" si="422"/>
        <v>0</v>
      </c>
      <c r="U689" s="213">
        <f t="shared" si="422"/>
        <v>0</v>
      </c>
      <c r="V689" s="213">
        <f t="shared" si="422"/>
        <v>0</v>
      </c>
      <c r="W689" s="213">
        <f t="shared" si="422"/>
        <v>0</v>
      </c>
      <c r="X689" s="213">
        <f t="shared" si="422"/>
        <v>0</v>
      </c>
      <c r="Y689" s="213">
        <f t="shared" si="422"/>
        <v>0</v>
      </c>
      <c r="Z689" s="213">
        <f t="shared" si="422"/>
        <v>0</v>
      </c>
      <c r="AA689" s="213">
        <f t="shared" si="422"/>
        <v>0</v>
      </c>
      <c r="AB689" s="213">
        <f t="shared" si="422"/>
        <v>0</v>
      </c>
      <c r="AC689" s="213">
        <f t="shared" si="422"/>
        <v>0</v>
      </c>
      <c r="AD689" s="213">
        <f t="shared" si="422"/>
        <v>0</v>
      </c>
      <c r="AE689" s="213">
        <f t="shared" si="422"/>
        <v>0</v>
      </c>
      <c r="AF689" s="213">
        <f t="shared" si="422"/>
        <v>0</v>
      </c>
      <c r="AG689" s="213">
        <f t="shared" si="422"/>
        <v>0</v>
      </c>
      <c r="AH689" s="213">
        <f t="shared" si="422"/>
        <v>0</v>
      </c>
      <c r="AI689" s="213">
        <f t="shared" si="422"/>
        <v>0</v>
      </c>
      <c r="AJ689" s="213">
        <f t="shared" si="422"/>
        <v>0</v>
      </c>
      <c r="AK689" s="213">
        <f t="shared" si="422"/>
        <v>0</v>
      </c>
      <c r="AL689" s="213">
        <f t="shared" si="422"/>
        <v>0</v>
      </c>
      <c r="AM689" s="213">
        <f t="shared" si="422"/>
        <v>0</v>
      </c>
      <c r="AN689" s="213">
        <f t="shared" si="422"/>
        <v>0</v>
      </c>
      <c r="AO689" s="213">
        <f t="shared" si="422"/>
        <v>0</v>
      </c>
      <c r="AP689" s="213">
        <f t="shared" si="422"/>
        <v>0</v>
      </c>
    </row>
    <row r="690" spans="1:42" x14ac:dyDescent="0.2">
      <c r="A690" s="4">
        <f>A689+1</f>
        <v>2</v>
      </c>
      <c r="B690" s="238">
        <f t="shared" si="421"/>
        <v>0</v>
      </c>
      <c r="C690" s="213">
        <f t="shared" ref="C690:AP690" si="423">IF(AND(C$2&gt;equip3_reserve_freq*$A677,C$2&lt;=equip3_reserve_freq*$A678),$B678/(equip3_reserve_freq),0)</f>
        <v>0</v>
      </c>
      <c r="D690" s="213">
        <f t="shared" si="423"/>
        <v>0</v>
      </c>
      <c r="E690" s="213">
        <f t="shared" si="423"/>
        <v>0</v>
      </c>
      <c r="F690" s="213">
        <f t="shared" si="423"/>
        <v>0</v>
      </c>
      <c r="G690" s="213">
        <f t="shared" si="423"/>
        <v>0</v>
      </c>
      <c r="H690" s="213">
        <f t="shared" si="423"/>
        <v>0</v>
      </c>
      <c r="I690" s="213">
        <f t="shared" si="423"/>
        <v>0</v>
      </c>
      <c r="J690" s="213">
        <f t="shared" si="423"/>
        <v>0</v>
      </c>
      <c r="K690" s="213">
        <f t="shared" si="423"/>
        <v>0</v>
      </c>
      <c r="L690" s="213">
        <f t="shared" si="423"/>
        <v>0</v>
      </c>
      <c r="M690" s="213">
        <f t="shared" si="423"/>
        <v>0</v>
      </c>
      <c r="N690" s="213">
        <f t="shared" si="423"/>
        <v>0</v>
      </c>
      <c r="O690" s="213">
        <f t="shared" si="423"/>
        <v>0</v>
      </c>
      <c r="P690" s="213">
        <f t="shared" si="423"/>
        <v>0</v>
      </c>
      <c r="Q690" s="213">
        <f t="shared" si="423"/>
        <v>0</v>
      </c>
      <c r="R690" s="213">
        <f t="shared" si="423"/>
        <v>0</v>
      </c>
      <c r="S690" s="213">
        <f t="shared" si="423"/>
        <v>0</v>
      </c>
      <c r="T690" s="213">
        <f t="shared" si="423"/>
        <v>0</v>
      </c>
      <c r="U690" s="213">
        <f t="shared" si="423"/>
        <v>0</v>
      </c>
      <c r="V690" s="213">
        <f t="shared" si="423"/>
        <v>0</v>
      </c>
      <c r="W690" s="213">
        <f t="shared" si="423"/>
        <v>0</v>
      </c>
      <c r="X690" s="213">
        <f t="shared" si="423"/>
        <v>0</v>
      </c>
      <c r="Y690" s="213">
        <f t="shared" si="423"/>
        <v>0</v>
      </c>
      <c r="Z690" s="213">
        <f t="shared" si="423"/>
        <v>0</v>
      </c>
      <c r="AA690" s="213">
        <f t="shared" si="423"/>
        <v>0</v>
      </c>
      <c r="AB690" s="213">
        <f t="shared" si="423"/>
        <v>0</v>
      </c>
      <c r="AC690" s="213">
        <f t="shared" si="423"/>
        <v>0</v>
      </c>
      <c r="AD690" s="213">
        <f t="shared" si="423"/>
        <v>0</v>
      </c>
      <c r="AE690" s="213">
        <f t="shared" si="423"/>
        <v>0</v>
      </c>
      <c r="AF690" s="213">
        <f t="shared" si="423"/>
        <v>0</v>
      </c>
      <c r="AG690" s="213">
        <f t="shared" si="423"/>
        <v>0</v>
      </c>
      <c r="AH690" s="213">
        <f t="shared" si="423"/>
        <v>0</v>
      </c>
      <c r="AI690" s="213">
        <f t="shared" si="423"/>
        <v>0</v>
      </c>
      <c r="AJ690" s="213">
        <f t="shared" si="423"/>
        <v>0</v>
      </c>
      <c r="AK690" s="213">
        <f t="shared" si="423"/>
        <v>0</v>
      </c>
      <c r="AL690" s="213">
        <f t="shared" si="423"/>
        <v>0</v>
      </c>
      <c r="AM690" s="213">
        <f t="shared" si="423"/>
        <v>0</v>
      </c>
      <c r="AN690" s="213">
        <f t="shared" si="423"/>
        <v>0</v>
      </c>
      <c r="AO690" s="213">
        <f t="shared" si="423"/>
        <v>0</v>
      </c>
      <c r="AP690" s="213">
        <f t="shared" si="423"/>
        <v>0</v>
      </c>
    </row>
    <row r="691" spans="1:42" x14ac:dyDescent="0.2">
      <c r="A691" s="4">
        <f t="shared" ref="A691:A696" si="424">A690+1</f>
        <v>3</v>
      </c>
      <c r="B691" s="238">
        <f t="shared" si="421"/>
        <v>0</v>
      </c>
      <c r="C691" s="213">
        <f t="shared" ref="C691:AP691" si="425">IF(AND(C$2&gt;equip3_reserve_freq*$A678,C$2&lt;=equip3_reserve_freq*$A679),$B679/(equip3_reserve_freq),0)</f>
        <v>0</v>
      </c>
      <c r="D691" s="213">
        <f t="shared" si="425"/>
        <v>0</v>
      </c>
      <c r="E691" s="213">
        <f t="shared" si="425"/>
        <v>0</v>
      </c>
      <c r="F691" s="213">
        <f t="shared" si="425"/>
        <v>0</v>
      </c>
      <c r="G691" s="213">
        <f t="shared" si="425"/>
        <v>0</v>
      </c>
      <c r="H691" s="213">
        <f t="shared" si="425"/>
        <v>0</v>
      </c>
      <c r="I691" s="213">
        <f t="shared" si="425"/>
        <v>0</v>
      </c>
      <c r="J691" s="213">
        <f t="shared" si="425"/>
        <v>0</v>
      </c>
      <c r="K691" s="213">
        <f t="shared" si="425"/>
        <v>0</v>
      </c>
      <c r="L691" s="213">
        <f t="shared" si="425"/>
        <v>0</v>
      </c>
      <c r="M691" s="213">
        <f t="shared" si="425"/>
        <v>0</v>
      </c>
      <c r="N691" s="213">
        <f t="shared" si="425"/>
        <v>0</v>
      </c>
      <c r="O691" s="213">
        <f t="shared" si="425"/>
        <v>0</v>
      </c>
      <c r="P691" s="213">
        <f t="shared" si="425"/>
        <v>0</v>
      </c>
      <c r="Q691" s="213">
        <f t="shared" si="425"/>
        <v>0</v>
      </c>
      <c r="R691" s="213">
        <f t="shared" si="425"/>
        <v>0</v>
      </c>
      <c r="S691" s="213">
        <f t="shared" si="425"/>
        <v>0</v>
      </c>
      <c r="T691" s="213">
        <f t="shared" si="425"/>
        <v>0</v>
      </c>
      <c r="U691" s="213">
        <f t="shared" si="425"/>
        <v>0</v>
      </c>
      <c r="V691" s="213">
        <f t="shared" si="425"/>
        <v>0</v>
      </c>
      <c r="W691" s="213">
        <f t="shared" si="425"/>
        <v>0</v>
      </c>
      <c r="X691" s="213">
        <f t="shared" si="425"/>
        <v>0</v>
      </c>
      <c r="Y691" s="213">
        <f t="shared" si="425"/>
        <v>0</v>
      </c>
      <c r="Z691" s="213">
        <f t="shared" si="425"/>
        <v>0</v>
      </c>
      <c r="AA691" s="213">
        <f t="shared" si="425"/>
        <v>0</v>
      </c>
      <c r="AB691" s="213">
        <f t="shared" si="425"/>
        <v>0</v>
      </c>
      <c r="AC691" s="213">
        <f t="shared" si="425"/>
        <v>0</v>
      </c>
      <c r="AD691" s="213">
        <f t="shared" si="425"/>
        <v>0</v>
      </c>
      <c r="AE691" s="213">
        <f t="shared" si="425"/>
        <v>0</v>
      </c>
      <c r="AF691" s="213">
        <f t="shared" si="425"/>
        <v>0</v>
      </c>
      <c r="AG691" s="213">
        <f t="shared" si="425"/>
        <v>0</v>
      </c>
      <c r="AH691" s="213">
        <f t="shared" si="425"/>
        <v>0</v>
      </c>
      <c r="AI691" s="213">
        <f t="shared" si="425"/>
        <v>0</v>
      </c>
      <c r="AJ691" s="213">
        <f t="shared" si="425"/>
        <v>0</v>
      </c>
      <c r="AK691" s="213">
        <f t="shared" si="425"/>
        <v>0</v>
      </c>
      <c r="AL691" s="213">
        <f t="shared" si="425"/>
        <v>0</v>
      </c>
      <c r="AM691" s="213">
        <f t="shared" si="425"/>
        <v>0</v>
      </c>
      <c r="AN691" s="213">
        <f t="shared" si="425"/>
        <v>0</v>
      </c>
      <c r="AO691" s="213">
        <f t="shared" si="425"/>
        <v>0</v>
      </c>
      <c r="AP691" s="213">
        <f t="shared" si="425"/>
        <v>0</v>
      </c>
    </row>
    <row r="692" spans="1:42" x14ac:dyDescent="0.2">
      <c r="A692" s="4">
        <f t="shared" si="424"/>
        <v>4</v>
      </c>
      <c r="B692" s="238">
        <f t="shared" si="421"/>
        <v>0</v>
      </c>
      <c r="C692" s="213">
        <f t="shared" ref="C692:AP692" si="426">IF(AND(C$2&gt;equip3_reserve_freq*$A679,C$2&lt;=equip3_reserve_freq*$A680),$B680/(equip3_reserve_freq),0)</f>
        <v>0</v>
      </c>
      <c r="D692" s="213">
        <f t="shared" si="426"/>
        <v>0</v>
      </c>
      <c r="E692" s="213">
        <f t="shared" si="426"/>
        <v>0</v>
      </c>
      <c r="F692" s="213">
        <f t="shared" si="426"/>
        <v>0</v>
      </c>
      <c r="G692" s="213">
        <f t="shared" si="426"/>
        <v>0</v>
      </c>
      <c r="H692" s="213">
        <f t="shared" si="426"/>
        <v>0</v>
      </c>
      <c r="I692" s="213">
        <f t="shared" si="426"/>
        <v>0</v>
      </c>
      <c r="J692" s="213">
        <f t="shared" si="426"/>
        <v>0</v>
      </c>
      <c r="K692" s="213">
        <f t="shared" si="426"/>
        <v>0</v>
      </c>
      <c r="L692" s="213">
        <f t="shared" si="426"/>
        <v>0</v>
      </c>
      <c r="M692" s="213">
        <f t="shared" si="426"/>
        <v>0</v>
      </c>
      <c r="N692" s="213">
        <f t="shared" si="426"/>
        <v>0</v>
      </c>
      <c r="O692" s="213">
        <f t="shared" si="426"/>
        <v>0</v>
      </c>
      <c r="P692" s="213">
        <f t="shared" si="426"/>
        <v>0</v>
      </c>
      <c r="Q692" s="213">
        <f t="shared" si="426"/>
        <v>0</v>
      </c>
      <c r="R692" s="213">
        <f t="shared" si="426"/>
        <v>0</v>
      </c>
      <c r="S692" s="213">
        <f t="shared" si="426"/>
        <v>0</v>
      </c>
      <c r="T692" s="213">
        <f t="shared" si="426"/>
        <v>0</v>
      </c>
      <c r="U692" s="213">
        <f t="shared" si="426"/>
        <v>0</v>
      </c>
      <c r="V692" s="213">
        <f t="shared" si="426"/>
        <v>0</v>
      </c>
      <c r="W692" s="213">
        <f t="shared" si="426"/>
        <v>0</v>
      </c>
      <c r="X692" s="213">
        <f t="shared" si="426"/>
        <v>0</v>
      </c>
      <c r="Y692" s="213">
        <f t="shared" si="426"/>
        <v>0</v>
      </c>
      <c r="Z692" s="213">
        <f t="shared" si="426"/>
        <v>0</v>
      </c>
      <c r="AA692" s="213">
        <f t="shared" si="426"/>
        <v>0</v>
      </c>
      <c r="AB692" s="213">
        <f t="shared" si="426"/>
        <v>0</v>
      </c>
      <c r="AC692" s="213">
        <f t="shared" si="426"/>
        <v>0</v>
      </c>
      <c r="AD692" s="213">
        <f t="shared" si="426"/>
        <v>0</v>
      </c>
      <c r="AE692" s="213">
        <f t="shared" si="426"/>
        <v>0</v>
      </c>
      <c r="AF692" s="213">
        <f t="shared" si="426"/>
        <v>0</v>
      </c>
      <c r="AG692" s="213">
        <f t="shared" si="426"/>
        <v>0</v>
      </c>
      <c r="AH692" s="213">
        <f t="shared" si="426"/>
        <v>0</v>
      </c>
      <c r="AI692" s="213">
        <f t="shared" si="426"/>
        <v>0</v>
      </c>
      <c r="AJ692" s="213">
        <f t="shared" si="426"/>
        <v>0</v>
      </c>
      <c r="AK692" s="213">
        <f t="shared" si="426"/>
        <v>0</v>
      </c>
      <c r="AL692" s="213">
        <f t="shared" si="426"/>
        <v>0</v>
      </c>
      <c r="AM692" s="213">
        <f t="shared" si="426"/>
        <v>0</v>
      </c>
      <c r="AN692" s="213">
        <f t="shared" si="426"/>
        <v>0</v>
      </c>
      <c r="AO692" s="213">
        <f t="shared" si="426"/>
        <v>0</v>
      </c>
      <c r="AP692" s="213">
        <f t="shared" si="426"/>
        <v>0</v>
      </c>
    </row>
    <row r="693" spans="1:42" x14ac:dyDescent="0.2">
      <c r="A693" s="4">
        <f t="shared" si="424"/>
        <v>5</v>
      </c>
      <c r="B693" s="238">
        <f t="shared" si="421"/>
        <v>0</v>
      </c>
      <c r="C693" s="213">
        <f t="shared" ref="C693:AP693" si="427">IF(AND(C$2&gt;equip3_reserve_freq*$A680,C$2&lt;=equip3_reserve_freq*$A681),$B681/(equip3_reserve_freq),0)</f>
        <v>0</v>
      </c>
      <c r="D693" s="213">
        <f t="shared" si="427"/>
        <v>0</v>
      </c>
      <c r="E693" s="213">
        <f t="shared" si="427"/>
        <v>0</v>
      </c>
      <c r="F693" s="213">
        <f t="shared" si="427"/>
        <v>0</v>
      </c>
      <c r="G693" s="213">
        <f t="shared" si="427"/>
        <v>0</v>
      </c>
      <c r="H693" s="213">
        <f t="shared" si="427"/>
        <v>0</v>
      </c>
      <c r="I693" s="213">
        <f t="shared" si="427"/>
        <v>0</v>
      </c>
      <c r="J693" s="213">
        <f t="shared" si="427"/>
        <v>0</v>
      </c>
      <c r="K693" s="213">
        <f t="shared" si="427"/>
        <v>0</v>
      </c>
      <c r="L693" s="213">
        <f t="shared" si="427"/>
        <v>0</v>
      </c>
      <c r="M693" s="213">
        <f t="shared" si="427"/>
        <v>0</v>
      </c>
      <c r="N693" s="213">
        <f t="shared" si="427"/>
        <v>0</v>
      </c>
      <c r="O693" s="213">
        <f t="shared" si="427"/>
        <v>0</v>
      </c>
      <c r="P693" s="213">
        <f t="shared" si="427"/>
        <v>0</v>
      </c>
      <c r="Q693" s="213">
        <f t="shared" si="427"/>
        <v>0</v>
      </c>
      <c r="R693" s="213">
        <f t="shared" si="427"/>
        <v>0</v>
      </c>
      <c r="S693" s="213">
        <f t="shared" si="427"/>
        <v>0</v>
      </c>
      <c r="T693" s="213">
        <f t="shared" si="427"/>
        <v>0</v>
      </c>
      <c r="U693" s="213">
        <f t="shared" si="427"/>
        <v>0</v>
      </c>
      <c r="V693" s="213">
        <f t="shared" si="427"/>
        <v>0</v>
      </c>
      <c r="W693" s="213">
        <f t="shared" si="427"/>
        <v>0</v>
      </c>
      <c r="X693" s="213">
        <f t="shared" si="427"/>
        <v>0</v>
      </c>
      <c r="Y693" s="213">
        <f t="shared" si="427"/>
        <v>0</v>
      </c>
      <c r="Z693" s="213">
        <f t="shared" si="427"/>
        <v>0</v>
      </c>
      <c r="AA693" s="213">
        <f t="shared" si="427"/>
        <v>0</v>
      </c>
      <c r="AB693" s="213">
        <f t="shared" si="427"/>
        <v>0</v>
      </c>
      <c r="AC693" s="213">
        <f t="shared" si="427"/>
        <v>0</v>
      </c>
      <c r="AD693" s="213">
        <f t="shared" si="427"/>
        <v>0</v>
      </c>
      <c r="AE693" s="213">
        <f t="shared" si="427"/>
        <v>0</v>
      </c>
      <c r="AF693" s="213">
        <f t="shared" si="427"/>
        <v>0</v>
      </c>
      <c r="AG693" s="213">
        <f t="shared" si="427"/>
        <v>0</v>
      </c>
      <c r="AH693" s="213">
        <f t="shared" si="427"/>
        <v>0</v>
      </c>
      <c r="AI693" s="213">
        <f t="shared" si="427"/>
        <v>0</v>
      </c>
      <c r="AJ693" s="213">
        <f t="shared" si="427"/>
        <v>0</v>
      </c>
      <c r="AK693" s="213">
        <f t="shared" si="427"/>
        <v>0</v>
      </c>
      <c r="AL693" s="213">
        <f t="shared" si="427"/>
        <v>0</v>
      </c>
      <c r="AM693" s="213">
        <f t="shared" si="427"/>
        <v>0</v>
      </c>
      <c r="AN693" s="213">
        <f t="shared" si="427"/>
        <v>0</v>
      </c>
      <c r="AO693" s="213">
        <f t="shared" si="427"/>
        <v>0</v>
      </c>
      <c r="AP693" s="213">
        <f t="shared" si="427"/>
        <v>0</v>
      </c>
    </row>
    <row r="694" spans="1:42" x14ac:dyDescent="0.2">
      <c r="A694" s="4">
        <f t="shared" si="424"/>
        <v>6</v>
      </c>
      <c r="B694" s="238">
        <f t="shared" si="421"/>
        <v>0</v>
      </c>
      <c r="C694" s="213">
        <f t="shared" ref="C694:AP694" si="428">IF(AND(C$2&gt;equip3_reserve_freq*$A681,C$2&lt;=equip3_reserve_freq*$A682),$B682/(equip3_reserve_freq),0)</f>
        <v>0</v>
      </c>
      <c r="D694" s="213">
        <f t="shared" si="428"/>
        <v>0</v>
      </c>
      <c r="E694" s="213">
        <f t="shared" si="428"/>
        <v>0</v>
      </c>
      <c r="F694" s="213">
        <f t="shared" si="428"/>
        <v>0</v>
      </c>
      <c r="G694" s="213">
        <f t="shared" si="428"/>
        <v>0</v>
      </c>
      <c r="H694" s="213">
        <f t="shared" si="428"/>
        <v>0</v>
      </c>
      <c r="I694" s="213">
        <f t="shared" si="428"/>
        <v>0</v>
      </c>
      <c r="J694" s="213">
        <f t="shared" si="428"/>
        <v>0</v>
      </c>
      <c r="K694" s="213">
        <f t="shared" si="428"/>
        <v>0</v>
      </c>
      <c r="L694" s="213">
        <f t="shared" si="428"/>
        <v>0</v>
      </c>
      <c r="M694" s="213">
        <f t="shared" si="428"/>
        <v>0</v>
      </c>
      <c r="N694" s="213">
        <f t="shared" si="428"/>
        <v>0</v>
      </c>
      <c r="O694" s="213">
        <f t="shared" si="428"/>
        <v>0</v>
      </c>
      <c r="P694" s="213">
        <f t="shared" si="428"/>
        <v>0</v>
      </c>
      <c r="Q694" s="213">
        <f t="shared" si="428"/>
        <v>0</v>
      </c>
      <c r="R694" s="213">
        <f t="shared" si="428"/>
        <v>0</v>
      </c>
      <c r="S694" s="213">
        <f t="shared" si="428"/>
        <v>0</v>
      </c>
      <c r="T694" s="213">
        <f t="shared" si="428"/>
        <v>0</v>
      </c>
      <c r="U694" s="213">
        <f t="shared" si="428"/>
        <v>0</v>
      </c>
      <c r="V694" s="213">
        <f t="shared" si="428"/>
        <v>0</v>
      </c>
      <c r="W694" s="213">
        <f t="shared" si="428"/>
        <v>0</v>
      </c>
      <c r="X694" s="213">
        <f t="shared" si="428"/>
        <v>0</v>
      </c>
      <c r="Y694" s="213">
        <f t="shared" si="428"/>
        <v>0</v>
      </c>
      <c r="Z694" s="213">
        <f t="shared" si="428"/>
        <v>0</v>
      </c>
      <c r="AA694" s="213">
        <f t="shared" si="428"/>
        <v>0</v>
      </c>
      <c r="AB694" s="213">
        <f t="shared" si="428"/>
        <v>0</v>
      </c>
      <c r="AC694" s="213">
        <f t="shared" si="428"/>
        <v>0</v>
      </c>
      <c r="AD694" s="213">
        <f t="shared" si="428"/>
        <v>0</v>
      </c>
      <c r="AE694" s="213">
        <f t="shared" si="428"/>
        <v>0</v>
      </c>
      <c r="AF694" s="213">
        <f t="shared" si="428"/>
        <v>0</v>
      </c>
      <c r="AG694" s="213">
        <f t="shared" si="428"/>
        <v>0</v>
      </c>
      <c r="AH694" s="213">
        <f t="shared" si="428"/>
        <v>0</v>
      </c>
      <c r="AI694" s="213">
        <f t="shared" si="428"/>
        <v>0</v>
      </c>
      <c r="AJ694" s="213">
        <f t="shared" si="428"/>
        <v>0</v>
      </c>
      <c r="AK694" s="213">
        <f t="shared" si="428"/>
        <v>0</v>
      </c>
      <c r="AL694" s="213">
        <f t="shared" si="428"/>
        <v>0</v>
      </c>
      <c r="AM694" s="213">
        <f t="shared" si="428"/>
        <v>0</v>
      </c>
      <c r="AN694" s="213">
        <f t="shared" si="428"/>
        <v>0</v>
      </c>
      <c r="AO694" s="213">
        <f t="shared" si="428"/>
        <v>0</v>
      </c>
      <c r="AP694" s="213">
        <f t="shared" si="428"/>
        <v>0</v>
      </c>
    </row>
    <row r="695" spans="1:42" x14ac:dyDescent="0.2">
      <c r="A695" s="4">
        <f t="shared" si="424"/>
        <v>7</v>
      </c>
      <c r="B695" s="238">
        <f t="shared" si="421"/>
        <v>0</v>
      </c>
      <c r="C695" s="213">
        <f t="shared" ref="C695:AP695" si="429">IF(AND(C$2&gt;equip3_reserve_freq*$A682,C$2&lt;=equip3_reserve_freq*$A683),$B683/(equip3_reserve_freq),0)</f>
        <v>0</v>
      </c>
      <c r="D695" s="213">
        <f t="shared" si="429"/>
        <v>0</v>
      </c>
      <c r="E695" s="213">
        <f t="shared" si="429"/>
        <v>0</v>
      </c>
      <c r="F695" s="213">
        <f t="shared" si="429"/>
        <v>0</v>
      </c>
      <c r="G695" s="213">
        <f t="shared" si="429"/>
        <v>0</v>
      </c>
      <c r="H695" s="213">
        <f t="shared" si="429"/>
        <v>0</v>
      </c>
      <c r="I695" s="213">
        <f t="shared" si="429"/>
        <v>0</v>
      </c>
      <c r="J695" s="213">
        <f t="shared" si="429"/>
        <v>0</v>
      </c>
      <c r="K695" s="213">
        <f t="shared" si="429"/>
        <v>0</v>
      </c>
      <c r="L695" s="213">
        <f t="shared" si="429"/>
        <v>0</v>
      </c>
      <c r="M695" s="213">
        <f t="shared" si="429"/>
        <v>0</v>
      </c>
      <c r="N695" s="213">
        <f t="shared" si="429"/>
        <v>0</v>
      </c>
      <c r="O695" s="213">
        <f t="shared" si="429"/>
        <v>0</v>
      </c>
      <c r="P695" s="213">
        <f t="shared" si="429"/>
        <v>0</v>
      </c>
      <c r="Q695" s="213">
        <f t="shared" si="429"/>
        <v>0</v>
      </c>
      <c r="R695" s="213">
        <f t="shared" si="429"/>
        <v>0</v>
      </c>
      <c r="S695" s="213">
        <f t="shared" si="429"/>
        <v>0</v>
      </c>
      <c r="T695" s="213">
        <f t="shared" si="429"/>
        <v>0</v>
      </c>
      <c r="U695" s="213">
        <f t="shared" si="429"/>
        <v>0</v>
      </c>
      <c r="V695" s="213">
        <f t="shared" si="429"/>
        <v>0</v>
      </c>
      <c r="W695" s="213">
        <f t="shared" si="429"/>
        <v>0</v>
      </c>
      <c r="X695" s="213">
        <f t="shared" si="429"/>
        <v>0</v>
      </c>
      <c r="Y695" s="213">
        <f t="shared" si="429"/>
        <v>0</v>
      </c>
      <c r="Z695" s="213">
        <f t="shared" si="429"/>
        <v>0</v>
      </c>
      <c r="AA695" s="213">
        <f t="shared" si="429"/>
        <v>0</v>
      </c>
      <c r="AB695" s="213">
        <f t="shared" si="429"/>
        <v>0</v>
      </c>
      <c r="AC695" s="213">
        <f t="shared" si="429"/>
        <v>0</v>
      </c>
      <c r="AD695" s="213">
        <f t="shared" si="429"/>
        <v>0</v>
      </c>
      <c r="AE695" s="213">
        <f t="shared" si="429"/>
        <v>0</v>
      </c>
      <c r="AF695" s="213">
        <f t="shared" si="429"/>
        <v>0</v>
      </c>
      <c r="AG695" s="213">
        <f t="shared" si="429"/>
        <v>0</v>
      </c>
      <c r="AH695" s="213">
        <f t="shared" si="429"/>
        <v>0</v>
      </c>
      <c r="AI695" s="213">
        <f t="shared" si="429"/>
        <v>0</v>
      </c>
      <c r="AJ695" s="213">
        <f t="shared" si="429"/>
        <v>0</v>
      </c>
      <c r="AK695" s="213">
        <f t="shared" si="429"/>
        <v>0</v>
      </c>
      <c r="AL695" s="213">
        <f t="shared" si="429"/>
        <v>0</v>
      </c>
      <c r="AM695" s="213">
        <f t="shared" si="429"/>
        <v>0</v>
      </c>
      <c r="AN695" s="213">
        <f t="shared" si="429"/>
        <v>0</v>
      </c>
      <c r="AO695" s="213">
        <f t="shared" si="429"/>
        <v>0</v>
      </c>
      <c r="AP695" s="213">
        <f t="shared" si="429"/>
        <v>0</v>
      </c>
    </row>
    <row r="696" spans="1:42" x14ac:dyDescent="0.2">
      <c r="A696" s="4">
        <f t="shared" si="424"/>
        <v>8</v>
      </c>
      <c r="B696" s="238">
        <f t="shared" si="421"/>
        <v>0</v>
      </c>
      <c r="C696" s="213">
        <f t="shared" ref="C696:AP696" si="430">IF(AND(C$2&gt;equip3_reserve_freq*$A683,C$2&lt;=equip3_reserve_freq*$A684),$B684/(equip3_reserve_freq),0)</f>
        <v>0</v>
      </c>
      <c r="D696" s="213">
        <f t="shared" si="430"/>
        <v>0</v>
      </c>
      <c r="E696" s="213">
        <f t="shared" si="430"/>
        <v>0</v>
      </c>
      <c r="F696" s="213">
        <f t="shared" si="430"/>
        <v>0</v>
      </c>
      <c r="G696" s="213">
        <f t="shared" si="430"/>
        <v>0</v>
      </c>
      <c r="H696" s="213">
        <f t="shared" si="430"/>
        <v>0</v>
      </c>
      <c r="I696" s="213">
        <f t="shared" si="430"/>
        <v>0</v>
      </c>
      <c r="J696" s="213">
        <f t="shared" si="430"/>
        <v>0</v>
      </c>
      <c r="K696" s="213">
        <f t="shared" si="430"/>
        <v>0</v>
      </c>
      <c r="L696" s="213">
        <f t="shared" si="430"/>
        <v>0</v>
      </c>
      <c r="M696" s="213">
        <f t="shared" si="430"/>
        <v>0</v>
      </c>
      <c r="N696" s="213">
        <f t="shared" si="430"/>
        <v>0</v>
      </c>
      <c r="O696" s="213">
        <f t="shared" si="430"/>
        <v>0</v>
      </c>
      <c r="P696" s="213">
        <f t="shared" si="430"/>
        <v>0</v>
      </c>
      <c r="Q696" s="213">
        <f t="shared" si="430"/>
        <v>0</v>
      </c>
      <c r="R696" s="213">
        <f t="shared" si="430"/>
        <v>0</v>
      </c>
      <c r="S696" s="213">
        <f t="shared" si="430"/>
        <v>0</v>
      </c>
      <c r="T696" s="213">
        <f t="shared" si="430"/>
        <v>0</v>
      </c>
      <c r="U696" s="213">
        <f t="shared" si="430"/>
        <v>0</v>
      </c>
      <c r="V696" s="213">
        <f t="shared" si="430"/>
        <v>0</v>
      </c>
      <c r="W696" s="213">
        <f t="shared" si="430"/>
        <v>0</v>
      </c>
      <c r="X696" s="213">
        <f t="shared" si="430"/>
        <v>0</v>
      </c>
      <c r="Y696" s="213">
        <f t="shared" si="430"/>
        <v>0</v>
      </c>
      <c r="Z696" s="213">
        <f t="shared" si="430"/>
        <v>0</v>
      </c>
      <c r="AA696" s="213">
        <f t="shared" si="430"/>
        <v>0</v>
      </c>
      <c r="AB696" s="213">
        <f t="shared" si="430"/>
        <v>0</v>
      </c>
      <c r="AC696" s="213">
        <f t="shared" si="430"/>
        <v>0</v>
      </c>
      <c r="AD696" s="213">
        <f t="shared" si="430"/>
        <v>0</v>
      </c>
      <c r="AE696" s="213">
        <f t="shared" si="430"/>
        <v>0</v>
      </c>
      <c r="AF696" s="213">
        <f t="shared" si="430"/>
        <v>0</v>
      </c>
      <c r="AG696" s="213">
        <f t="shared" si="430"/>
        <v>0</v>
      </c>
      <c r="AH696" s="213">
        <f t="shared" si="430"/>
        <v>0</v>
      </c>
      <c r="AI696" s="213">
        <f t="shared" si="430"/>
        <v>0</v>
      </c>
      <c r="AJ696" s="213">
        <f t="shared" si="430"/>
        <v>0</v>
      </c>
      <c r="AK696" s="213">
        <f t="shared" si="430"/>
        <v>0</v>
      </c>
      <c r="AL696" s="213">
        <f t="shared" si="430"/>
        <v>0</v>
      </c>
      <c r="AM696" s="213">
        <f t="shared" si="430"/>
        <v>0</v>
      </c>
      <c r="AN696" s="213">
        <f t="shared" si="430"/>
        <v>0</v>
      </c>
      <c r="AO696" s="213">
        <f t="shared" si="430"/>
        <v>0</v>
      </c>
      <c r="AP696" s="213">
        <f t="shared" si="430"/>
        <v>0</v>
      </c>
    </row>
    <row r="697" spans="1:42" x14ac:dyDescent="0.2">
      <c r="A697" s="4">
        <f>A696+1</f>
        <v>9</v>
      </c>
      <c r="B697" s="238">
        <f t="shared" si="421"/>
        <v>0</v>
      </c>
      <c r="C697" s="213">
        <f t="shared" ref="C697:AP697" si="431">IF(AND(C$2&gt;equip3_reserve_freq*$A684,C$2&lt;=equip3_reserve_freq*$A685),$B685/(equip3_reserve_freq),0)</f>
        <v>0</v>
      </c>
      <c r="D697" s="213">
        <f t="shared" si="431"/>
        <v>0</v>
      </c>
      <c r="E697" s="213">
        <f t="shared" si="431"/>
        <v>0</v>
      </c>
      <c r="F697" s="213">
        <f t="shared" si="431"/>
        <v>0</v>
      </c>
      <c r="G697" s="213">
        <f t="shared" si="431"/>
        <v>0</v>
      </c>
      <c r="H697" s="213">
        <f t="shared" si="431"/>
        <v>0</v>
      </c>
      <c r="I697" s="213">
        <f t="shared" si="431"/>
        <v>0</v>
      </c>
      <c r="J697" s="213">
        <f t="shared" si="431"/>
        <v>0</v>
      </c>
      <c r="K697" s="213">
        <f t="shared" si="431"/>
        <v>0</v>
      </c>
      <c r="L697" s="213">
        <f t="shared" si="431"/>
        <v>0</v>
      </c>
      <c r="M697" s="213">
        <f t="shared" si="431"/>
        <v>0</v>
      </c>
      <c r="N697" s="213">
        <f t="shared" si="431"/>
        <v>0</v>
      </c>
      <c r="O697" s="213">
        <f t="shared" si="431"/>
        <v>0</v>
      </c>
      <c r="P697" s="213">
        <f t="shared" si="431"/>
        <v>0</v>
      </c>
      <c r="Q697" s="213">
        <f t="shared" si="431"/>
        <v>0</v>
      </c>
      <c r="R697" s="213">
        <f t="shared" si="431"/>
        <v>0</v>
      </c>
      <c r="S697" s="213">
        <f t="shared" si="431"/>
        <v>0</v>
      </c>
      <c r="T697" s="213">
        <f t="shared" si="431"/>
        <v>0</v>
      </c>
      <c r="U697" s="213">
        <f t="shared" si="431"/>
        <v>0</v>
      </c>
      <c r="V697" s="213">
        <f t="shared" si="431"/>
        <v>0</v>
      </c>
      <c r="W697" s="213">
        <f t="shared" si="431"/>
        <v>0</v>
      </c>
      <c r="X697" s="213">
        <f t="shared" si="431"/>
        <v>0</v>
      </c>
      <c r="Y697" s="213">
        <f t="shared" si="431"/>
        <v>0</v>
      </c>
      <c r="Z697" s="213">
        <f t="shared" si="431"/>
        <v>0</v>
      </c>
      <c r="AA697" s="213">
        <f t="shared" si="431"/>
        <v>0</v>
      </c>
      <c r="AB697" s="213">
        <f t="shared" si="431"/>
        <v>0</v>
      </c>
      <c r="AC697" s="213">
        <f t="shared" si="431"/>
        <v>0</v>
      </c>
      <c r="AD697" s="213">
        <f t="shared" si="431"/>
        <v>0</v>
      </c>
      <c r="AE697" s="213">
        <f t="shared" si="431"/>
        <v>0</v>
      </c>
      <c r="AF697" s="213">
        <f t="shared" si="431"/>
        <v>0</v>
      </c>
      <c r="AG697" s="213">
        <f t="shared" si="431"/>
        <v>0</v>
      </c>
      <c r="AH697" s="213">
        <f t="shared" si="431"/>
        <v>0</v>
      </c>
      <c r="AI697" s="213">
        <f t="shared" si="431"/>
        <v>0</v>
      </c>
      <c r="AJ697" s="213">
        <f t="shared" si="431"/>
        <v>0</v>
      </c>
      <c r="AK697" s="213">
        <f t="shared" si="431"/>
        <v>0</v>
      </c>
      <c r="AL697" s="213">
        <f t="shared" si="431"/>
        <v>0</v>
      </c>
      <c r="AM697" s="213">
        <f t="shared" si="431"/>
        <v>0</v>
      </c>
      <c r="AN697" s="213">
        <f t="shared" si="431"/>
        <v>0</v>
      </c>
      <c r="AO697" s="213">
        <f t="shared" si="431"/>
        <v>0</v>
      </c>
      <c r="AP697" s="213">
        <f t="shared" si="431"/>
        <v>0</v>
      </c>
    </row>
    <row r="698" spans="1:42" x14ac:dyDescent="0.2">
      <c r="A698" s="4">
        <f t="shared" ref="A698" si="432">A697+1</f>
        <v>10</v>
      </c>
      <c r="B698" s="238">
        <f t="shared" si="421"/>
        <v>0</v>
      </c>
      <c r="C698" s="218">
        <f t="shared" ref="C698:AP698" si="433">IF(AND(C$2&gt;equip3_reserve_freq*$A685,C$2&lt;=equip3_reserve_freq*$A686),$B686/(equip3_reserve_freq),0)</f>
        <v>0</v>
      </c>
      <c r="D698" s="218">
        <f t="shared" si="433"/>
        <v>0</v>
      </c>
      <c r="E698" s="218">
        <f t="shared" si="433"/>
        <v>0</v>
      </c>
      <c r="F698" s="218">
        <f t="shared" si="433"/>
        <v>0</v>
      </c>
      <c r="G698" s="218">
        <f t="shared" si="433"/>
        <v>0</v>
      </c>
      <c r="H698" s="218">
        <f t="shared" si="433"/>
        <v>0</v>
      </c>
      <c r="I698" s="218">
        <f t="shared" si="433"/>
        <v>0</v>
      </c>
      <c r="J698" s="218">
        <f t="shared" si="433"/>
        <v>0</v>
      </c>
      <c r="K698" s="218">
        <f t="shared" si="433"/>
        <v>0</v>
      </c>
      <c r="L698" s="218">
        <f t="shared" si="433"/>
        <v>0</v>
      </c>
      <c r="M698" s="218">
        <f t="shared" si="433"/>
        <v>0</v>
      </c>
      <c r="N698" s="218">
        <f t="shared" si="433"/>
        <v>0</v>
      </c>
      <c r="O698" s="218">
        <f t="shared" si="433"/>
        <v>0</v>
      </c>
      <c r="P698" s="218">
        <f t="shared" si="433"/>
        <v>0</v>
      </c>
      <c r="Q698" s="218">
        <f t="shared" si="433"/>
        <v>0</v>
      </c>
      <c r="R698" s="218">
        <f t="shared" si="433"/>
        <v>0</v>
      </c>
      <c r="S698" s="218">
        <f t="shared" si="433"/>
        <v>0</v>
      </c>
      <c r="T698" s="218">
        <f t="shared" si="433"/>
        <v>0</v>
      </c>
      <c r="U698" s="218">
        <f t="shared" si="433"/>
        <v>0</v>
      </c>
      <c r="V698" s="218">
        <f t="shared" si="433"/>
        <v>0</v>
      </c>
      <c r="W698" s="218">
        <f t="shared" si="433"/>
        <v>0</v>
      </c>
      <c r="X698" s="218">
        <f t="shared" si="433"/>
        <v>0</v>
      </c>
      <c r="Y698" s="218">
        <f t="shared" si="433"/>
        <v>0</v>
      </c>
      <c r="Z698" s="218">
        <f t="shared" si="433"/>
        <v>0</v>
      </c>
      <c r="AA698" s="218">
        <f t="shared" si="433"/>
        <v>0</v>
      </c>
      <c r="AB698" s="218">
        <f t="shared" si="433"/>
        <v>0</v>
      </c>
      <c r="AC698" s="218">
        <f t="shared" si="433"/>
        <v>0</v>
      </c>
      <c r="AD698" s="218">
        <f t="shared" si="433"/>
        <v>0</v>
      </c>
      <c r="AE698" s="218">
        <f t="shared" si="433"/>
        <v>0</v>
      </c>
      <c r="AF698" s="218">
        <f t="shared" si="433"/>
        <v>0</v>
      </c>
      <c r="AG698" s="218">
        <f t="shared" si="433"/>
        <v>0</v>
      </c>
      <c r="AH698" s="218">
        <f t="shared" si="433"/>
        <v>0</v>
      </c>
      <c r="AI698" s="218">
        <f t="shared" si="433"/>
        <v>0</v>
      </c>
      <c r="AJ698" s="218">
        <f t="shared" si="433"/>
        <v>0</v>
      </c>
      <c r="AK698" s="218">
        <f t="shared" si="433"/>
        <v>0</v>
      </c>
      <c r="AL698" s="218">
        <f t="shared" si="433"/>
        <v>0</v>
      </c>
      <c r="AM698" s="218">
        <f t="shared" si="433"/>
        <v>0</v>
      </c>
      <c r="AN698" s="218">
        <f t="shared" si="433"/>
        <v>0</v>
      </c>
      <c r="AO698" s="218">
        <f t="shared" si="433"/>
        <v>0</v>
      </c>
      <c r="AP698" s="218">
        <f t="shared" si="433"/>
        <v>0</v>
      </c>
    </row>
    <row r="699" spans="1:42" x14ac:dyDescent="0.2">
      <c r="A699" s="37" t="s">
        <v>12</v>
      </c>
      <c r="B699" s="28"/>
      <c r="C699" s="217">
        <f>SUM(C689:C698)</f>
        <v>0</v>
      </c>
      <c r="D699" s="217">
        <f t="shared" ref="D699:AP699" si="434">SUM(D689:D698)</f>
        <v>0</v>
      </c>
      <c r="E699" s="217">
        <f t="shared" si="434"/>
        <v>0</v>
      </c>
      <c r="F699" s="217">
        <f t="shared" si="434"/>
        <v>0</v>
      </c>
      <c r="G699" s="217">
        <f t="shared" si="434"/>
        <v>0</v>
      </c>
      <c r="H699" s="217">
        <f t="shared" si="434"/>
        <v>0</v>
      </c>
      <c r="I699" s="217">
        <f t="shared" si="434"/>
        <v>0</v>
      </c>
      <c r="J699" s="217">
        <f t="shared" si="434"/>
        <v>0</v>
      </c>
      <c r="K699" s="217">
        <f t="shared" si="434"/>
        <v>0</v>
      </c>
      <c r="L699" s="217">
        <f t="shared" si="434"/>
        <v>0</v>
      </c>
      <c r="M699" s="217">
        <f t="shared" si="434"/>
        <v>0</v>
      </c>
      <c r="N699" s="217">
        <f t="shared" si="434"/>
        <v>0</v>
      </c>
      <c r="O699" s="217">
        <f t="shared" si="434"/>
        <v>0</v>
      </c>
      <c r="P699" s="217">
        <f t="shared" si="434"/>
        <v>0</v>
      </c>
      <c r="Q699" s="217">
        <f t="shared" si="434"/>
        <v>0</v>
      </c>
      <c r="R699" s="217">
        <f t="shared" si="434"/>
        <v>0</v>
      </c>
      <c r="S699" s="217">
        <f t="shared" si="434"/>
        <v>0</v>
      </c>
      <c r="T699" s="217">
        <f t="shared" si="434"/>
        <v>0</v>
      </c>
      <c r="U699" s="217">
        <f t="shared" si="434"/>
        <v>0</v>
      </c>
      <c r="V699" s="217">
        <f t="shared" si="434"/>
        <v>0</v>
      </c>
      <c r="W699" s="217">
        <f t="shared" si="434"/>
        <v>0</v>
      </c>
      <c r="X699" s="217">
        <f t="shared" si="434"/>
        <v>0</v>
      </c>
      <c r="Y699" s="217">
        <f t="shared" si="434"/>
        <v>0</v>
      </c>
      <c r="Z699" s="217">
        <f t="shared" si="434"/>
        <v>0</v>
      </c>
      <c r="AA699" s="217">
        <f t="shared" si="434"/>
        <v>0</v>
      </c>
      <c r="AB699" s="217">
        <f t="shared" si="434"/>
        <v>0</v>
      </c>
      <c r="AC699" s="217">
        <f t="shared" si="434"/>
        <v>0</v>
      </c>
      <c r="AD699" s="217">
        <f t="shared" si="434"/>
        <v>0</v>
      </c>
      <c r="AE699" s="217">
        <f t="shared" si="434"/>
        <v>0</v>
      </c>
      <c r="AF699" s="217">
        <f t="shared" si="434"/>
        <v>0</v>
      </c>
      <c r="AG699" s="217">
        <f t="shared" si="434"/>
        <v>0</v>
      </c>
      <c r="AH699" s="217">
        <f t="shared" si="434"/>
        <v>0</v>
      </c>
      <c r="AI699" s="217">
        <f t="shared" si="434"/>
        <v>0</v>
      </c>
      <c r="AJ699" s="217">
        <f t="shared" si="434"/>
        <v>0</v>
      </c>
      <c r="AK699" s="217">
        <f t="shared" si="434"/>
        <v>0</v>
      </c>
      <c r="AL699" s="217">
        <f t="shared" si="434"/>
        <v>0</v>
      </c>
      <c r="AM699" s="217">
        <f t="shared" si="434"/>
        <v>0</v>
      </c>
      <c r="AN699" s="217">
        <f t="shared" si="434"/>
        <v>0</v>
      </c>
      <c r="AO699" s="217">
        <f t="shared" si="434"/>
        <v>0</v>
      </c>
      <c r="AP699" s="217">
        <f t="shared" si="434"/>
        <v>0</v>
      </c>
    </row>
    <row r="700" spans="1:42" s="122" customFormat="1" x14ac:dyDescent="0.2">
      <c r="A700" s="4"/>
      <c r="B700" s="203"/>
    </row>
    <row r="701" spans="1:42" s="122" customFormat="1" x14ac:dyDescent="0.2">
      <c r="A701" s="4" t="s">
        <v>310</v>
      </c>
      <c r="B701" s="203"/>
    </row>
    <row r="702" spans="1:42" x14ac:dyDescent="0.2">
      <c r="A702" s="27" t="s">
        <v>311</v>
      </c>
      <c r="B702" s="217">
        <f>B591+B597+B603+B609+B641+B673</f>
        <v>0</v>
      </c>
      <c r="C702" s="217">
        <f t="shared" ref="C702:AP702" si="435">C591+C597+C603+C609+C641+C673</f>
        <v>0</v>
      </c>
      <c r="D702" s="217">
        <f t="shared" si="435"/>
        <v>0</v>
      </c>
      <c r="E702" s="217">
        <f t="shared" si="435"/>
        <v>0</v>
      </c>
      <c r="F702" s="217">
        <f t="shared" si="435"/>
        <v>0</v>
      </c>
      <c r="G702" s="217">
        <f t="shared" si="435"/>
        <v>0</v>
      </c>
      <c r="H702" s="217">
        <f t="shared" si="435"/>
        <v>0</v>
      </c>
      <c r="I702" s="217">
        <f t="shared" si="435"/>
        <v>0</v>
      </c>
      <c r="J702" s="217">
        <f t="shared" si="435"/>
        <v>0</v>
      </c>
      <c r="K702" s="217">
        <f t="shared" si="435"/>
        <v>0</v>
      </c>
      <c r="L702" s="217">
        <f t="shared" si="435"/>
        <v>0</v>
      </c>
      <c r="M702" s="217">
        <f t="shared" si="435"/>
        <v>0</v>
      </c>
      <c r="N702" s="217">
        <f t="shared" si="435"/>
        <v>0</v>
      </c>
      <c r="O702" s="217">
        <f t="shared" si="435"/>
        <v>0</v>
      </c>
      <c r="P702" s="217">
        <f t="shared" si="435"/>
        <v>0</v>
      </c>
      <c r="Q702" s="217">
        <f t="shared" si="435"/>
        <v>0</v>
      </c>
      <c r="R702" s="217">
        <f t="shared" si="435"/>
        <v>0</v>
      </c>
      <c r="S702" s="217">
        <f t="shared" si="435"/>
        <v>0</v>
      </c>
      <c r="T702" s="217">
        <f t="shared" si="435"/>
        <v>0</v>
      </c>
      <c r="U702" s="217">
        <f t="shared" si="435"/>
        <v>0</v>
      </c>
      <c r="V702" s="217">
        <f t="shared" si="435"/>
        <v>0</v>
      </c>
      <c r="W702" s="217">
        <f t="shared" si="435"/>
        <v>0</v>
      </c>
      <c r="X702" s="217">
        <f t="shared" si="435"/>
        <v>0</v>
      </c>
      <c r="Y702" s="217">
        <f t="shared" si="435"/>
        <v>0</v>
      </c>
      <c r="Z702" s="217">
        <f t="shared" si="435"/>
        <v>0</v>
      </c>
      <c r="AA702" s="217">
        <f t="shared" si="435"/>
        <v>0</v>
      </c>
      <c r="AB702" s="217">
        <f t="shared" si="435"/>
        <v>0</v>
      </c>
      <c r="AC702" s="217">
        <f t="shared" si="435"/>
        <v>0</v>
      </c>
      <c r="AD702" s="217">
        <f t="shared" si="435"/>
        <v>0</v>
      </c>
      <c r="AE702" s="217">
        <f t="shared" si="435"/>
        <v>0</v>
      </c>
      <c r="AF702" s="217">
        <f t="shared" si="435"/>
        <v>0</v>
      </c>
      <c r="AG702" s="217">
        <f t="shared" si="435"/>
        <v>0</v>
      </c>
      <c r="AH702" s="217">
        <f t="shared" si="435"/>
        <v>0</v>
      </c>
      <c r="AI702" s="217">
        <f t="shared" si="435"/>
        <v>0</v>
      </c>
      <c r="AJ702" s="217">
        <f t="shared" si="435"/>
        <v>0</v>
      </c>
      <c r="AK702" s="217">
        <f t="shared" si="435"/>
        <v>0</v>
      </c>
      <c r="AL702" s="217">
        <f t="shared" si="435"/>
        <v>0</v>
      </c>
      <c r="AM702" s="217">
        <f t="shared" si="435"/>
        <v>0</v>
      </c>
      <c r="AN702" s="217">
        <f t="shared" si="435"/>
        <v>0</v>
      </c>
      <c r="AO702" s="217">
        <f t="shared" si="435"/>
        <v>0</v>
      </c>
      <c r="AP702" s="217">
        <f t="shared" si="435"/>
        <v>0</v>
      </c>
    </row>
    <row r="703" spans="1:42" x14ac:dyDescent="0.2">
      <c r="A703" s="27" t="s">
        <v>310</v>
      </c>
      <c r="B703" s="213"/>
      <c r="C703" s="217">
        <f t="shared" ref="C703:AP703" si="436">IF(C$2&lt;=analysis_period,B702*reserves_interest/100,0)</f>
        <v>0</v>
      </c>
      <c r="D703" s="217">
        <f t="shared" si="436"/>
        <v>0</v>
      </c>
      <c r="E703" s="217">
        <f t="shared" si="436"/>
        <v>0</v>
      </c>
      <c r="F703" s="217">
        <f t="shared" si="436"/>
        <v>0</v>
      </c>
      <c r="G703" s="217">
        <f t="shared" si="436"/>
        <v>0</v>
      </c>
      <c r="H703" s="217">
        <f t="shared" si="436"/>
        <v>0</v>
      </c>
      <c r="I703" s="217">
        <f t="shared" si="436"/>
        <v>0</v>
      </c>
      <c r="J703" s="217">
        <f t="shared" si="436"/>
        <v>0</v>
      </c>
      <c r="K703" s="217">
        <f t="shared" si="436"/>
        <v>0</v>
      </c>
      <c r="L703" s="217">
        <f t="shared" si="436"/>
        <v>0</v>
      </c>
      <c r="M703" s="217">
        <f t="shared" si="436"/>
        <v>0</v>
      </c>
      <c r="N703" s="217">
        <f t="shared" si="436"/>
        <v>0</v>
      </c>
      <c r="O703" s="217">
        <f t="shared" si="436"/>
        <v>0</v>
      </c>
      <c r="P703" s="217">
        <f t="shared" si="436"/>
        <v>0</v>
      </c>
      <c r="Q703" s="217">
        <f t="shared" si="436"/>
        <v>0</v>
      </c>
      <c r="R703" s="217">
        <f t="shared" si="436"/>
        <v>0</v>
      </c>
      <c r="S703" s="217">
        <f t="shared" si="436"/>
        <v>0</v>
      </c>
      <c r="T703" s="217">
        <f t="shared" si="436"/>
        <v>0</v>
      </c>
      <c r="U703" s="217">
        <f t="shared" si="436"/>
        <v>0</v>
      </c>
      <c r="V703" s="217">
        <f t="shared" si="436"/>
        <v>0</v>
      </c>
      <c r="W703" s="217">
        <f t="shared" si="436"/>
        <v>0</v>
      </c>
      <c r="X703" s="217">
        <f t="shared" si="436"/>
        <v>0</v>
      </c>
      <c r="Y703" s="217">
        <f t="shared" si="436"/>
        <v>0</v>
      </c>
      <c r="Z703" s="217">
        <f t="shared" si="436"/>
        <v>0</v>
      </c>
      <c r="AA703" s="217">
        <f t="shared" si="436"/>
        <v>0</v>
      </c>
      <c r="AB703" s="217">
        <f t="shared" si="436"/>
        <v>0</v>
      </c>
      <c r="AC703" s="217">
        <f t="shared" si="436"/>
        <v>0</v>
      </c>
      <c r="AD703" s="217">
        <f t="shared" si="436"/>
        <v>0</v>
      </c>
      <c r="AE703" s="217">
        <f t="shared" si="436"/>
        <v>0</v>
      </c>
      <c r="AF703" s="217">
        <f t="shared" si="436"/>
        <v>0</v>
      </c>
      <c r="AG703" s="217">
        <f t="shared" si="436"/>
        <v>0</v>
      </c>
      <c r="AH703" s="217">
        <f t="shared" si="436"/>
        <v>0</v>
      </c>
      <c r="AI703" s="217">
        <f t="shared" si="436"/>
        <v>0</v>
      </c>
      <c r="AJ703" s="217">
        <f t="shared" si="436"/>
        <v>0</v>
      </c>
      <c r="AK703" s="217">
        <f t="shared" si="436"/>
        <v>0</v>
      </c>
      <c r="AL703" s="217">
        <f t="shared" si="436"/>
        <v>0</v>
      </c>
      <c r="AM703" s="217">
        <f t="shared" si="436"/>
        <v>0</v>
      </c>
      <c r="AN703" s="217">
        <f t="shared" si="436"/>
        <v>0</v>
      </c>
      <c r="AO703" s="217">
        <f t="shared" si="436"/>
        <v>0</v>
      </c>
      <c r="AP703" s="217">
        <f t="shared" si="436"/>
        <v>0</v>
      </c>
    </row>
  </sheetData>
  <mergeCells count="4">
    <mergeCell ref="G232:J232"/>
    <mergeCell ref="K232:L232"/>
    <mergeCell ref="G368:J368"/>
    <mergeCell ref="K368:L368"/>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09" t="s">
        <v>234</v>
      </c>
      <c r="B1" s="310"/>
      <c r="C1" s="311"/>
      <c r="D1" s="310"/>
      <c r="E1" s="340"/>
      <c r="F1" s="340"/>
      <c r="G1" s="341"/>
    </row>
    <row r="2" spans="1:7" s="1" customFormat="1" ht="12.75" x14ac:dyDescent="0.2">
      <c r="A2" s="2" t="s">
        <v>77</v>
      </c>
      <c r="B2" s="3" t="s">
        <v>43</v>
      </c>
      <c r="C2" s="3" t="s">
        <v>44</v>
      </c>
      <c r="D2" s="3" t="s">
        <v>45</v>
      </c>
      <c r="E2" s="3" t="s">
        <v>46</v>
      </c>
      <c r="F2" s="3" t="s">
        <v>47</v>
      </c>
      <c r="G2" s="342" t="s">
        <v>48</v>
      </c>
    </row>
    <row r="3" spans="1:7" s="1" customFormat="1" ht="12.75" x14ac:dyDescent="0.2">
      <c r="A3" s="131">
        <v>1</v>
      </c>
      <c r="B3" s="219">
        <v>20</v>
      </c>
      <c r="C3" s="225">
        <v>5</v>
      </c>
      <c r="D3" s="219">
        <v>10</v>
      </c>
      <c r="E3" s="219">
        <v>3.33</v>
      </c>
      <c r="F3" s="219">
        <v>2.5</v>
      </c>
      <c r="G3" s="219">
        <f>2.56410256410256*0.5</f>
        <v>1.2820512820512799</v>
      </c>
    </row>
    <row r="4" spans="1:7" s="1" customFormat="1" ht="12.75" x14ac:dyDescent="0.2">
      <c r="A4" s="132">
        <v>2</v>
      </c>
      <c r="B4" s="219">
        <v>32</v>
      </c>
      <c r="C4" s="226">
        <v>9.5</v>
      </c>
      <c r="D4" s="221">
        <v>20</v>
      </c>
      <c r="E4" s="221">
        <v>6.67</v>
      </c>
      <c r="F4" s="221">
        <v>5</v>
      </c>
      <c r="G4" s="221">
        <v>2.5641025641025599</v>
      </c>
    </row>
    <row r="5" spans="1:7" s="1" customFormat="1" ht="12.75" x14ac:dyDescent="0.2">
      <c r="A5" s="132">
        <v>3</v>
      </c>
      <c r="B5" s="219">
        <v>19.2</v>
      </c>
      <c r="C5" s="221">
        <v>8.5500000000000007</v>
      </c>
      <c r="D5" s="221">
        <v>20</v>
      </c>
      <c r="E5" s="221">
        <v>6.67</v>
      </c>
      <c r="F5" s="221">
        <v>5</v>
      </c>
      <c r="G5" s="221">
        <v>2.5641025641025599</v>
      </c>
    </row>
    <row r="6" spans="1:7" s="1" customFormat="1" ht="12.75" x14ac:dyDescent="0.2">
      <c r="A6" s="132">
        <v>4</v>
      </c>
      <c r="B6" s="219">
        <v>11.52</v>
      </c>
      <c r="C6" s="221">
        <v>7.7</v>
      </c>
      <c r="D6" s="221">
        <v>20</v>
      </c>
      <c r="E6" s="221">
        <v>6.67</v>
      </c>
      <c r="F6" s="221">
        <v>5</v>
      </c>
      <c r="G6" s="221">
        <v>2.5641025641025599</v>
      </c>
    </row>
    <row r="7" spans="1:7" s="1" customFormat="1" ht="12.75" x14ac:dyDescent="0.2">
      <c r="A7" s="132">
        <v>5</v>
      </c>
      <c r="B7" s="219">
        <v>11.52</v>
      </c>
      <c r="C7" s="221">
        <v>6.93</v>
      </c>
      <c r="D7" s="221">
        <v>20</v>
      </c>
      <c r="E7" s="221">
        <v>6.67</v>
      </c>
      <c r="F7" s="221">
        <v>5</v>
      </c>
      <c r="G7" s="221">
        <v>2.5641025641025599</v>
      </c>
    </row>
    <row r="8" spans="1:7" s="1" customFormat="1" ht="12.75" x14ac:dyDescent="0.2">
      <c r="A8" s="132">
        <v>6</v>
      </c>
      <c r="B8" s="219">
        <v>5.76</v>
      </c>
      <c r="C8" s="221">
        <v>6.23</v>
      </c>
      <c r="D8" s="221">
        <v>10</v>
      </c>
      <c r="E8" s="221">
        <v>6.67</v>
      </c>
      <c r="F8" s="221">
        <v>5</v>
      </c>
      <c r="G8" s="221">
        <v>2.5641025641025599</v>
      </c>
    </row>
    <row r="9" spans="1:7" s="1" customFormat="1" ht="12.75" x14ac:dyDescent="0.2">
      <c r="A9" s="132">
        <v>7</v>
      </c>
      <c r="B9" s="220">
        <v>0</v>
      </c>
      <c r="C9" s="221">
        <v>5.9</v>
      </c>
      <c r="D9" s="221">
        <v>0</v>
      </c>
      <c r="E9" s="221">
        <v>6.67</v>
      </c>
      <c r="F9" s="221">
        <v>5</v>
      </c>
      <c r="G9" s="221">
        <v>2.5641025641025599</v>
      </c>
    </row>
    <row r="10" spans="1:7" s="1" customFormat="1" ht="12.75" x14ac:dyDescent="0.2">
      <c r="A10" s="132">
        <v>8</v>
      </c>
      <c r="B10" s="221">
        <v>0</v>
      </c>
      <c r="C10" s="221">
        <v>5.9</v>
      </c>
      <c r="D10" s="221">
        <v>0</v>
      </c>
      <c r="E10" s="221">
        <v>6.67</v>
      </c>
      <c r="F10" s="221">
        <v>5</v>
      </c>
      <c r="G10" s="221">
        <v>2.5641025641025599</v>
      </c>
    </row>
    <row r="11" spans="1:7" s="1" customFormat="1" ht="12.75" x14ac:dyDescent="0.2">
      <c r="A11" s="132">
        <v>9</v>
      </c>
      <c r="B11" s="221">
        <v>0</v>
      </c>
      <c r="C11" s="221">
        <v>5.91</v>
      </c>
      <c r="D11" s="221">
        <v>0</v>
      </c>
      <c r="E11" s="221">
        <v>6.67</v>
      </c>
      <c r="F11" s="221">
        <v>5</v>
      </c>
      <c r="G11" s="221">
        <v>2.5641025641025599</v>
      </c>
    </row>
    <row r="12" spans="1:7" s="1" customFormat="1" ht="12.75" x14ac:dyDescent="0.2">
      <c r="A12" s="132">
        <v>10</v>
      </c>
      <c r="B12" s="221">
        <v>0</v>
      </c>
      <c r="C12" s="221">
        <v>5.9</v>
      </c>
      <c r="D12" s="221">
        <v>0</v>
      </c>
      <c r="E12" s="221">
        <v>6.67</v>
      </c>
      <c r="F12" s="221">
        <v>5</v>
      </c>
      <c r="G12" s="221">
        <v>2.5641025641025599</v>
      </c>
    </row>
    <row r="13" spans="1:7" s="1" customFormat="1" ht="12.75" x14ac:dyDescent="0.2">
      <c r="A13" s="132">
        <v>11</v>
      </c>
      <c r="B13" s="221">
        <v>0</v>
      </c>
      <c r="C13" s="221">
        <v>5.91</v>
      </c>
      <c r="D13" s="221">
        <v>0</v>
      </c>
      <c r="E13" s="221">
        <v>6.67</v>
      </c>
      <c r="F13" s="221">
        <v>5</v>
      </c>
      <c r="G13" s="221">
        <v>2.5641025641025599</v>
      </c>
    </row>
    <row r="14" spans="1:7" s="1" customFormat="1" ht="12.75" x14ac:dyDescent="0.2">
      <c r="A14" s="132">
        <v>12</v>
      </c>
      <c r="B14" s="221">
        <v>0</v>
      </c>
      <c r="C14" s="221">
        <v>5.9</v>
      </c>
      <c r="D14" s="221">
        <v>0</v>
      </c>
      <c r="E14" s="221">
        <v>6.66</v>
      </c>
      <c r="F14" s="221">
        <v>5</v>
      </c>
      <c r="G14" s="221">
        <v>2.5641025641025599</v>
      </c>
    </row>
    <row r="15" spans="1:7" s="1" customFormat="1" ht="12.75" x14ac:dyDescent="0.2">
      <c r="A15" s="132">
        <v>13</v>
      </c>
      <c r="B15" s="221">
        <v>0</v>
      </c>
      <c r="C15" s="221">
        <v>5.91</v>
      </c>
      <c r="D15" s="221">
        <v>0</v>
      </c>
      <c r="E15" s="221">
        <v>6.67</v>
      </c>
      <c r="F15" s="221">
        <v>5</v>
      </c>
      <c r="G15" s="221">
        <v>2.5641025641025599</v>
      </c>
    </row>
    <row r="16" spans="1:7" s="1" customFormat="1" ht="12.75" x14ac:dyDescent="0.2">
      <c r="A16" s="132">
        <v>14</v>
      </c>
      <c r="B16" s="221">
        <v>0</v>
      </c>
      <c r="C16" s="221">
        <v>5.9</v>
      </c>
      <c r="D16" s="221">
        <v>0</v>
      </c>
      <c r="E16" s="221">
        <v>6.66</v>
      </c>
      <c r="F16" s="221">
        <v>5</v>
      </c>
      <c r="G16" s="221">
        <v>2.5641025641025599</v>
      </c>
    </row>
    <row r="17" spans="1:7" s="1" customFormat="1" ht="12.75" x14ac:dyDescent="0.2">
      <c r="A17" s="132">
        <v>15</v>
      </c>
      <c r="B17" s="221">
        <v>0</v>
      </c>
      <c r="C17" s="221">
        <v>5.9</v>
      </c>
      <c r="D17" s="221">
        <v>0</v>
      </c>
      <c r="E17" s="221">
        <v>6.67</v>
      </c>
      <c r="F17" s="221">
        <v>5</v>
      </c>
      <c r="G17" s="221">
        <v>2.5641025641025599</v>
      </c>
    </row>
    <row r="18" spans="1:7" s="1" customFormat="1" ht="12.75" x14ac:dyDescent="0.2">
      <c r="A18" s="132">
        <v>16</v>
      </c>
      <c r="B18" s="221">
        <v>0</v>
      </c>
      <c r="C18" s="221">
        <v>2.95</v>
      </c>
      <c r="D18" s="221">
        <v>0</v>
      </c>
      <c r="E18" s="221">
        <v>3.33</v>
      </c>
      <c r="F18" s="221">
        <v>5</v>
      </c>
      <c r="G18" s="221">
        <v>2.5641025641025599</v>
      </c>
    </row>
    <row r="19" spans="1:7" s="1" customFormat="1" ht="12.75" x14ac:dyDescent="0.2">
      <c r="A19" s="132">
        <v>17</v>
      </c>
      <c r="B19" s="221">
        <v>0</v>
      </c>
      <c r="C19" s="221">
        <v>0</v>
      </c>
      <c r="D19" s="221">
        <v>0</v>
      </c>
      <c r="E19" s="221">
        <v>0</v>
      </c>
      <c r="F19" s="221">
        <v>5</v>
      </c>
      <c r="G19" s="221">
        <v>2.5641025641025599</v>
      </c>
    </row>
    <row r="20" spans="1:7" s="1" customFormat="1" ht="12.75" x14ac:dyDescent="0.2">
      <c r="A20" s="132">
        <v>18</v>
      </c>
      <c r="B20" s="221">
        <v>0</v>
      </c>
      <c r="C20" s="221">
        <v>0</v>
      </c>
      <c r="D20" s="221">
        <v>0</v>
      </c>
      <c r="E20" s="221">
        <v>0</v>
      </c>
      <c r="F20" s="221">
        <v>5</v>
      </c>
      <c r="G20" s="221">
        <v>2.5641025641025599</v>
      </c>
    </row>
    <row r="21" spans="1:7" s="1" customFormat="1" ht="12.75" x14ac:dyDescent="0.2">
      <c r="A21" s="132">
        <v>19</v>
      </c>
      <c r="B21" s="221">
        <v>0</v>
      </c>
      <c r="C21" s="221">
        <v>0</v>
      </c>
      <c r="D21" s="221">
        <v>0</v>
      </c>
      <c r="E21" s="221">
        <v>0</v>
      </c>
      <c r="F21" s="221">
        <v>5</v>
      </c>
      <c r="G21" s="221">
        <v>2.5641025641025599</v>
      </c>
    </row>
    <row r="22" spans="1:7" s="1" customFormat="1" ht="12.75" x14ac:dyDescent="0.2">
      <c r="A22" s="132">
        <v>20</v>
      </c>
      <c r="B22" s="221">
        <v>0</v>
      </c>
      <c r="C22" s="221">
        <v>0</v>
      </c>
      <c r="D22" s="221">
        <v>0</v>
      </c>
      <c r="E22" s="221">
        <v>0</v>
      </c>
      <c r="F22" s="221">
        <v>5</v>
      </c>
      <c r="G22" s="221">
        <v>2.5641025641025599</v>
      </c>
    </row>
    <row r="23" spans="1:7" s="1" customFormat="1" ht="12.75" x14ac:dyDescent="0.2">
      <c r="A23" s="132">
        <v>21</v>
      </c>
      <c r="B23" s="221">
        <v>0</v>
      </c>
      <c r="C23" s="221">
        <v>0</v>
      </c>
      <c r="D23" s="221">
        <v>0</v>
      </c>
      <c r="E23" s="221">
        <v>0</v>
      </c>
      <c r="F23" s="221">
        <v>2.5</v>
      </c>
      <c r="G23" s="221">
        <v>2.5641025641025599</v>
      </c>
    </row>
    <row r="24" spans="1:7" s="1" customFormat="1" ht="12.75" customHeight="1" x14ac:dyDescent="0.2">
      <c r="A24" s="132">
        <v>22</v>
      </c>
      <c r="B24" s="221">
        <v>0</v>
      </c>
      <c r="C24" s="221">
        <v>0</v>
      </c>
      <c r="D24" s="221">
        <v>0</v>
      </c>
      <c r="E24" s="221">
        <v>0</v>
      </c>
      <c r="F24" s="221">
        <v>0</v>
      </c>
      <c r="G24" s="221">
        <v>2.5641025641025599</v>
      </c>
    </row>
    <row r="25" spans="1:7" s="1" customFormat="1" ht="12.75" customHeight="1" x14ac:dyDescent="0.2">
      <c r="A25" s="132">
        <v>23</v>
      </c>
      <c r="B25" s="221">
        <v>0</v>
      </c>
      <c r="C25" s="221">
        <v>0</v>
      </c>
      <c r="D25" s="221">
        <v>0</v>
      </c>
      <c r="E25" s="221">
        <v>0</v>
      </c>
      <c r="F25" s="221">
        <v>0</v>
      </c>
      <c r="G25" s="221">
        <v>2.5641025641025599</v>
      </c>
    </row>
    <row r="26" spans="1:7" s="1" customFormat="1" ht="12.75" customHeight="1" x14ac:dyDescent="0.2">
      <c r="A26" s="132">
        <v>24</v>
      </c>
      <c r="B26" s="221">
        <v>0</v>
      </c>
      <c r="C26" s="221">
        <v>0</v>
      </c>
      <c r="D26" s="221">
        <v>0</v>
      </c>
      <c r="E26" s="221">
        <v>0</v>
      </c>
      <c r="F26" s="221">
        <v>0</v>
      </c>
      <c r="G26" s="221">
        <v>2.5641025641025599</v>
      </c>
    </row>
    <row r="27" spans="1:7" s="1" customFormat="1" ht="12.75" customHeight="1" x14ac:dyDescent="0.2">
      <c r="A27" s="132">
        <v>25</v>
      </c>
      <c r="B27" s="221">
        <v>0</v>
      </c>
      <c r="C27" s="221">
        <v>0</v>
      </c>
      <c r="D27" s="221">
        <v>0</v>
      </c>
      <c r="E27" s="221">
        <v>0</v>
      </c>
      <c r="F27" s="221">
        <v>0</v>
      </c>
      <c r="G27" s="221">
        <v>2.5641025641025599</v>
      </c>
    </row>
    <row r="28" spans="1:7" s="1" customFormat="1" ht="12.75" customHeight="1" x14ac:dyDescent="0.2">
      <c r="A28" s="132">
        <v>26</v>
      </c>
      <c r="B28" s="221">
        <v>0</v>
      </c>
      <c r="C28" s="221">
        <v>0</v>
      </c>
      <c r="D28" s="221">
        <v>0</v>
      </c>
      <c r="E28" s="221">
        <v>0</v>
      </c>
      <c r="F28" s="221">
        <v>0</v>
      </c>
      <c r="G28" s="221">
        <v>2.5641025641025599</v>
      </c>
    </row>
    <row r="29" spans="1:7" s="1" customFormat="1" ht="12.75" customHeight="1" x14ac:dyDescent="0.2">
      <c r="A29" s="132">
        <v>27</v>
      </c>
      <c r="B29" s="221">
        <v>0</v>
      </c>
      <c r="C29" s="221">
        <v>0</v>
      </c>
      <c r="D29" s="221">
        <v>0</v>
      </c>
      <c r="E29" s="221">
        <v>0</v>
      </c>
      <c r="F29" s="221">
        <v>0</v>
      </c>
      <c r="G29" s="221">
        <v>2.5641025641025599</v>
      </c>
    </row>
    <row r="30" spans="1:7" ht="12.75" customHeight="1" x14ac:dyDescent="0.25">
      <c r="A30" s="132">
        <v>28</v>
      </c>
      <c r="B30" s="221">
        <v>0</v>
      </c>
      <c r="C30" s="221">
        <v>0</v>
      </c>
      <c r="D30" s="221">
        <v>0</v>
      </c>
      <c r="E30" s="221">
        <v>0</v>
      </c>
      <c r="F30" s="221">
        <v>0</v>
      </c>
      <c r="G30" s="221">
        <v>2.5641025641025599</v>
      </c>
    </row>
    <row r="31" spans="1:7" ht="12.75" customHeight="1" x14ac:dyDescent="0.25">
      <c r="A31" s="132">
        <v>29</v>
      </c>
      <c r="B31" s="221">
        <v>0</v>
      </c>
      <c r="C31" s="221">
        <v>0</v>
      </c>
      <c r="D31" s="221">
        <v>0</v>
      </c>
      <c r="E31" s="221">
        <v>0</v>
      </c>
      <c r="F31" s="221">
        <v>0</v>
      </c>
      <c r="G31" s="221">
        <v>2.5641025641025599</v>
      </c>
    </row>
    <row r="32" spans="1:7" ht="12.75" customHeight="1" x14ac:dyDescent="0.25">
      <c r="A32" s="132">
        <v>30</v>
      </c>
      <c r="B32" s="221">
        <v>0</v>
      </c>
      <c r="C32" s="221">
        <v>0</v>
      </c>
      <c r="D32" s="221">
        <v>0</v>
      </c>
      <c r="E32" s="221">
        <v>0</v>
      </c>
      <c r="F32" s="221">
        <v>0</v>
      </c>
      <c r="G32" s="221">
        <v>2.5641025641025599</v>
      </c>
    </row>
    <row r="33" spans="1:7" ht="12.75" customHeight="1" x14ac:dyDescent="0.25">
      <c r="A33" s="132">
        <v>31</v>
      </c>
      <c r="B33" s="221">
        <v>0</v>
      </c>
      <c r="C33" s="221">
        <v>0</v>
      </c>
      <c r="D33" s="221">
        <v>0</v>
      </c>
      <c r="E33" s="221">
        <v>0</v>
      </c>
      <c r="F33" s="221">
        <v>0</v>
      </c>
      <c r="G33" s="221">
        <v>2.5641025641025599</v>
      </c>
    </row>
    <row r="34" spans="1:7" ht="12.75" customHeight="1" x14ac:dyDescent="0.25">
      <c r="A34" s="132">
        <v>32</v>
      </c>
      <c r="B34" s="221">
        <v>0</v>
      </c>
      <c r="C34" s="221">
        <v>0</v>
      </c>
      <c r="D34" s="221">
        <v>0</v>
      </c>
      <c r="E34" s="221">
        <v>0</v>
      </c>
      <c r="F34" s="221">
        <v>0</v>
      </c>
      <c r="G34" s="221">
        <v>2.5641025641025599</v>
      </c>
    </row>
    <row r="35" spans="1:7" ht="12.75" customHeight="1" x14ac:dyDescent="0.25">
      <c r="A35" s="132">
        <v>33</v>
      </c>
      <c r="B35" s="221">
        <v>0</v>
      </c>
      <c r="C35" s="221">
        <v>0</v>
      </c>
      <c r="D35" s="221">
        <v>0</v>
      </c>
      <c r="E35" s="221">
        <v>0</v>
      </c>
      <c r="F35" s="221">
        <v>0</v>
      </c>
      <c r="G35" s="221">
        <v>2.5641025641025599</v>
      </c>
    </row>
    <row r="36" spans="1:7" ht="12.75" customHeight="1" x14ac:dyDescent="0.25">
      <c r="A36" s="132">
        <v>34</v>
      </c>
      <c r="B36" s="221">
        <v>0</v>
      </c>
      <c r="C36" s="221">
        <v>0</v>
      </c>
      <c r="D36" s="221">
        <v>0</v>
      </c>
      <c r="E36" s="221">
        <v>0</v>
      </c>
      <c r="F36" s="221">
        <v>0</v>
      </c>
      <c r="G36" s="221">
        <v>2.5641025641025599</v>
      </c>
    </row>
    <row r="37" spans="1:7" ht="12.75" customHeight="1" x14ac:dyDescent="0.25">
      <c r="A37" s="132">
        <v>35</v>
      </c>
      <c r="B37" s="221">
        <v>0</v>
      </c>
      <c r="C37" s="221">
        <v>0</v>
      </c>
      <c r="D37" s="221">
        <v>0</v>
      </c>
      <c r="E37" s="221">
        <v>0</v>
      </c>
      <c r="F37" s="221">
        <v>0</v>
      </c>
      <c r="G37" s="221">
        <v>2.5641025641025599</v>
      </c>
    </row>
    <row r="38" spans="1:7" ht="12.75" customHeight="1" x14ac:dyDescent="0.25">
      <c r="A38" s="132">
        <v>36</v>
      </c>
      <c r="B38" s="221">
        <v>0</v>
      </c>
      <c r="C38" s="221">
        <v>0</v>
      </c>
      <c r="D38" s="221">
        <v>0</v>
      </c>
      <c r="E38" s="221">
        <v>0</v>
      </c>
      <c r="F38" s="221">
        <v>0</v>
      </c>
      <c r="G38" s="221">
        <v>2.5641025641025599</v>
      </c>
    </row>
    <row r="39" spans="1:7" ht="12.75" customHeight="1" x14ac:dyDescent="0.25">
      <c r="A39" s="132">
        <v>37</v>
      </c>
      <c r="B39" s="221">
        <v>0</v>
      </c>
      <c r="C39" s="221">
        <v>0</v>
      </c>
      <c r="D39" s="221">
        <v>0</v>
      </c>
      <c r="E39" s="221">
        <v>0</v>
      </c>
      <c r="F39" s="221">
        <v>0</v>
      </c>
      <c r="G39" s="221">
        <v>2.5641025641025599</v>
      </c>
    </row>
    <row r="40" spans="1:7" ht="12.75" customHeight="1" x14ac:dyDescent="0.25">
      <c r="A40" s="132">
        <v>38</v>
      </c>
      <c r="B40" s="221">
        <v>0</v>
      </c>
      <c r="C40" s="221">
        <v>0</v>
      </c>
      <c r="D40" s="221">
        <v>0</v>
      </c>
      <c r="E40" s="221">
        <v>0</v>
      </c>
      <c r="F40" s="221">
        <v>0</v>
      </c>
      <c r="G40" s="221">
        <v>2.5641025641025599</v>
      </c>
    </row>
    <row r="41" spans="1:7" ht="12.75" customHeight="1" x14ac:dyDescent="0.25">
      <c r="A41" s="132">
        <v>39</v>
      </c>
      <c r="B41" s="221">
        <v>0</v>
      </c>
      <c r="C41" s="221">
        <v>0</v>
      </c>
      <c r="D41" s="221">
        <v>0</v>
      </c>
      <c r="E41" s="221">
        <v>0</v>
      </c>
      <c r="F41" s="221">
        <v>0</v>
      </c>
      <c r="G41" s="221">
        <v>2.5641025641025599</v>
      </c>
    </row>
    <row r="42" spans="1:7" ht="12.75" customHeight="1" x14ac:dyDescent="0.25">
      <c r="A42" s="133">
        <v>40</v>
      </c>
      <c r="B42" s="222">
        <v>0</v>
      </c>
      <c r="C42" s="222">
        <v>0</v>
      </c>
      <c r="D42" s="222">
        <v>0</v>
      </c>
      <c r="E42" s="222">
        <v>0</v>
      </c>
      <c r="F42" s="222">
        <v>0</v>
      </c>
      <c r="G42" s="222">
        <f>2.56410256410256*0.5</f>
        <v>1.2820512820512799</v>
      </c>
    </row>
    <row r="43" spans="1:7" x14ac:dyDescent="0.25">
      <c r="A43" s="130" t="s">
        <v>188</v>
      </c>
      <c r="B43" s="130"/>
      <c r="C43" s="130"/>
      <c r="D43" s="130"/>
      <c r="E43" s="130"/>
      <c r="F43" s="130"/>
      <c r="G43" s="130"/>
    </row>
    <row r="44" spans="1:7" x14ac:dyDescent="0.25">
      <c r="A44" s="130" t="s">
        <v>94</v>
      </c>
      <c r="B44" s="130"/>
      <c r="C44" s="130"/>
      <c r="D44" s="130"/>
      <c r="E44" s="130"/>
      <c r="F44" s="130"/>
      <c r="G44" s="130"/>
    </row>
    <row r="45" spans="1:7" x14ac:dyDescent="0.25">
      <c r="A45" s="382" t="s">
        <v>335</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269</vt:i4>
      </vt:variant>
    </vt:vector>
  </HeadingPairs>
  <TitlesOfParts>
    <vt:vector size="272" baseType="lpstr">
      <vt:lpstr>Inputs</vt:lpstr>
      <vt:lpstr>Cash Flow</vt:lpstr>
      <vt:lpstr>Depreciation Schedules</vt:lpstr>
      <vt:lpstr>analysis_period</vt:lpstr>
      <vt:lpstr>AncillaryService1</vt:lpstr>
      <vt:lpstr>AncillaryService2</vt:lpstr>
      <vt:lpstr>AncillaryService3</vt:lpstr>
      <vt:lpstr>AncillaryService4</vt:lpstr>
      <vt:lpstr>annual_fuel_usage</vt:lpstr>
      <vt:lpstr>AnnualAncillaryService1Revenue</vt:lpstr>
      <vt:lpstr>AnnualAncillaryService2Revenue</vt:lpstr>
      <vt:lpstr>AnnualAncillaryService3Revenue</vt:lpstr>
      <vt:lpstr>AnnualAncillaryService4Revenue</vt:lpstr>
      <vt:lpstr>AnnualCapacityRevenue</vt:lpstr>
      <vt:lpstr>AnnualCurtailmentRevenue</vt:lpstr>
      <vt:lpstr>AnnualEnergyMarketRevenue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CapacityPayment</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cf_battery_replacement_cost</vt:lpstr>
      <vt:lpstr>cf_disbursement_debtservice</vt:lpstr>
      <vt:lpstr>cf_energy_net</vt:lpstr>
      <vt:lpstr>cf_energy_purchases</vt:lpstr>
      <vt:lpstr>cf_energy_sales</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cf_reserve_debtservice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EnergyMarket</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fuelcell_annual_energy_discharged</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IsFuelCell</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total_installed_cost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2022-05-06T17:39:02Z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