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3F0306DB-73B2-49C9-9006-C498CBF9380E}"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Inputs!$C$50</definedName>
    <definedName name="annual_fuel_usage">Inputs!$C$19</definedName>
    <definedName name="AnnualEnergy">Inputs!$C$164</definedName>
    <definedName name="AnnualOMCapacity">Inputs!$D$169</definedName>
    <definedName name="AnnualOMFixed">Inputs!$D$168</definedName>
    <definedName name="AnnualOMProduction">Inputs!$D$170</definedName>
    <definedName name="AnnualPBIFederal">Inputs!$D$175</definedName>
    <definedName name="AnnualPBIOther">Inputs!$D$178</definedName>
    <definedName name="AnnualPBIState">Inputs!$D$176</definedName>
    <definedName name="AnnualPBIUtility">Inputs!$D$177</definedName>
    <definedName name="AnnualPPAPrice">Inputs!$C$165</definedName>
    <definedName name="AnnualPPARevenue">Inputs!$C$166</definedName>
    <definedName name="AnnualPTCFederal">Inputs!$D$180</definedName>
    <definedName name="AnnualPTCState">Inputs!$D$181</definedName>
    <definedName name="AnnualTaxFederal">Inputs!$C$173</definedName>
    <definedName name="AnnualTaxState">Inputs!$C$172</definedName>
    <definedName name="batt_computed_bank_capacity">Inputs!$C$183</definedName>
    <definedName name="batt_replacement_cost">Inputs!$C$185</definedName>
    <definedName name="batt_replacement_cost_escal">Inputs!$C$186</definedName>
    <definedName name="batt_replacement_option">Inputs!$C$184</definedName>
    <definedName name="BatteryReplSched">Inputs!$C$188</definedName>
    <definedName name="cbi_fed_amount">Inputs!$C$141</definedName>
    <definedName name="cbi_fed_deprbas_fed">Inputs!$G$141</definedName>
    <definedName name="cbi_fed_deprbas_sta">Inputs!$H$141</definedName>
    <definedName name="cbi_fed_maxvalue">Inputs!$D$141</definedName>
    <definedName name="cbi_fed_tax_fed">Inputs!$E$141</definedName>
    <definedName name="cbi_fed_tax_sta">Inputs!$F$141</definedName>
    <definedName name="cbi_oth_amount">Inputs!$C$144</definedName>
    <definedName name="cbi_oth_deprbas_fed">Inputs!$G$144</definedName>
    <definedName name="cbi_oth_deprbas_sta">Inputs!$H$144</definedName>
    <definedName name="cbi_oth_maxvalue">Inputs!$D$144</definedName>
    <definedName name="cbi_oth_tax_fed">Inputs!$E$144</definedName>
    <definedName name="cbi_oth_tax_sta">Inputs!$F$144</definedName>
    <definedName name="cbi_sta_amount">Inputs!$C$142</definedName>
    <definedName name="cbi_sta_deprbas_fed">Inputs!$G$142</definedName>
    <definedName name="cbi_sta_deprbas_sta">Inputs!$H$142</definedName>
    <definedName name="cbi_sta_maxvalue">Inputs!$D$142</definedName>
    <definedName name="cbi_sta_tax_fed">Inputs!$E$142</definedName>
    <definedName name="cbi_sta_tax_sta">Inputs!$F$142</definedName>
    <definedName name="cbi_uti_amount">Inputs!$C$143</definedName>
    <definedName name="cbi_uti_deprbas_fed">Inputs!$G$143</definedName>
    <definedName name="cbi_uti_deprbas_sta">Inputs!$H$143</definedName>
    <definedName name="cbi_uti_maxvalue">Inputs!$D$143</definedName>
    <definedName name="cbi_uti_tax_fed">Inputs!$E$143</definedName>
    <definedName name="cbi_uti_tax_sta">Inputs!$F$143</definedName>
    <definedName name="cf_disbursement_debtservice">Inputs!$C$194</definedName>
    <definedName name="cf_funding_debtservice">Inputs!$C$193</definedName>
    <definedName name="cf_reserve_debtservice">Inputs!$C$195</definedName>
    <definedName name="cf_utility_bill">Inputs!$C$191</definedName>
    <definedName name="const_per_interest_rate1">Inputs!$F$96</definedName>
    <definedName name="const_per_interest_rate2">Inputs!$F$97</definedName>
    <definedName name="const_per_interest_rate3">Inputs!$F$98</definedName>
    <definedName name="const_per_interest_rate4">Inputs!$F$99</definedName>
    <definedName name="const_per_interest_rate5">Inputs!$F$100</definedName>
    <definedName name="const_per_months1">Inputs!$E$96</definedName>
    <definedName name="const_per_months2">Inputs!$E$97</definedName>
    <definedName name="const_per_months3">Inputs!$E$98</definedName>
    <definedName name="const_per_months4">Inputs!$E$99</definedName>
    <definedName name="const_per_months5">Inputs!$E$100</definedName>
    <definedName name="const_per_percent1">Inputs!$C$96</definedName>
    <definedName name="const_per_percent2">Inputs!$C$97</definedName>
    <definedName name="const_per_percent3">Inputs!$C$98</definedName>
    <definedName name="const_per_percent4">Inputs!$C$99</definedName>
    <definedName name="const_per_percent5">Inputs!$C$100</definedName>
    <definedName name="const_per_upfront_rate1">Inputs!$D$96</definedName>
    <definedName name="const_per_upfront_rate2">Inputs!$D$97</definedName>
    <definedName name="const_per_upfront_rate3">Inputs!$D$98</definedName>
    <definedName name="const_per_upfront_rate4">Inputs!$D$99</definedName>
    <definedName name="const_per_upfront_rate5">Inputs!$D$100</definedName>
    <definedName name="construction_financing_cost">Inputs!$C$92</definedName>
    <definedName name="cost_debt_closing">Inputs!$C$80</definedName>
    <definedName name="cost_debt_fee">Inputs!$C$81</definedName>
    <definedName name="cost_dev_fee_percent">Inputs!$C$87</definedName>
    <definedName name="cost_equity_closing">Inputs!$C$85</definedName>
    <definedName name="cost_other_financing">Inputs!$C$86</definedName>
    <definedName name="CostDebtUpfront">Inputs!$C$82</definedName>
    <definedName name="DebtPayment">Inputs!$C$75</definedName>
    <definedName name="DebtPercent">Inputs!$C$70</definedName>
    <definedName name="DebtServiceCoverageRatio">Inputs!$C$72</definedName>
    <definedName name="depr_alloc_custom_percent">Inputs!$C$159</definedName>
    <definedName name="depr_alloc_macrs_15_percent">Inputs!$C$154</definedName>
    <definedName name="depr_alloc_macrs_5_percent">Inputs!$C$153</definedName>
    <definedName name="depr_alloc_sl_15_percent">Inputs!$C$156</definedName>
    <definedName name="depr_alloc_sl_20_percent">Inputs!$C$157</definedName>
    <definedName name="depr_alloc_sl_39_percent">Inputs!$C$158</definedName>
    <definedName name="depr_alloc_sl_5_percent">Inputs!$C$155</definedName>
    <definedName name="depr_bonus_fed">Inputs!$D$160</definedName>
    <definedName name="depr_bonus_fed_custom">Inputs!$D$159</definedName>
    <definedName name="depr_bonus_fed_macrs_15">Inputs!$D$154</definedName>
    <definedName name="depr_bonus_fed_macrs_5">Inputs!$D$153</definedName>
    <definedName name="depr_bonus_fed_sl_15">Inputs!$D$156</definedName>
    <definedName name="depr_bonus_fed_sl_20">Inputs!$D$157</definedName>
    <definedName name="depr_bonus_fed_sl_39">Inputs!$D$158</definedName>
    <definedName name="depr_bonus_fed_sl_5">Inputs!$D$155</definedName>
    <definedName name="depr_bonus_sta">Inputs!$E$160</definedName>
    <definedName name="depr_bonus_sta_custom">Inputs!$E$159</definedName>
    <definedName name="depr_bonus_sta_macrs_15">Inputs!$E$154</definedName>
    <definedName name="depr_bonus_sta_macrs_5">Inputs!$E$153</definedName>
    <definedName name="depr_bonus_sta_sl_15">Inputs!$E$156</definedName>
    <definedName name="depr_bonus_sta_sl_20">Inputs!$E$157</definedName>
    <definedName name="depr_bonus_sta_sl_39">Inputs!$E$158</definedName>
    <definedName name="depr_bonus_sta_sl_5">Inputs!$E$155</definedName>
    <definedName name="depr_custom_schedule">Inputs!$D$197</definedName>
    <definedName name="depr_itc_fed_custom">Inputs!$F$159</definedName>
    <definedName name="depr_itc_fed_macrs_15">Inputs!$F$154</definedName>
    <definedName name="depr_itc_fed_macrs_5">Inputs!$F$153</definedName>
    <definedName name="depr_itc_fed_sl_15">Inputs!$F$156</definedName>
    <definedName name="depr_itc_fed_sl_20">Inputs!$F$157</definedName>
    <definedName name="depr_itc_fed_sl_39">Inputs!$F$158</definedName>
    <definedName name="depr_itc_fed_sl_5">Inputs!$F$155</definedName>
    <definedName name="depr_itc_sta_custom">Inputs!$G$159</definedName>
    <definedName name="depr_itc_sta_macrs_15">Inputs!$G$154</definedName>
    <definedName name="depr_itc_sta_macrs_5">Inputs!$G$153</definedName>
    <definedName name="depr_itc_sta_sl_15">Inputs!$G$156</definedName>
    <definedName name="depr_itc_sta_sl_20">Inputs!$G$157</definedName>
    <definedName name="depr_itc_sta_sl_39">Inputs!$G$158</definedName>
    <definedName name="depr_itc_sta_sl_5">Inputs!$G$155</definedName>
    <definedName name="developer_equity_percent">Inputs!$D$41</definedName>
    <definedName name="developer_postflip_cash_percent">Inputs!$D$43</definedName>
    <definedName name="developer_postflip_tax_percent">Inputs!$D$45</definedName>
    <definedName name="developer_preflip_cash_percent">Inputs!$D$42</definedName>
    <definedName name="developer_preflip_tax_percent">Inputs!$D$44</definedName>
    <definedName name="dscr_limit_debt_fraction">Inputs!$C$73</definedName>
    <definedName name="dscr_maximum_debt_fraction">Inputs!$C$74</definedName>
    <definedName name="dscr_reserve_months">Inputs!$C$106</definedName>
    <definedName name="equip_reserve_depr_fed">Inputs!$C$113</definedName>
    <definedName name="equip_reserve_depr_sta">Inputs!$C$114</definedName>
    <definedName name="equip1_reserve_cost">Inputs!$C$109</definedName>
    <definedName name="equip1_reserve_freq">Inputs!$E$109</definedName>
    <definedName name="equip2_reserve_cost">Inputs!$C$110</definedName>
    <definedName name="equip2_reserve_freq">Inputs!$E$110</definedName>
    <definedName name="equip3_reserve_cost">Inputs!$C$111</definedName>
    <definedName name="equip3_reserve_freq">Inputs!$E$111</definedName>
    <definedName name="federal_tax_rate">Inputs!$C$55</definedName>
    <definedName name="flip_actual_year">Inputs!$C$35</definedName>
    <definedName name="flip_target_year">Inputs!$C$36</definedName>
    <definedName name="ibi_fed_amount">Inputs!$C$131</definedName>
    <definedName name="ibi_fed_amount_deprbas_fed">Inputs!$G$131</definedName>
    <definedName name="ibi_fed_amount_deprbas_sta">Inputs!$H$131</definedName>
    <definedName name="ibi_fed_amount_tax_fed">Inputs!$E$131</definedName>
    <definedName name="ibi_fed_amount_tax_sta">Inputs!$F$131</definedName>
    <definedName name="ibi_fed_percent">Inputs!$C$136</definedName>
    <definedName name="ibi_fed_percent_deprbas_fed">Inputs!$G$136</definedName>
    <definedName name="ibi_fed_percent_deprbas_sta">Inputs!$H$136</definedName>
    <definedName name="ibi_fed_percent_maxvalue">Inputs!$D$136</definedName>
    <definedName name="ibi_fed_percent_tax_fed">Inputs!$E$136</definedName>
    <definedName name="ibi_fed_percent_tax_sta">Inputs!$F$136</definedName>
    <definedName name="ibi_oth_amount">Inputs!$C$134</definedName>
    <definedName name="ibi_oth_amount_deprbas_fed">Inputs!$G$134</definedName>
    <definedName name="ibi_oth_amount_deprbas_sta">Inputs!$H$134</definedName>
    <definedName name="ibi_oth_amount_tax_fed">Inputs!$E$134</definedName>
    <definedName name="ibi_oth_amount_tax_sta">Inputs!$F$134</definedName>
    <definedName name="ibi_oth_percent">Inputs!$C$139</definedName>
    <definedName name="ibi_oth_percent_deprbas_fed">Inputs!$G$139</definedName>
    <definedName name="ibi_oth_percent_deprbas_sta">Inputs!$H$139</definedName>
    <definedName name="ibi_oth_percent_maxvalue">Inputs!$D$139</definedName>
    <definedName name="ibi_oth_percent_tax_fed">Inputs!$E$139</definedName>
    <definedName name="ibi_oth_percent_tax_sta">Inputs!$F$139</definedName>
    <definedName name="ibi_sta_amount">Inputs!$C$132</definedName>
    <definedName name="ibi_sta_amount_deprbas_fed">Inputs!$G$132</definedName>
    <definedName name="ibi_sta_amount_deprbas_sta">Inputs!$H$132</definedName>
    <definedName name="ibi_sta_amount_tax_fed">Inputs!$E$132</definedName>
    <definedName name="ibi_sta_amount_tax_sta">Inputs!$F$132</definedName>
    <definedName name="ibi_sta_percent">Inputs!$C$137</definedName>
    <definedName name="ibi_sta_percent_deprbas_fed">Inputs!$G$137</definedName>
    <definedName name="ibi_sta_percent_deprbas_sta">Inputs!$H$137</definedName>
    <definedName name="ibi_sta_percent_maxvalue">Inputs!$D$137</definedName>
    <definedName name="ibi_sta_percent_tax_fed">Inputs!$E$137</definedName>
    <definedName name="ibi_sta_percent_tax_sta">Inputs!$F$137</definedName>
    <definedName name="ibi_uti_amount">Inputs!$C$133</definedName>
    <definedName name="ibi_uti_amount_deprbas_fed">Inputs!$G$133</definedName>
    <definedName name="ibi_uti_amount_deprbas_sta">Inputs!$H$133</definedName>
    <definedName name="ibi_uti_amount_tax_fed">Inputs!$E$133</definedName>
    <definedName name="ibi_uti_amount_tax_sta">Inputs!$F$133</definedName>
    <definedName name="ibi_uti_percent">Inputs!$C$138</definedName>
    <definedName name="ibi_uti_percent_deprbas_fed">Inputs!$G$138</definedName>
    <definedName name="ibi_uti_percent_deprbas_sta">Inputs!$H$138</definedName>
    <definedName name="ibi_uti_percent_maxvalue">Inputs!$D$138</definedName>
    <definedName name="ibi_uti_percent_tax_fed">Inputs!$E$138</definedName>
    <definedName name="ibi_uti_percent_tax_sta">Inputs!$F$138</definedName>
    <definedName name="inflation_rate">Inputs!$C$51</definedName>
    <definedName name="insurance_rate">Inputs!$C$58</definedName>
    <definedName name="IRRTarget">Inputs!$C$34</definedName>
    <definedName name="itc_fed_amount">Inputs!$C$119</definedName>
    <definedName name="itc_fed_amount_deprbas_fed">Inputs!$E$119</definedName>
    <definedName name="itc_fed_amount_deprbas_sta">Inputs!$F$119</definedName>
    <definedName name="itc_fed_percent">Inputs!$C$122</definedName>
    <definedName name="itc_fed_percent_deprbas_fed">Inputs!$E$122</definedName>
    <definedName name="itc_fed_percent_deprbas_sta">Inputs!$F$122</definedName>
    <definedName name="itc_fed_percent_maxvalue">Inputs!$D$122</definedName>
    <definedName name="itc_sta_amount">Inputs!$C$120</definedName>
    <definedName name="itc_sta_amount_deprbas_fed">Inputs!$E$120</definedName>
    <definedName name="itc_sta_amount_deprbas_sta">Inputs!$F$120</definedName>
    <definedName name="itc_sta_percent">Inputs!$C$123</definedName>
    <definedName name="itc_sta_percent_deprbas_fed">Inputs!$E$123</definedName>
    <definedName name="itc_sta_percent_deprbas_sta">Inputs!$F$123</definedName>
    <definedName name="itc_sta_percent_maxvalue">Inputs!$D$123</definedName>
    <definedName name="loan_moratorium">Inputs!$C$78</definedName>
    <definedName name="months_receivables_reserve">Inputs!$C$107</definedName>
    <definedName name="months_working_reserve">Inputs!$C$105</definedName>
    <definedName name="MortgageSizeOfDebt">Inputs!$C$71</definedName>
    <definedName name="NominalDiscountRate">Inputs!$C$53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Inputs!$C$146</definedName>
    <definedName name="pbi_fed_escal">Inputs!$E$146</definedName>
    <definedName name="pbi_fed_for_ds">Inputs!$H$146</definedName>
    <definedName name="pbi_fed_tax_fed">Inputs!$F$146</definedName>
    <definedName name="pbi_fed_tax_sta">Inputs!$G$146</definedName>
    <definedName name="pbi_fed_term">Inputs!$D$146</definedName>
    <definedName name="pbi_oth_amount">Inputs!$C$149</definedName>
    <definedName name="pbi_oth_escal">Inputs!$E$149</definedName>
    <definedName name="pbi_oth_for_ds">Inputs!$H$149</definedName>
    <definedName name="pbi_oth_tax_fed">Inputs!$F$149</definedName>
    <definedName name="pbi_oth_tax_sta">Inputs!$G$149</definedName>
    <definedName name="pbi_oth_term">Inputs!$D$149</definedName>
    <definedName name="pbi_sta_amount">Inputs!$C$147</definedName>
    <definedName name="pbi_sta_escal">Inputs!$E$147</definedName>
    <definedName name="pbi_sta_for_ds">Inputs!$H$147</definedName>
    <definedName name="pbi_sta_tax_fed">Inputs!$F$147</definedName>
    <definedName name="pbi_sta_tax_sta">Inputs!$G$147</definedName>
    <definedName name="pbi_sta_term">Inputs!$D$147</definedName>
    <definedName name="pbi_uti_amount">Inputs!$C$148</definedName>
    <definedName name="pbi_uti_escal">Inputs!$E$148</definedName>
    <definedName name="pbi_uti_for_ds">Inputs!$H$148</definedName>
    <definedName name="pbi_uti_tax_fed">Inputs!$F$148</definedName>
    <definedName name="pbi_uti_tax_sta">Inputs!$G$148</definedName>
    <definedName name="pbi_uti_term">Inputs!$D$148</definedName>
    <definedName name="ppa_escalation">Inputs!$C$38</definedName>
    <definedName name="PPAPriceInput">Inputs!$C$37</definedName>
    <definedName name="prop_tax_assessed_decline">Inputs!$C$62</definedName>
    <definedName name="prop_tax_cost_assessed_percent">Inputs!$C$60</definedName>
    <definedName name="property_tax_rate">Inputs!$C$63</definedName>
    <definedName name="PropertyTaxAssessedValue">Inputs!$C$61</definedName>
    <definedName name="ptc_fed_amount">Inputs!$C$125</definedName>
    <definedName name="ptc_fed_escal">Inputs!$E$125</definedName>
    <definedName name="ptc_fed_term">Inputs!$D$125</definedName>
    <definedName name="ptc_sta_amount">Inputs!$C$126</definedName>
    <definedName name="ptc_sta_escal">Inputs!$E$126</definedName>
    <definedName name="ptc_sta_term">Inputs!$D$126</definedName>
    <definedName name="real_discount_rate">Inputs!$C$52</definedName>
    <definedName name="reserves_interest">Inputs!$C$104</definedName>
    <definedName name="sales_tax_rate">Inputs!$C$57</definedName>
    <definedName name="salvage_percentage">Inputs!$C$65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Inputs!$C$48</definedName>
    <definedName name="SponsorCapRecoveryMode">Inputs!$C$47</definedName>
    <definedName name="state_tax_rate">Inputs!$C$56</definedName>
    <definedName name="system_capacity">Inputs!$C$3</definedName>
    <definedName name="system_heat_rate">Inputs!$C$20</definedName>
    <definedName name="tax_investor_equity_percent">Inputs!$C$41</definedName>
    <definedName name="tax_investor_postflip_cash_percent">Inputs!$C$43</definedName>
    <definedName name="tax_investor_postflip_tax_percent">Inputs!$C$45</definedName>
    <definedName name="tax_investor_preflip_cash_percent">Inputs!$C$42</definedName>
    <definedName name="tax_investor_preflip_tax_percent">Inputs!$C$44</definedName>
    <definedName name="term_int_rate">Inputs!$C$79</definedName>
    <definedName name="term_tenor">Inputs!$C$77</definedName>
    <definedName name="TODMultipliersApply">Inputs!$C$39</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2" i="1" l="1"/>
  <c r="F14" i="1"/>
  <c r="B65" i="7" l="1"/>
  <c r="B64" i="7"/>
  <c r="AP106" i="7" l="1"/>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B106" i="7"/>
  <c r="B62" i="7" l="1"/>
  <c r="B255" i="7" l="1" a="1"/>
  <c r="D255" i="7" s="1"/>
  <c r="B215" i="7" a="1"/>
  <c r="D215" i="7" s="1"/>
  <c r="B629" i="7"/>
  <c r="B623" i="7"/>
  <c r="AL215" i="7" l="1"/>
  <c r="Q215" i="7"/>
  <c r="AG215" i="7"/>
  <c r="K215" i="7"/>
  <c r="AA215" i="7"/>
  <c r="V215" i="7"/>
  <c r="AL255" i="7"/>
  <c r="AG255" i="7"/>
  <c r="AA255" i="7"/>
  <c r="V255" i="7"/>
  <c r="Q255" i="7"/>
  <c r="K255" i="7"/>
  <c r="F255" i="7"/>
  <c r="AP215" i="7"/>
  <c r="AK215" i="7"/>
  <c r="AE215" i="7"/>
  <c r="Z215" i="7"/>
  <c r="U215" i="7"/>
  <c r="O215" i="7"/>
  <c r="J215" i="7"/>
  <c r="E215" i="7"/>
  <c r="AP255" i="7"/>
  <c r="AK255" i="7"/>
  <c r="AE255" i="7"/>
  <c r="Z255" i="7"/>
  <c r="U255" i="7"/>
  <c r="O255" i="7"/>
  <c r="J255" i="7"/>
  <c r="E255" i="7"/>
  <c r="AO215" i="7"/>
  <c r="AI215" i="7"/>
  <c r="AD215" i="7"/>
  <c r="Y215" i="7"/>
  <c r="S215" i="7"/>
  <c r="N215" i="7"/>
  <c r="I215" i="7"/>
  <c r="C215" i="7"/>
  <c r="AO255" i="7"/>
  <c r="AI255" i="7"/>
  <c r="AD255" i="7"/>
  <c r="Y255" i="7"/>
  <c r="S255" i="7"/>
  <c r="N255" i="7"/>
  <c r="I255" i="7"/>
  <c r="C255" i="7"/>
  <c r="AM215" i="7"/>
  <c r="AH215" i="7"/>
  <c r="AC215" i="7"/>
  <c r="W215" i="7"/>
  <c r="R215" i="7"/>
  <c r="M215" i="7"/>
  <c r="G215" i="7"/>
  <c r="B215" i="7"/>
  <c r="AM255" i="7"/>
  <c r="AH255" i="7"/>
  <c r="AC255" i="7"/>
  <c r="W255" i="7"/>
  <c r="R255" i="7"/>
  <c r="M255" i="7"/>
  <c r="G255" i="7"/>
  <c r="B255" i="7"/>
  <c r="F215" i="7"/>
  <c r="AN255" i="7"/>
  <c r="AJ255" i="7"/>
  <c r="AF255" i="7"/>
  <c r="AB255" i="7"/>
  <c r="X255" i="7"/>
  <c r="T255" i="7"/>
  <c r="P255" i="7"/>
  <c r="L255" i="7"/>
  <c r="H255" i="7"/>
  <c r="AN215" i="7"/>
  <c r="AJ215" i="7"/>
  <c r="AF215" i="7"/>
  <c r="AB215" i="7"/>
  <c r="X215" i="7"/>
  <c r="T215" i="7"/>
  <c r="P215" i="7"/>
  <c r="L215" i="7"/>
  <c r="H215" i="7"/>
  <c r="C56" i="1"/>
  <c r="C55" i="1"/>
  <c r="C88" i="1" l="1"/>
  <c r="D45" i="1"/>
  <c r="D44" i="1"/>
  <c r="D43" i="1"/>
  <c r="D42" i="1"/>
  <c r="D41" i="1"/>
  <c r="C89" i="1" l="1"/>
  <c r="C153" i="7" s="1"/>
  <c r="B63" i="7"/>
  <c r="B144" i="7" s="1"/>
  <c r="P268" i="7"/>
  <c r="P267" i="7"/>
  <c r="P266" i="7"/>
  <c r="P265" i="7"/>
  <c r="P264" i="7"/>
  <c r="P263" i="7"/>
  <c r="P262" i="7"/>
  <c r="P404" i="7"/>
  <c r="P403" i="7"/>
  <c r="P402" i="7"/>
  <c r="P401" i="7"/>
  <c r="P400" i="7"/>
  <c r="P399" i="7"/>
  <c r="G404" i="7"/>
  <c r="G403" i="7"/>
  <c r="G402" i="7"/>
  <c r="G401" i="7"/>
  <c r="G400" i="7"/>
  <c r="G399" i="7"/>
  <c r="G398" i="7"/>
  <c r="G268" i="7"/>
  <c r="G267" i="7"/>
  <c r="G266" i="7"/>
  <c r="G265" i="7"/>
  <c r="G264" i="7"/>
  <c r="G263" i="7"/>
  <c r="G262" i="7"/>
  <c r="G405" i="7" l="1"/>
  <c r="P269" i="7"/>
  <c r="G269" i="7"/>
  <c r="C161" i="1"/>
  <c r="B268" i="7" s="1"/>
  <c r="B445" i="7" l="1"/>
  <c r="B444" i="7"/>
  <c r="C437" i="7" a="1"/>
  <c r="D437" i="7" s="1"/>
  <c r="M404" i="7"/>
  <c r="M403" i="7"/>
  <c r="B404" i="7"/>
  <c r="B309" i="7"/>
  <c r="B308" i="7"/>
  <c r="C301" i="7" a="1"/>
  <c r="D301" i="7" s="1"/>
  <c r="B301" i="7"/>
  <c r="B300" i="7"/>
  <c r="M268" i="7"/>
  <c r="M267" i="7"/>
  <c r="B267" i="7"/>
  <c r="AM437" i="7" l="1"/>
  <c r="AI437" i="7"/>
  <c r="AE437" i="7"/>
  <c r="AA437" i="7"/>
  <c r="W437" i="7"/>
  <c r="S437" i="7"/>
  <c r="O437" i="7"/>
  <c r="K437" i="7"/>
  <c r="G437" i="7"/>
  <c r="C437" i="7"/>
  <c r="AP437" i="7"/>
  <c r="AL437" i="7"/>
  <c r="AH437" i="7"/>
  <c r="AD437" i="7"/>
  <c r="Z437" i="7"/>
  <c r="V437" i="7"/>
  <c r="R437" i="7"/>
  <c r="N437" i="7"/>
  <c r="J437" i="7"/>
  <c r="F437" i="7"/>
  <c r="AO437" i="7"/>
  <c r="AK437" i="7"/>
  <c r="AG437" i="7"/>
  <c r="AC437" i="7"/>
  <c r="Y437" i="7"/>
  <c r="U437" i="7"/>
  <c r="Q437" i="7"/>
  <c r="M437" i="7"/>
  <c r="I437" i="7"/>
  <c r="E437" i="7"/>
  <c r="AN437" i="7"/>
  <c r="AJ437" i="7"/>
  <c r="AF437" i="7"/>
  <c r="AB437" i="7"/>
  <c r="X437" i="7"/>
  <c r="T437" i="7"/>
  <c r="P437" i="7"/>
  <c r="L437" i="7"/>
  <c r="H437" i="7"/>
  <c r="AO301" i="7"/>
  <c r="AK301" i="7"/>
  <c r="AG301" i="7"/>
  <c r="AC301" i="7"/>
  <c r="Y301" i="7"/>
  <c r="U301" i="7"/>
  <c r="Q301" i="7"/>
  <c r="M301" i="7"/>
  <c r="I301" i="7"/>
  <c r="E301" i="7"/>
  <c r="AM301" i="7"/>
  <c r="AI301" i="7"/>
  <c r="AE301" i="7"/>
  <c r="AA301" i="7"/>
  <c r="W301" i="7"/>
  <c r="S301" i="7"/>
  <c r="O301" i="7"/>
  <c r="K301" i="7"/>
  <c r="G301" i="7"/>
  <c r="C301" i="7"/>
  <c r="AP301" i="7"/>
  <c r="AL301" i="7"/>
  <c r="AH301" i="7"/>
  <c r="AD301" i="7"/>
  <c r="Z301" i="7"/>
  <c r="V301" i="7"/>
  <c r="R301" i="7"/>
  <c r="N301" i="7"/>
  <c r="J301" i="7"/>
  <c r="F301" i="7"/>
  <c r="AN301" i="7"/>
  <c r="AJ301" i="7"/>
  <c r="AF301" i="7"/>
  <c r="AB301" i="7"/>
  <c r="X301" i="7"/>
  <c r="T301" i="7"/>
  <c r="P301" i="7"/>
  <c r="L301" i="7"/>
  <c r="H301" i="7"/>
  <c r="C36" i="7" a="1"/>
  <c r="E36" i="7" s="1"/>
  <c r="B437" i="7" l="1" a="1"/>
  <c r="B437"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619" i="7" l="1" a="1"/>
  <c r="C619" i="7" s="1"/>
  <c r="B618" i="7" a="1"/>
  <c r="C618" i="7" s="1"/>
  <c r="B617" i="7" a="1"/>
  <c r="B617" i="7" s="1"/>
  <c r="AO618" i="7" l="1"/>
  <c r="AG618" i="7"/>
  <c r="Y618" i="7"/>
  <c r="Q618" i="7"/>
  <c r="AL618" i="7"/>
  <c r="AD618" i="7"/>
  <c r="V618" i="7"/>
  <c r="N618" i="7"/>
  <c r="F618" i="7"/>
  <c r="AK618" i="7"/>
  <c r="AC618" i="7"/>
  <c r="U618" i="7"/>
  <c r="M618" i="7"/>
  <c r="E618" i="7"/>
  <c r="AP618" i="7"/>
  <c r="AH618" i="7"/>
  <c r="Z618" i="7"/>
  <c r="R618" i="7"/>
  <c r="J618" i="7"/>
  <c r="B618" i="7"/>
  <c r="I618" i="7"/>
  <c r="AL619" i="7"/>
  <c r="AD619" i="7"/>
  <c r="V619" i="7"/>
  <c r="N619" i="7"/>
  <c r="F619" i="7"/>
  <c r="AK619" i="7"/>
  <c r="AC619" i="7"/>
  <c r="U619" i="7"/>
  <c r="M619" i="7"/>
  <c r="E619" i="7"/>
  <c r="AN619" i="7"/>
  <c r="AJ619" i="7"/>
  <c r="AF619" i="7"/>
  <c r="AB619" i="7"/>
  <c r="X619" i="7"/>
  <c r="T619" i="7"/>
  <c r="P619" i="7"/>
  <c r="L619" i="7"/>
  <c r="H619" i="7"/>
  <c r="D619" i="7"/>
  <c r="AP619" i="7"/>
  <c r="AH619" i="7"/>
  <c r="Z619" i="7"/>
  <c r="R619" i="7"/>
  <c r="J619" i="7"/>
  <c r="B619" i="7"/>
  <c r="C616" i="7" s="1"/>
  <c r="AO619" i="7"/>
  <c r="AG619" i="7"/>
  <c r="Y619" i="7"/>
  <c r="Q619" i="7"/>
  <c r="I619" i="7"/>
  <c r="AM619" i="7"/>
  <c r="AI619" i="7"/>
  <c r="AE619" i="7"/>
  <c r="AA619" i="7"/>
  <c r="W619" i="7"/>
  <c r="S619" i="7"/>
  <c r="O619" i="7"/>
  <c r="K619" i="7"/>
  <c r="G619" i="7"/>
  <c r="AN618" i="7"/>
  <c r="AJ618" i="7"/>
  <c r="AF618" i="7"/>
  <c r="AB618" i="7"/>
  <c r="X618" i="7"/>
  <c r="T618" i="7"/>
  <c r="P618" i="7"/>
  <c r="L618" i="7"/>
  <c r="H618" i="7"/>
  <c r="D618" i="7"/>
  <c r="AM618" i="7"/>
  <c r="AI618" i="7"/>
  <c r="AE618" i="7"/>
  <c r="AA618" i="7"/>
  <c r="W618" i="7"/>
  <c r="S618" i="7"/>
  <c r="O618" i="7"/>
  <c r="K618" i="7"/>
  <c r="G618" i="7"/>
  <c r="AN617" i="7"/>
  <c r="AF617" i="7"/>
  <c r="X617" i="7"/>
  <c r="P617" i="7"/>
  <c r="H617" i="7"/>
  <c r="AM617" i="7"/>
  <c r="AE617" i="7"/>
  <c r="AA617" i="7"/>
  <c r="W617" i="7"/>
  <c r="S617" i="7"/>
  <c r="O617" i="7"/>
  <c r="K617" i="7"/>
  <c r="G617" i="7"/>
  <c r="C617" i="7"/>
  <c r="AO617" i="7"/>
  <c r="AK617" i="7"/>
  <c r="AG617" i="7"/>
  <c r="AC617" i="7"/>
  <c r="Y617" i="7"/>
  <c r="U617" i="7"/>
  <c r="Q617" i="7"/>
  <c r="M617" i="7"/>
  <c r="I617" i="7"/>
  <c r="E617" i="7"/>
  <c r="AJ617" i="7"/>
  <c r="AB617" i="7"/>
  <c r="T617" i="7"/>
  <c r="L617" i="7"/>
  <c r="D617" i="7"/>
  <c r="AI617" i="7"/>
  <c r="AP617" i="7"/>
  <c r="AL617" i="7"/>
  <c r="AH617" i="7"/>
  <c r="AD617" i="7"/>
  <c r="Z617" i="7"/>
  <c r="V617" i="7"/>
  <c r="R617" i="7"/>
  <c r="N617" i="7"/>
  <c r="J617" i="7"/>
  <c r="F617" i="7"/>
  <c r="C15" i="1" l="1"/>
  <c r="AP631" i="7" l="1"/>
  <c r="B74" i="7" l="1"/>
  <c r="B12" i="7" l="1" a="1"/>
  <c r="C12" i="7" s="1"/>
  <c r="B631"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631" i="7" l="1"/>
  <c r="AJ124" i="7"/>
  <c r="F631" i="7"/>
  <c r="G124" i="7"/>
  <c r="AL631" i="7"/>
  <c r="AM124" i="7"/>
  <c r="O631" i="7"/>
  <c r="P124" i="7"/>
  <c r="AE631" i="7"/>
  <c r="AF124" i="7"/>
  <c r="Q631" i="7"/>
  <c r="R124" i="7"/>
  <c r="X631" i="7"/>
  <c r="Y124" i="7"/>
  <c r="AK631" i="7"/>
  <c r="AL124" i="7"/>
  <c r="J631" i="7"/>
  <c r="K124" i="7"/>
  <c r="C631" i="7"/>
  <c r="D124" i="7"/>
  <c r="S631" i="7"/>
  <c r="T124" i="7"/>
  <c r="Y631" i="7"/>
  <c r="Z124" i="7"/>
  <c r="AJ631" i="7"/>
  <c r="AK124" i="7"/>
  <c r="N631" i="7"/>
  <c r="O124" i="7"/>
  <c r="G631" i="7"/>
  <c r="H124" i="7"/>
  <c r="AM631" i="7"/>
  <c r="AN124" i="7"/>
  <c r="D631" i="7"/>
  <c r="E124" i="7"/>
  <c r="P631" i="7"/>
  <c r="Q124" i="7"/>
  <c r="AC631" i="7"/>
  <c r="AD124" i="7"/>
  <c r="AF631" i="7"/>
  <c r="AG124" i="7"/>
  <c r="V631" i="7"/>
  <c r="W124" i="7"/>
  <c r="H631" i="7"/>
  <c r="I124" i="7"/>
  <c r="Z631" i="7"/>
  <c r="AA124" i="7"/>
  <c r="E631" i="7"/>
  <c r="F124" i="7"/>
  <c r="T631" i="7"/>
  <c r="U124" i="7"/>
  <c r="AD631" i="7"/>
  <c r="AE124" i="7"/>
  <c r="W631" i="7"/>
  <c r="X124" i="7"/>
  <c r="AG631" i="7"/>
  <c r="AH124" i="7"/>
  <c r="R631" i="7"/>
  <c r="S124" i="7"/>
  <c r="AH631" i="7"/>
  <c r="AI124" i="7"/>
  <c r="K631" i="7"/>
  <c r="L124" i="7"/>
  <c r="AA631" i="7"/>
  <c r="AB124" i="7"/>
  <c r="I631" i="7"/>
  <c r="J124" i="7"/>
  <c r="AO631" i="7"/>
  <c r="AP124" i="7"/>
  <c r="M631" i="7"/>
  <c r="N124" i="7"/>
  <c r="AB631" i="7"/>
  <c r="AC124" i="7"/>
  <c r="AN631" i="7"/>
  <c r="AO124" i="7"/>
  <c r="L631" i="7"/>
  <c r="M124" i="7"/>
  <c r="U631" i="7"/>
  <c r="V124" i="7"/>
  <c r="D163" i="1"/>
  <c r="E163" i="1" l="1"/>
  <c r="E187" i="1" s="1"/>
  <c r="E189" i="1" s="1"/>
  <c r="D187" i="1"/>
  <c r="D189" i="1" s="1"/>
  <c r="F163" i="1"/>
  <c r="G163" i="1" l="1"/>
  <c r="F187" i="1"/>
  <c r="F189" i="1" s="1"/>
  <c r="B5" i="7" a="1"/>
  <c r="H163" i="1" l="1"/>
  <c r="G187" i="1"/>
  <c r="G189"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I163" i="1" l="1"/>
  <c r="H187" i="1"/>
  <c r="H189" i="1" s="1"/>
  <c r="J163" i="1" l="1"/>
  <c r="I187" i="1"/>
  <c r="I189" i="1" s="1"/>
  <c r="M398" i="7"/>
  <c r="B425" i="7"/>
  <c r="B424" i="7"/>
  <c r="B422" i="7"/>
  <c r="B286" i="7"/>
  <c r="B419" i="7"/>
  <c r="B418" i="7"/>
  <c r="B417" i="7"/>
  <c r="B416" i="7"/>
  <c r="B283" i="7"/>
  <c r="B282" i="7"/>
  <c r="B281" i="7"/>
  <c r="B289" i="7"/>
  <c r="B288" i="7"/>
  <c r="K163" i="1" l="1"/>
  <c r="J187" i="1"/>
  <c r="J189"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63" i="1" l="1"/>
  <c r="K187" i="1"/>
  <c r="K189" i="1" s="1"/>
  <c r="AK10" i="7"/>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637" i="7"/>
  <c r="B75" i="7"/>
  <c r="M163" i="1" l="1"/>
  <c r="L187" i="1"/>
  <c r="L189" i="1" s="1"/>
  <c r="F10" i="1"/>
  <c r="B66" i="7"/>
  <c r="B61" i="7"/>
  <c r="N163" i="1" l="1"/>
  <c r="M187" i="1"/>
  <c r="M189" i="1" s="1"/>
  <c r="G100" i="1"/>
  <c r="G99" i="1"/>
  <c r="G98" i="1"/>
  <c r="G97" i="1"/>
  <c r="G96" i="1"/>
  <c r="O163" i="1" l="1"/>
  <c r="N187" i="1"/>
  <c r="N189" i="1" s="1"/>
  <c r="B402" i="7"/>
  <c r="B401" i="7"/>
  <c r="B266" i="7"/>
  <c r="B265" i="7"/>
  <c r="B399" i="7"/>
  <c r="B264" i="7"/>
  <c r="B398" i="7"/>
  <c r="B263" i="7"/>
  <c r="B262" i="7"/>
  <c r="B400" i="7"/>
  <c r="B403" i="7"/>
  <c r="C160" i="1"/>
  <c r="H96" i="1"/>
  <c r="I96" i="1" s="1"/>
  <c r="H98" i="1"/>
  <c r="I98" i="1" s="1"/>
  <c r="H99" i="1"/>
  <c r="I99" i="1" s="1"/>
  <c r="H100" i="1"/>
  <c r="I100" i="1" s="1"/>
  <c r="H97" i="1"/>
  <c r="I97" i="1" s="1"/>
  <c r="G101" i="1"/>
  <c r="B269" i="7" l="1"/>
  <c r="B405" i="7"/>
  <c r="P163" i="1"/>
  <c r="O187" i="1"/>
  <c r="O189" i="1" s="1"/>
  <c r="H101" i="1"/>
  <c r="I101" i="1"/>
  <c r="B67" i="7" s="1"/>
  <c r="C53" i="1"/>
  <c r="Q163" i="1" l="1"/>
  <c r="P187" i="1"/>
  <c r="P189" i="1" s="1"/>
  <c r="B303" i="7"/>
  <c r="G42" i="4"/>
  <c r="G3" i="4"/>
  <c r="R163" i="1" l="1"/>
  <c r="Q187" i="1"/>
  <c r="Q189" i="1" s="1"/>
  <c r="C561" i="7"/>
  <c r="C562" i="7"/>
  <c r="C563" i="7"/>
  <c r="C564" i="7"/>
  <c r="C554" i="7"/>
  <c r="C555" i="7"/>
  <c r="C556" i="7"/>
  <c r="C557" i="7"/>
  <c r="C242" i="7" l="1"/>
  <c r="C202" i="7"/>
  <c r="C201" i="7"/>
  <c r="C241" i="7"/>
  <c r="C244" i="7"/>
  <c r="C204" i="7"/>
  <c r="C196" i="7"/>
  <c r="C236" i="7"/>
  <c r="B280" i="7"/>
  <c r="C235" i="7"/>
  <c r="C198" i="7"/>
  <c r="C238" i="7"/>
  <c r="C197" i="7"/>
  <c r="C237" i="7"/>
  <c r="C243" i="7"/>
  <c r="C203" i="7"/>
  <c r="S163" i="1"/>
  <c r="R187" i="1"/>
  <c r="R189" i="1" s="1"/>
  <c r="B287" i="7"/>
  <c r="B290" i="7" s="1"/>
  <c r="E269" i="7" s="1"/>
  <c r="E268" i="7" s="1"/>
  <c r="B423" i="7"/>
  <c r="C558" i="7"/>
  <c r="C565" i="7"/>
  <c r="B69" i="7" s="1"/>
  <c r="C195" i="7"/>
  <c r="T163" i="1" l="1"/>
  <c r="S187" i="1"/>
  <c r="S189" i="1" s="1"/>
  <c r="B89" i="7"/>
  <c r="C245" i="7"/>
  <c r="C66" i="1"/>
  <c r="C61" i="1"/>
  <c r="C22" i="7" s="1"/>
  <c r="U163" i="1" l="1"/>
  <c r="T187" i="1"/>
  <c r="T189" i="1" s="1"/>
  <c r="B413" i="7"/>
  <c r="B412" i="7"/>
  <c r="B411" i="7"/>
  <c r="B410" i="7"/>
  <c r="B277" i="7"/>
  <c r="B276" i="7"/>
  <c r="B275" i="7"/>
  <c r="B274"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63" i="1" l="1"/>
  <c r="U187" i="1"/>
  <c r="U189" i="1" s="1"/>
  <c r="C2" i="7"/>
  <c r="C602" i="7" l="1"/>
  <c r="C603" i="7" s="1"/>
  <c r="C611" i="7"/>
  <c r="C612" i="7" s="1"/>
  <c r="C609" i="7"/>
  <c r="C608" i="7"/>
  <c r="C607" i="7"/>
  <c r="D169" i="7"/>
  <c r="C590" i="7"/>
  <c r="C591" i="7"/>
  <c r="C595" i="7"/>
  <c r="C596" i="7"/>
  <c r="C598" i="7"/>
  <c r="C623" i="7"/>
  <c r="C629" i="7"/>
  <c r="C39" i="7"/>
  <c r="C38" i="7"/>
  <c r="C37" i="7"/>
  <c r="C40" i="7"/>
  <c r="C445" i="7"/>
  <c r="C309" i="7"/>
  <c r="W163" i="1"/>
  <c r="V187" i="1"/>
  <c r="V189" i="1" s="1"/>
  <c r="C630" i="7"/>
  <c r="C541" i="7"/>
  <c r="C535" i="7"/>
  <c r="C581" i="7"/>
  <c r="C577" i="7"/>
  <c r="C573" i="7"/>
  <c r="C569" i="7"/>
  <c r="C29" i="7"/>
  <c r="C33" i="7"/>
  <c r="C26" i="7"/>
  <c r="C124" i="7"/>
  <c r="C705" i="7"/>
  <c r="C673" i="7"/>
  <c r="C641" i="7"/>
  <c r="C19" i="7"/>
  <c r="C41" i="7"/>
  <c r="D2" i="7"/>
  <c r="D602" i="7" l="1"/>
  <c r="D603" i="7" s="1"/>
  <c r="D611" i="7"/>
  <c r="D612" i="7" s="1"/>
  <c r="D609" i="7"/>
  <c r="D591" i="7" s="1"/>
  <c r="D608" i="7"/>
  <c r="D607" i="7"/>
  <c r="D590" i="7"/>
  <c r="D22" i="7"/>
  <c r="C597" i="7"/>
  <c r="C589" i="7" s="1"/>
  <c r="D598" i="7"/>
  <c r="E169" i="7"/>
  <c r="D595" i="7"/>
  <c r="D596" i="7"/>
  <c r="D623" i="7"/>
  <c r="D629" i="7"/>
  <c r="D39" i="7"/>
  <c r="D38" i="7"/>
  <c r="D37" i="7"/>
  <c r="D40" i="7"/>
  <c r="D445" i="7"/>
  <c r="D309" i="7"/>
  <c r="C74" i="7"/>
  <c r="X163" i="1"/>
  <c r="W187" i="1"/>
  <c r="W189" i="1" s="1"/>
  <c r="D630" i="7"/>
  <c r="D581" i="7"/>
  <c r="D577" i="7"/>
  <c r="D573" i="7"/>
  <c r="D569" i="7"/>
  <c r="D541" i="7"/>
  <c r="D535" i="7"/>
  <c r="D29" i="7"/>
  <c r="D33" i="7"/>
  <c r="D26" i="7"/>
  <c r="D705" i="7"/>
  <c r="D673" i="7"/>
  <c r="D641" i="7"/>
  <c r="D19" i="7"/>
  <c r="D41" i="7"/>
  <c r="E2" i="7"/>
  <c r="E602" i="7" l="1"/>
  <c r="E603" i="7" s="1"/>
  <c r="E611" i="7"/>
  <c r="E612" i="7" s="1"/>
  <c r="E609" i="7"/>
  <c r="E591" i="7" s="1"/>
  <c r="E608" i="7"/>
  <c r="E607" i="7"/>
  <c r="E590" i="7"/>
  <c r="E22" i="7"/>
  <c r="E598" i="7"/>
  <c r="F169" i="7"/>
  <c r="D597" i="7"/>
  <c r="D589" i="7" s="1"/>
  <c r="E595" i="7"/>
  <c r="E596" i="7"/>
  <c r="E629" i="7"/>
  <c r="E623" i="7"/>
  <c r="E39" i="7"/>
  <c r="E38" i="7"/>
  <c r="E37" i="7"/>
  <c r="E40" i="7"/>
  <c r="E445" i="7"/>
  <c r="E309" i="7"/>
  <c r="D74" i="7"/>
  <c r="Y163" i="1"/>
  <c r="X187" i="1"/>
  <c r="X189" i="1" s="1"/>
  <c r="E630" i="7"/>
  <c r="E541" i="7"/>
  <c r="E535" i="7"/>
  <c r="E581" i="7"/>
  <c r="E577" i="7"/>
  <c r="E573" i="7"/>
  <c r="E569" i="7"/>
  <c r="E29" i="7"/>
  <c r="E33" i="7"/>
  <c r="E26" i="7"/>
  <c r="E705" i="7"/>
  <c r="E673" i="7"/>
  <c r="E641" i="7"/>
  <c r="E41" i="7"/>
  <c r="E19" i="7"/>
  <c r="F2" i="7"/>
  <c r="D109" i="1"/>
  <c r="D111" i="1"/>
  <c r="D110" i="1"/>
  <c r="F602" i="7" l="1"/>
  <c r="F603" i="7" s="1"/>
  <c r="F611" i="7"/>
  <c r="F612" i="7" s="1"/>
  <c r="F609" i="7"/>
  <c r="F591" i="7" s="1"/>
  <c r="F608" i="7"/>
  <c r="F607" i="7"/>
  <c r="F590" i="7"/>
  <c r="F22" i="7"/>
  <c r="F40" i="7" s="1"/>
  <c r="F598" i="7"/>
  <c r="G169" i="7"/>
  <c r="E597" i="7"/>
  <c r="E589" i="7" s="1"/>
  <c r="F595" i="7"/>
  <c r="F596" i="7"/>
  <c r="F629" i="7"/>
  <c r="F623" i="7"/>
  <c r="F39" i="7"/>
  <c r="F38" i="7"/>
  <c r="F37" i="7"/>
  <c r="F445" i="7"/>
  <c r="F309" i="7"/>
  <c r="Z163" i="1"/>
  <c r="Y187" i="1"/>
  <c r="Y189" i="1" s="1"/>
  <c r="E74" i="7"/>
  <c r="F630" i="7"/>
  <c r="F535" i="7"/>
  <c r="F581" i="7"/>
  <c r="F577" i="7"/>
  <c r="F573" i="7"/>
  <c r="F569" i="7"/>
  <c r="F541" i="7"/>
  <c r="F29" i="7"/>
  <c r="F33" i="7"/>
  <c r="F26" i="7"/>
  <c r="F673" i="7"/>
  <c r="F705" i="7"/>
  <c r="F641" i="7"/>
  <c r="F41" i="7"/>
  <c r="F19" i="7"/>
  <c r="G2" i="7"/>
  <c r="AP625" i="7"/>
  <c r="G602" i="7" l="1"/>
  <c r="G603" i="7" s="1"/>
  <c r="G611" i="7"/>
  <c r="G612" i="7" s="1"/>
  <c r="G609" i="7"/>
  <c r="G591" i="7" s="1"/>
  <c r="G608" i="7"/>
  <c r="G607" i="7"/>
  <c r="G22" i="7"/>
  <c r="G590" i="7"/>
  <c r="G598" i="7"/>
  <c r="H169" i="7"/>
  <c r="G595" i="7"/>
  <c r="G596" i="7"/>
  <c r="F597" i="7"/>
  <c r="F589" i="7" s="1"/>
  <c r="G623" i="7"/>
  <c r="G629" i="7"/>
  <c r="G39" i="7"/>
  <c r="G37" i="7"/>
  <c r="G38" i="7"/>
  <c r="G40" i="7"/>
  <c r="G445" i="7"/>
  <c r="G309" i="7"/>
  <c r="F74" i="7"/>
  <c r="AA163" i="1"/>
  <c r="Z187" i="1"/>
  <c r="Z189" i="1" s="1"/>
  <c r="G630" i="7"/>
  <c r="G541" i="7"/>
  <c r="G535" i="7"/>
  <c r="G573" i="7"/>
  <c r="G581" i="7"/>
  <c r="G577" i="7"/>
  <c r="G569" i="7"/>
  <c r="G29" i="7"/>
  <c r="G33" i="7"/>
  <c r="G26" i="7"/>
  <c r="G705" i="7"/>
  <c r="G673" i="7"/>
  <c r="G641" i="7"/>
  <c r="G19" i="7"/>
  <c r="G41" i="7"/>
  <c r="H2"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H602" i="7" l="1"/>
  <c r="H603" i="7" s="1"/>
  <c r="H611" i="7"/>
  <c r="H612" i="7" s="1"/>
  <c r="H609" i="7"/>
  <c r="H608" i="7"/>
  <c r="H607" i="7"/>
  <c r="G589" i="7"/>
  <c r="H22" i="7"/>
  <c r="H590" i="7"/>
  <c r="H598" i="7"/>
  <c r="I169" i="7"/>
  <c r="G597" i="7"/>
  <c r="H591" i="7"/>
  <c r="H595" i="7"/>
  <c r="H596" i="7"/>
  <c r="H629" i="7"/>
  <c r="H623" i="7"/>
  <c r="H39" i="7"/>
  <c r="H38" i="7"/>
  <c r="H37" i="7"/>
  <c r="H40" i="7"/>
  <c r="H445" i="7"/>
  <c r="H309" i="7"/>
  <c r="G74" i="7"/>
  <c r="AB163" i="1"/>
  <c r="AA187" i="1"/>
  <c r="AA189" i="1" s="1"/>
  <c r="H630" i="7"/>
  <c r="H573" i="7"/>
  <c r="H541" i="7"/>
  <c r="H535" i="7"/>
  <c r="H581" i="7"/>
  <c r="H577" i="7"/>
  <c r="H569" i="7"/>
  <c r="H29" i="7"/>
  <c r="H33" i="7"/>
  <c r="H26" i="7"/>
  <c r="H705" i="7"/>
  <c r="H641" i="7"/>
  <c r="H673" i="7"/>
  <c r="H19" i="7"/>
  <c r="H41" i="7"/>
  <c r="I2" i="7"/>
  <c r="A718" i="7"/>
  <c r="A719" i="7" s="1"/>
  <c r="A720" i="7" s="1"/>
  <c r="A721" i="7" s="1"/>
  <c r="A722" i="7" s="1"/>
  <c r="A723" i="7" s="1"/>
  <c r="A724" i="7" s="1"/>
  <c r="A725" i="7" s="1"/>
  <c r="A726" i="7" s="1"/>
  <c r="A706" i="7"/>
  <c r="H706" i="7" s="1"/>
  <c r="B701" i="7"/>
  <c r="C698" i="7" s="1"/>
  <c r="A686" i="7"/>
  <c r="A687" i="7" s="1"/>
  <c r="A688" i="7" s="1"/>
  <c r="A689" i="7" s="1"/>
  <c r="A690" i="7" s="1"/>
  <c r="A691" i="7" s="1"/>
  <c r="A692" i="7" s="1"/>
  <c r="A693" i="7" s="1"/>
  <c r="A694" i="7" s="1"/>
  <c r="A674" i="7"/>
  <c r="H674" i="7" s="1"/>
  <c r="B669" i="7"/>
  <c r="C666" i="7" s="1"/>
  <c r="A654" i="7"/>
  <c r="A655" i="7" s="1"/>
  <c r="A656" i="7" s="1"/>
  <c r="A657" i="7" s="1"/>
  <c r="A658" i="7" s="1"/>
  <c r="A659" i="7" s="1"/>
  <c r="A660" i="7" s="1"/>
  <c r="A661" i="7" s="1"/>
  <c r="A662" i="7" s="1"/>
  <c r="A642" i="7"/>
  <c r="H642" i="7" s="1"/>
  <c r="C634" i="7"/>
  <c r="A580" i="7"/>
  <c r="A576" i="7"/>
  <c r="A572" i="7"/>
  <c r="A568" i="7"/>
  <c r="A564" i="7"/>
  <c r="A289" i="7" s="1"/>
  <c r="A563" i="7"/>
  <c r="A288" i="7" s="1"/>
  <c r="A562" i="7"/>
  <c r="A287" i="7" s="1"/>
  <c r="A561" i="7"/>
  <c r="A286" i="7" s="1"/>
  <c r="A557" i="7"/>
  <c r="A283" i="7" s="1"/>
  <c r="A556" i="7"/>
  <c r="A282" i="7" s="1"/>
  <c r="A555" i="7"/>
  <c r="A281" i="7" s="1"/>
  <c r="A554" i="7"/>
  <c r="A280" i="7" s="1"/>
  <c r="A553" i="7"/>
  <c r="A279" i="7" s="1"/>
  <c r="C551" i="7"/>
  <c r="A551" i="7"/>
  <c r="A277" i="7" s="1"/>
  <c r="C550" i="7"/>
  <c r="A550" i="7"/>
  <c r="A276" i="7" s="1"/>
  <c r="C549" i="7"/>
  <c r="A549" i="7"/>
  <c r="A275" i="7" s="1"/>
  <c r="C548" i="7"/>
  <c r="A548" i="7"/>
  <c r="A274" i="7" s="1"/>
  <c r="A547" i="7"/>
  <c r="A273" i="7" s="1"/>
  <c r="K405" i="7"/>
  <c r="K269" i="7"/>
  <c r="A521" i="7"/>
  <c r="A522" i="7" s="1"/>
  <c r="A523" i="7" s="1"/>
  <c r="A524" i="7" s="1"/>
  <c r="A525" i="7" s="1"/>
  <c r="A526" i="7" s="1"/>
  <c r="A527" i="7" s="1"/>
  <c r="A528" i="7" s="1"/>
  <c r="A529" i="7" s="1"/>
  <c r="A509" i="7"/>
  <c r="A510" i="7" s="1"/>
  <c r="A511" i="7" s="1"/>
  <c r="A512" i="7" s="1"/>
  <c r="A513" i="7" s="1"/>
  <c r="A514" i="7" s="1"/>
  <c r="A515" i="7" s="1"/>
  <c r="A516" i="7" s="1"/>
  <c r="A517" i="7" s="1"/>
  <c r="A495" i="7"/>
  <c r="A496" i="7" s="1"/>
  <c r="A497" i="7" s="1"/>
  <c r="A498" i="7" s="1"/>
  <c r="A499" i="7" s="1"/>
  <c r="A500" i="7" s="1"/>
  <c r="A501" i="7" s="1"/>
  <c r="A502" i="7" s="1"/>
  <c r="A503" i="7" s="1"/>
  <c r="A483" i="7"/>
  <c r="A484" i="7" s="1"/>
  <c r="A485" i="7" s="1"/>
  <c r="A486" i="7" s="1"/>
  <c r="A487" i="7" s="1"/>
  <c r="A488" i="7" s="1"/>
  <c r="A489" i="7" s="1"/>
  <c r="A490" i="7" s="1"/>
  <c r="A491" i="7" s="1"/>
  <c r="A469" i="7"/>
  <c r="A470" i="7" s="1"/>
  <c r="A471" i="7" s="1"/>
  <c r="A472" i="7" s="1"/>
  <c r="A473" i="7" s="1"/>
  <c r="A474" i="7" s="1"/>
  <c r="A475" i="7" s="1"/>
  <c r="A476" i="7" s="1"/>
  <c r="A477" i="7" s="1"/>
  <c r="A457" i="7"/>
  <c r="A458" i="7" s="1"/>
  <c r="A459" i="7" s="1"/>
  <c r="A460" i="7" s="1"/>
  <c r="A461" i="7" s="1"/>
  <c r="A462" i="7" s="1"/>
  <c r="A463" i="7" s="1"/>
  <c r="A464" i="7" s="1"/>
  <c r="A465" i="7" s="1"/>
  <c r="B451" i="7"/>
  <c r="B450" i="7"/>
  <c r="A427" i="7"/>
  <c r="A384" i="7"/>
  <c r="A385" i="7" s="1"/>
  <c r="A386" i="7" s="1"/>
  <c r="A387" i="7" s="1"/>
  <c r="A388" i="7" s="1"/>
  <c r="A389" i="7" s="1"/>
  <c r="A390" i="7" s="1"/>
  <c r="A391" i="7" s="1"/>
  <c r="A392" i="7" s="1"/>
  <c r="A372" i="7"/>
  <c r="A373" i="7" s="1"/>
  <c r="A374" i="7" s="1"/>
  <c r="A375" i="7" s="1"/>
  <c r="A376" i="7" s="1"/>
  <c r="A377" i="7" s="1"/>
  <c r="A378" i="7" s="1"/>
  <c r="A379" i="7" s="1"/>
  <c r="A380" i="7" s="1"/>
  <c r="A358" i="7"/>
  <c r="A359" i="7" s="1"/>
  <c r="A360" i="7" s="1"/>
  <c r="A361" i="7" s="1"/>
  <c r="A362" i="7" s="1"/>
  <c r="A363" i="7" s="1"/>
  <c r="A364" i="7" s="1"/>
  <c r="A365" i="7" s="1"/>
  <c r="A366" i="7" s="1"/>
  <c r="A346" i="7"/>
  <c r="A347" i="7" s="1"/>
  <c r="A348" i="7" s="1"/>
  <c r="A349" i="7" s="1"/>
  <c r="A350" i="7" s="1"/>
  <c r="A351" i="7" s="1"/>
  <c r="A352" i="7" s="1"/>
  <c r="A353" i="7" s="1"/>
  <c r="A354" i="7" s="1"/>
  <c r="A332" i="7"/>
  <c r="A333" i="7" s="1"/>
  <c r="A334" i="7" s="1"/>
  <c r="A335" i="7" s="1"/>
  <c r="A336" i="7" s="1"/>
  <c r="A337" i="7" s="1"/>
  <c r="A338" i="7" s="1"/>
  <c r="A339" i="7" s="1"/>
  <c r="A340" i="7" s="1"/>
  <c r="A321" i="7"/>
  <c r="A322" i="7" s="1"/>
  <c r="A323" i="7" s="1"/>
  <c r="A324" i="7" s="1"/>
  <c r="A325" i="7" s="1"/>
  <c r="A326" i="7" s="1"/>
  <c r="A327" i="7" s="1"/>
  <c r="A328" i="7" s="1"/>
  <c r="A329" i="7" s="1"/>
  <c r="B315" i="7"/>
  <c r="B314" i="7"/>
  <c r="A290" i="7"/>
  <c r="A285" i="7"/>
  <c r="A284" i="7"/>
  <c r="A278" i="7"/>
  <c r="A272" i="7"/>
  <c r="A267" i="7"/>
  <c r="A403" i="7" s="1"/>
  <c r="A266" i="7"/>
  <c r="A402" i="7" s="1"/>
  <c r="A265" i="7"/>
  <c r="A401" i="7" s="1"/>
  <c r="A264" i="7"/>
  <c r="A400" i="7" s="1"/>
  <c r="A263" i="7"/>
  <c r="A399" i="7" s="1"/>
  <c r="A262" i="7"/>
  <c r="A398" i="7" s="1"/>
  <c r="A246" i="7"/>
  <c r="A240" i="7"/>
  <c r="A234" i="7"/>
  <c r="A228" i="7"/>
  <c r="A227" i="7"/>
  <c r="A206" i="7"/>
  <c r="A200" i="7"/>
  <c r="A194" i="7"/>
  <c r="A188" i="7"/>
  <c r="A187" i="7"/>
  <c r="B113" i="7"/>
  <c r="B112" i="7"/>
  <c r="B109" i="7"/>
  <c r="B10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82" i="7"/>
  <c r="B81" i="7"/>
  <c r="B80" i="7"/>
  <c r="B77" i="7"/>
  <c r="B76" i="7"/>
  <c r="B57" i="7"/>
  <c r="A53" i="7"/>
  <c r="A52" i="7"/>
  <c r="A51" i="7"/>
  <c r="A50" i="7"/>
  <c r="I602" i="7" l="1"/>
  <c r="I603" i="7" s="1"/>
  <c r="I611" i="7"/>
  <c r="I612" i="7" s="1"/>
  <c r="I609" i="7"/>
  <c r="I608" i="7"/>
  <c r="I607" i="7"/>
  <c r="I590" i="7"/>
  <c r="I22" i="7"/>
  <c r="H597" i="7"/>
  <c r="H589" i="7" s="1"/>
  <c r="I598" i="7"/>
  <c r="J169" i="7"/>
  <c r="I591" i="7"/>
  <c r="I595" i="7"/>
  <c r="I596" i="7"/>
  <c r="I623" i="7"/>
  <c r="I629" i="7"/>
  <c r="I39" i="7"/>
  <c r="I38" i="7"/>
  <c r="I37" i="7"/>
  <c r="I40" i="7"/>
  <c r="I445" i="7"/>
  <c r="I309" i="7"/>
  <c r="AC163" i="1"/>
  <c r="AB187" i="1"/>
  <c r="AB189" i="1" s="1"/>
  <c r="I630" i="7"/>
  <c r="H74" i="7"/>
  <c r="I541" i="7"/>
  <c r="I535" i="7"/>
  <c r="I581" i="7"/>
  <c r="I577" i="7"/>
  <c r="I573" i="7"/>
  <c r="I569" i="7"/>
  <c r="I29" i="7"/>
  <c r="I33" i="7"/>
  <c r="I26" i="7"/>
  <c r="A707" i="7"/>
  <c r="C719" i="7" s="1"/>
  <c r="C706" i="7"/>
  <c r="C372" i="7" s="1"/>
  <c r="D706" i="7"/>
  <c r="E706" i="7"/>
  <c r="F706" i="7"/>
  <c r="G706" i="7"/>
  <c r="A643" i="7"/>
  <c r="C655" i="7" s="1"/>
  <c r="C642" i="7"/>
  <c r="D642" i="7"/>
  <c r="E642" i="7"/>
  <c r="F642" i="7"/>
  <c r="G642" i="7"/>
  <c r="A675" i="7"/>
  <c r="I675" i="7" s="1"/>
  <c r="C674" i="7"/>
  <c r="C346" i="7" s="1"/>
  <c r="D674" i="7"/>
  <c r="E674" i="7"/>
  <c r="F674" i="7"/>
  <c r="G674" i="7"/>
  <c r="I706" i="7"/>
  <c r="I705" i="7"/>
  <c r="I707" i="7"/>
  <c r="I673" i="7"/>
  <c r="I674" i="7"/>
  <c r="I641" i="7"/>
  <c r="I642" i="7"/>
  <c r="I41" i="7"/>
  <c r="I19" i="7"/>
  <c r="C229" i="7"/>
  <c r="C189" i="7"/>
  <c r="C231" i="7"/>
  <c r="C191" i="7"/>
  <c r="C230" i="7"/>
  <c r="C190" i="7"/>
  <c r="C232" i="7"/>
  <c r="C192" i="7"/>
  <c r="J2" i="7"/>
  <c r="C624" i="7"/>
  <c r="C552" i="7"/>
  <c r="B68" i="7" s="1"/>
  <c r="B70" i="7" s="1"/>
  <c r="B284" i="7"/>
  <c r="B278" i="7"/>
  <c r="B83" i="7"/>
  <c r="B414" i="7"/>
  <c r="B420" i="7"/>
  <c r="D654" i="7"/>
  <c r="D434" i="7"/>
  <c r="D300" i="7"/>
  <c r="C718" i="7"/>
  <c r="C371" i="7"/>
  <c r="C686" i="7"/>
  <c r="C654" i="7"/>
  <c r="C320" i="7"/>
  <c r="C542" i="7"/>
  <c r="C536" i="7"/>
  <c r="C435" i="7"/>
  <c r="C434" i="7"/>
  <c r="C433" i="7"/>
  <c r="C432" i="7"/>
  <c r="C431" i="7"/>
  <c r="C451" i="7"/>
  <c r="C315" i="7"/>
  <c r="C299" i="7"/>
  <c r="C298" i="7"/>
  <c r="C297" i="7"/>
  <c r="C296" i="7"/>
  <c r="C295" i="7"/>
  <c r="B114" i="7"/>
  <c r="C28" i="7"/>
  <c r="D28" i="7"/>
  <c r="B110" i="7"/>
  <c r="A432" i="7"/>
  <c r="A440" i="7" s="1"/>
  <c r="A434" i="7"/>
  <c r="A442" i="7" s="1"/>
  <c r="A436" i="7"/>
  <c r="A444" i="7" s="1"/>
  <c r="A409" i="7"/>
  <c r="A420" i="7"/>
  <c r="A421" i="7"/>
  <c r="A295" i="7"/>
  <c r="A303" i="7" s="1"/>
  <c r="A296" i="7"/>
  <c r="A304" i="7" s="1"/>
  <c r="A297" i="7"/>
  <c r="A305" i="7" s="1"/>
  <c r="A298" i="7"/>
  <c r="A306" i="7" s="1"/>
  <c r="A299" i="7"/>
  <c r="A307" i="7" s="1"/>
  <c r="A300" i="7"/>
  <c r="A308" i="7" s="1"/>
  <c r="A431" i="7"/>
  <c r="A439" i="7" s="1"/>
  <c r="A433" i="7"/>
  <c r="A441" i="7" s="1"/>
  <c r="A435" i="7"/>
  <c r="A443" i="7" s="1"/>
  <c r="A408" i="7"/>
  <c r="A414" i="7"/>
  <c r="A415" i="7"/>
  <c r="A426" i="7"/>
  <c r="J602" i="7" l="1"/>
  <c r="J603" i="7" s="1"/>
  <c r="J611" i="7"/>
  <c r="J612" i="7" s="1"/>
  <c r="J609" i="7"/>
  <c r="J591" i="7" s="1"/>
  <c r="J608" i="7"/>
  <c r="J607" i="7"/>
  <c r="J590" i="7"/>
  <c r="J22" i="7"/>
  <c r="J40" i="7" s="1"/>
  <c r="I597" i="7"/>
  <c r="I589" i="7" s="1"/>
  <c r="J598" i="7"/>
  <c r="K169" i="7"/>
  <c r="J595" i="7"/>
  <c r="J596" i="7"/>
  <c r="J629" i="7"/>
  <c r="J623" i="7"/>
  <c r="J39" i="7"/>
  <c r="J38" i="7"/>
  <c r="J37" i="7"/>
  <c r="J445" i="7"/>
  <c r="J309" i="7"/>
  <c r="D405" i="7"/>
  <c r="D404" i="7" s="1"/>
  <c r="D269" i="7"/>
  <c r="B291" i="7"/>
  <c r="I74" i="7"/>
  <c r="AD163" i="1"/>
  <c r="AC187" i="1"/>
  <c r="AC189" i="1" s="1"/>
  <c r="J630" i="7"/>
  <c r="J541" i="7"/>
  <c r="J569" i="7"/>
  <c r="J535" i="7"/>
  <c r="J581" i="7"/>
  <c r="J577" i="7"/>
  <c r="J573" i="7"/>
  <c r="J29" i="7"/>
  <c r="J33" i="7"/>
  <c r="J26" i="7"/>
  <c r="B88" i="7"/>
  <c r="I643" i="7"/>
  <c r="D687" i="7"/>
  <c r="C687" i="7"/>
  <c r="C316" i="7"/>
  <c r="A644" i="7"/>
  <c r="D656" i="7" s="1"/>
  <c r="C643" i="7"/>
  <c r="C322" i="7" s="1"/>
  <c r="D643" i="7"/>
  <c r="E643" i="7"/>
  <c r="F643" i="7"/>
  <c r="G643" i="7"/>
  <c r="H643" i="7"/>
  <c r="A676" i="7"/>
  <c r="D688" i="7" s="1"/>
  <c r="C675" i="7"/>
  <c r="C347" i="7" s="1"/>
  <c r="D675" i="7"/>
  <c r="E675" i="7"/>
  <c r="F675" i="7"/>
  <c r="G675" i="7"/>
  <c r="H675" i="7"/>
  <c r="A708" i="7"/>
  <c r="J708" i="7" s="1"/>
  <c r="C707" i="7"/>
  <c r="C373" i="7" s="1"/>
  <c r="D707" i="7"/>
  <c r="E707" i="7"/>
  <c r="F707" i="7"/>
  <c r="G707" i="7"/>
  <c r="H707" i="7"/>
  <c r="J705" i="7"/>
  <c r="J676" i="7"/>
  <c r="J675" i="7"/>
  <c r="J674" i="7"/>
  <c r="J673" i="7"/>
  <c r="J707" i="7"/>
  <c r="J706" i="7"/>
  <c r="J642" i="7"/>
  <c r="J643" i="7"/>
  <c r="J641" i="7"/>
  <c r="C193" i="7"/>
  <c r="J41" i="7"/>
  <c r="J19" i="7"/>
  <c r="K2" i="7"/>
  <c r="D536" i="7"/>
  <c r="D296" i="7"/>
  <c r="D297" i="7"/>
  <c r="D431" i="7"/>
  <c r="D435" i="7"/>
  <c r="D542" i="7"/>
  <c r="D655" i="7"/>
  <c r="D345" i="7"/>
  <c r="D372" i="7"/>
  <c r="D315" i="7"/>
  <c r="D298" i="7"/>
  <c r="D432" i="7"/>
  <c r="D436" i="7"/>
  <c r="D320" i="7"/>
  <c r="D718" i="7"/>
  <c r="D30" i="7"/>
  <c r="D295" i="7"/>
  <c r="D299" i="7"/>
  <c r="D433" i="7"/>
  <c r="D451" i="7"/>
  <c r="D321" i="7"/>
  <c r="D686" i="7"/>
  <c r="D719" i="7"/>
  <c r="D624" i="7"/>
  <c r="C233" i="7"/>
  <c r="C452" i="7"/>
  <c r="C345" i="7"/>
  <c r="C30" i="7"/>
  <c r="E718" i="7"/>
  <c r="E719" i="7"/>
  <c r="E687" i="7"/>
  <c r="E686" i="7"/>
  <c r="E654" i="7"/>
  <c r="E542" i="7"/>
  <c r="E436" i="7"/>
  <c r="E435" i="7"/>
  <c r="E434" i="7"/>
  <c r="E432" i="7"/>
  <c r="E431" i="7"/>
  <c r="E451" i="7"/>
  <c r="E300" i="7"/>
  <c r="E299" i="7"/>
  <c r="E298" i="7"/>
  <c r="E296" i="7"/>
  <c r="E295" i="7"/>
  <c r="E28" i="7"/>
  <c r="C509" i="7"/>
  <c r="C321" i="7"/>
  <c r="C456" i="7"/>
  <c r="C483" i="7"/>
  <c r="C508" i="7"/>
  <c r="D371" i="7"/>
  <c r="K602" i="7" l="1"/>
  <c r="K603" i="7" s="1"/>
  <c r="K611" i="7"/>
  <c r="K612" i="7" s="1"/>
  <c r="K609" i="7"/>
  <c r="K591" i="7" s="1"/>
  <c r="K608" i="7"/>
  <c r="K607" i="7"/>
  <c r="K22" i="7"/>
  <c r="K590" i="7"/>
  <c r="K598" i="7"/>
  <c r="L169" i="7"/>
  <c r="K595" i="7"/>
  <c r="K596" i="7"/>
  <c r="J597" i="7"/>
  <c r="J589" i="7" s="1"/>
  <c r="K623" i="7"/>
  <c r="K629" i="7"/>
  <c r="K39" i="7"/>
  <c r="K38" i="7"/>
  <c r="K37" i="7"/>
  <c r="K445" i="7"/>
  <c r="K309" i="7"/>
  <c r="J74" i="7"/>
  <c r="D267" i="7"/>
  <c r="D268" i="7"/>
  <c r="AE163" i="1"/>
  <c r="AD187" i="1"/>
  <c r="AD189" i="1" s="1"/>
  <c r="K630" i="7"/>
  <c r="K541" i="7"/>
  <c r="K535" i="7"/>
  <c r="K581" i="7"/>
  <c r="K577" i="7"/>
  <c r="K573" i="7"/>
  <c r="K569" i="7"/>
  <c r="K29" i="7"/>
  <c r="K33" i="7"/>
  <c r="K26" i="7"/>
  <c r="D263" i="7"/>
  <c r="D264" i="7"/>
  <c r="D266" i="7"/>
  <c r="D262" i="7"/>
  <c r="D265" i="7"/>
  <c r="D403" i="7"/>
  <c r="D401" i="7"/>
  <c r="D398" i="7"/>
  <c r="D399" i="7"/>
  <c r="D400" i="7"/>
  <c r="D402" i="7"/>
  <c r="D482" i="7"/>
  <c r="C458" i="7"/>
  <c r="C484" i="7"/>
  <c r="D457" i="7"/>
  <c r="C510" i="7"/>
  <c r="C482" i="7"/>
  <c r="E688" i="7"/>
  <c r="K40" i="7"/>
  <c r="E656" i="7"/>
  <c r="D322" i="7"/>
  <c r="D373" i="7"/>
  <c r="D720" i="7"/>
  <c r="J644" i="7"/>
  <c r="A709" i="7"/>
  <c r="C721" i="7" s="1"/>
  <c r="C708" i="7"/>
  <c r="D708" i="7"/>
  <c r="E708" i="7"/>
  <c r="F708" i="7"/>
  <c r="G708" i="7"/>
  <c r="H708" i="7"/>
  <c r="C720" i="7"/>
  <c r="I708" i="7"/>
  <c r="A645" i="7"/>
  <c r="F657" i="7" s="1"/>
  <c r="C644" i="7"/>
  <c r="D644" i="7"/>
  <c r="E644" i="7"/>
  <c r="F644" i="7"/>
  <c r="G644" i="7"/>
  <c r="H644" i="7"/>
  <c r="I644" i="7"/>
  <c r="C656" i="7"/>
  <c r="D347" i="7"/>
  <c r="A677" i="7"/>
  <c r="K677" i="7" s="1"/>
  <c r="C676" i="7"/>
  <c r="D676" i="7"/>
  <c r="E676" i="7"/>
  <c r="F676" i="7"/>
  <c r="G676" i="7"/>
  <c r="H676" i="7"/>
  <c r="C688" i="7"/>
  <c r="C689" i="7"/>
  <c r="I676" i="7"/>
  <c r="K708" i="7"/>
  <c r="K707" i="7"/>
  <c r="K705" i="7"/>
  <c r="K676" i="7"/>
  <c r="K706" i="7"/>
  <c r="K674" i="7"/>
  <c r="K644" i="7"/>
  <c r="K642" i="7"/>
  <c r="K675" i="7"/>
  <c r="K643" i="7"/>
  <c r="K641" i="7"/>
  <c r="K673" i="7"/>
  <c r="D316" i="7"/>
  <c r="D452" i="7"/>
  <c r="K19" i="7"/>
  <c r="K41" i="7"/>
  <c r="L2" i="7"/>
  <c r="E297" i="7"/>
  <c r="E315" i="7"/>
  <c r="E433" i="7"/>
  <c r="E536" i="7"/>
  <c r="E655" i="7"/>
  <c r="E720" i="7"/>
  <c r="E347" i="7"/>
  <c r="E320" i="7"/>
  <c r="E373" i="7"/>
  <c r="E372" i="7"/>
  <c r="D346" i="7"/>
  <c r="E321" i="7"/>
  <c r="E346" i="7"/>
  <c r="F624" i="7"/>
  <c r="E624" i="7"/>
  <c r="E371" i="7"/>
  <c r="E30" i="7"/>
  <c r="D509" i="7"/>
  <c r="D508" i="7"/>
  <c r="C457" i="7"/>
  <c r="D456" i="7"/>
  <c r="F720" i="7"/>
  <c r="F719" i="7"/>
  <c r="F373" i="7"/>
  <c r="F372" i="7"/>
  <c r="F371" i="7"/>
  <c r="F688" i="7"/>
  <c r="F687" i="7"/>
  <c r="F686" i="7"/>
  <c r="F347" i="7"/>
  <c r="F346" i="7"/>
  <c r="F345" i="7"/>
  <c r="F656" i="7"/>
  <c r="F655" i="7"/>
  <c r="F654" i="7"/>
  <c r="F321" i="7"/>
  <c r="F320" i="7"/>
  <c r="F542" i="7"/>
  <c r="F536" i="7"/>
  <c r="F451" i="7"/>
  <c r="F436" i="7"/>
  <c r="F435" i="7"/>
  <c r="F434" i="7"/>
  <c r="F433" i="7"/>
  <c r="F432" i="7"/>
  <c r="F431" i="7"/>
  <c r="F300" i="7"/>
  <c r="F299" i="7"/>
  <c r="F298" i="7"/>
  <c r="F297" i="7"/>
  <c r="F296" i="7"/>
  <c r="F295" i="7"/>
  <c r="F315" i="7"/>
  <c r="F28" i="7"/>
  <c r="E316" i="7"/>
  <c r="E452" i="7"/>
  <c r="L602" i="7" l="1"/>
  <c r="L603" i="7" s="1"/>
  <c r="L611" i="7"/>
  <c r="L612" i="7" s="1"/>
  <c r="L609" i="7"/>
  <c r="L608" i="7"/>
  <c r="L607" i="7"/>
  <c r="K589" i="7"/>
  <c r="K597" i="7"/>
  <c r="L590" i="7"/>
  <c r="L22" i="7"/>
  <c r="L598" i="7"/>
  <c r="M169" i="7"/>
  <c r="L591" i="7"/>
  <c r="L595" i="7"/>
  <c r="L596" i="7"/>
  <c r="L623" i="7"/>
  <c r="L629" i="7"/>
  <c r="L39" i="7"/>
  <c r="L38" i="7"/>
  <c r="L37" i="7"/>
  <c r="L40" i="7"/>
  <c r="L445" i="7"/>
  <c r="L309" i="7"/>
  <c r="K74" i="7"/>
  <c r="AF163" i="1"/>
  <c r="AE187" i="1"/>
  <c r="AE189" i="1" s="1"/>
  <c r="L630" i="7"/>
  <c r="L577" i="7"/>
  <c r="L569" i="7"/>
  <c r="L541" i="7"/>
  <c r="L535" i="7"/>
  <c r="L581" i="7"/>
  <c r="L573" i="7"/>
  <c r="L29" i="7"/>
  <c r="L33" i="7"/>
  <c r="L26" i="7"/>
  <c r="D484" i="7"/>
  <c r="E483" i="7"/>
  <c r="E457" i="7"/>
  <c r="D483" i="7"/>
  <c r="E509" i="7"/>
  <c r="E508" i="7"/>
  <c r="E510" i="7"/>
  <c r="D510" i="7"/>
  <c r="E456" i="7"/>
  <c r="D458" i="7"/>
  <c r="E484" i="7"/>
  <c r="F721" i="7"/>
  <c r="F689" i="7"/>
  <c r="F323" i="7"/>
  <c r="E348" i="7"/>
  <c r="F348" i="7"/>
  <c r="K645" i="7"/>
  <c r="E323" i="7"/>
  <c r="E374" i="7"/>
  <c r="C348" i="7"/>
  <c r="D348" i="7"/>
  <c r="C323" i="7"/>
  <c r="D323" i="7"/>
  <c r="A678" i="7"/>
  <c r="C690" i="7" s="1"/>
  <c r="C677" i="7"/>
  <c r="D677" i="7"/>
  <c r="E677" i="7"/>
  <c r="F677" i="7"/>
  <c r="G677" i="7"/>
  <c r="H677" i="7"/>
  <c r="I677" i="7"/>
  <c r="J677" i="7"/>
  <c r="D689" i="7"/>
  <c r="A646" i="7"/>
  <c r="E658" i="7" s="1"/>
  <c r="C645" i="7"/>
  <c r="D645" i="7"/>
  <c r="E645" i="7"/>
  <c r="F645" i="7"/>
  <c r="G645" i="7"/>
  <c r="H645" i="7"/>
  <c r="I645" i="7"/>
  <c r="C658" i="7"/>
  <c r="J645" i="7"/>
  <c r="E657" i="7"/>
  <c r="D657" i="7"/>
  <c r="E689" i="7"/>
  <c r="K709" i="7"/>
  <c r="C657" i="7"/>
  <c r="C374" i="7"/>
  <c r="D374" i="7"/>
  <c r="A710" i="7"/>
  <c r="C722" i="7" s="1"/>
  <c r="C709" i="7"/>
  <c r="D709" i="7"/>
  <c r="E709" i="7"/>
  <c r="F709" i="7"/>
  <c r="G709" i="7"/>
  <c r="H709" i="7"/>
  <c r="I709" i="7"/>
  <c r="D722" i="7"/>
  <c r="E721" i="7"/>
  <c r="J709" i="7"/>
  <c r="D721" i="7"/>
  <c r="E722" i="7"/>
  <c r="L708" i="7"/>
  <c r="L706" i="7"/>
  <c r="L709" i="7"/>
  <c r="L707" i="7"/>
  <c r="L705" i="7"/>
  <c r="L676" i="7"/>
  <c r="L674" i="7"/>
  <c r="L645" i="7"/>
  <c r="L644" i="7"/>
  <c r="L643" i="7"/>
  <c r="L642" i="7"/>
  <c r="L641" i="7"/>
  <c r="L677" i="7"/>
  <c r="L675" i="7"/>
  <c r="L673" i="7"/>
  <c r="L19" i="7"/>
  <c r="L41" i="7"/>
  <c r="M2" i="7"/>
  <c r="E322" i="7"/>
  <c r="E345" i="7"/>
  <c r="F374" i="7"/>
  <c r="F322" i="7"/>
  <c r="G624" i="7"/>
  <c r="F30" i="7"/>
  <c r="F456" i="7"/>
  <c r="F484" i="7"/>
  <c r="F508" i="7"/>
  <c r="F509" i="7"/>
  <c r="G721" i="7"/>
  <c r="G720" i="7"/>
  <c r="G719" i="7"/>
  <c r="G374" i="7"/>
  <c r="G373" i="7"/>
  <c r="G372" i="7"/>
  <c r="G371" i="7"/>
  <c r="G689" i="7"/>
  <c r="G688" i="7"/>
  <c r="G687" i="7"/>
  <c r="G686" i="7"/>
  <c r="G348" i="7"/>
  <c r="G347" i="7"/>
  <c r="G346" i="7"/>
  <c r="G345" i="7"/>
  <c r="G657" i="7"/>
  <c r="G656" i="7"/>
  <c r="G655" i="7"/>
  <c r="G654" i="7"/>
  <c r="G323" i="7"/>
  <c r="G322" i="7"/>
  <c r="G321" i="7"/>
  <c r="G320" i="7"/>
  <c r="G542" i="7"/>
  <c r="G536" i="7"/>
  <c r="G436" i="7"/>
  <c r="G435" i="7"/>
  <c r="G434" i="7"/>
  <c r="G433" i="7"/>
  <c r="G432" i="7"/>
  <c r="G431" i="7"/>
  <c r="G451" i="7"/>
  <c r="G315" i="7"/>
  <c r="G300" i="7"/>
  <c r="G299" i="7"/>
  <c r="G298" i="7"/>
  <c r="G297" i="7"/>
  <c r="G296" i="7"/>
  <c r="G295" i="7"/>
  <c r="G28" i="7"/>
  <c r="F316" i="7"/>
  <c r="F457" i="7"/>
  <c r="F482" i="7"/>
  <c r="F510" i="7"/>
  <c r="F452" i="7"/>
  <c r="F483" i="7"/>
  <c r="M602" i="7" l="1"/>
  <c r="M603" i="7" s="1"/>
  <c r="M611" i="7"/>
  <c r="M612" i="7" s="1"/>
  <c r="M609" i="7"/>
  <c r="M608" i="7"/>
  <c r="M607" i="7"/>
  <c r="M22" i="7"/>
  <c r="M590" i="7"/>
  <c r="M598" i="7"/>
  <c r="N169" i="7"/>
  <c r="L597" i="7"/>
  <c r="L589" i="7" s="1"/>
  <c r="M591" i="7"/>
  <c r="M595" i="7"/>
  <c r="M596" i="7"/>
  <c r="M629" i="7"/>
  <c r="M623" i="7"/>
  <c r="M39" i="7"/>
  <c r="M38" i="7"/>
  <c r="M37" i="7"/>
  <c r="M40" i="7"/>
  <c r="M445" i="7"/>
  <c r="M309" i="7"/>
  <c r="L74" i="7"/>
  <c r="AG163" i="1"/>
  <c r="AF187" i="1"/>
  <c r="AF189" i="1" s="1"/>
  <c r="M630" i="7"/>
  <c r="M541" i="7"/>
  <c r="M535" i="7"/>
  <c r="M581" i="7"/>
  <c r="M577" i="7"/>
  <c r="M573" i="7"/>
  <c r="M569" i="7"/>
  <c r="M29" i="7"/>
  <c r="M33" i="7"/>
  <c r="M26" i="7"/>
  <c r="E482" i="7"/>
  <c r="F485" i="7"/>
  <c r="D459" i="7"/>
  <c r="E485" i="7"/>
  <c r="C459" i="7"/>
  <c r="F459" i="7"/>
  <c r="D485" i="7"/>
  <c r="F458" i="7"/>
  <c r="C485" i="7"/>
  <c r="F511" i="7"/>
  <c r="E511" i="7"/>
  <c r="D511" i="7"/>
  <c r="E459" i="7"/>
  <c r="E458" i="7"/>
  <c r="C511" i="7"/>
  <c r="G690" i="7"/>
  <c r="E690" i="7"/>
  <c r="L678" i="7"/>
  <c r="G349" i="7"/>
  <c r="D658" i="7"/>
  <c r="G324" i="7"/>
  <c r="G658" i="7"/>
  <c r="L646" i="7"/>
  <c r="G375" i="7"/>
  <c r="D690" i="7"/>
  <c r="G722" i="7"/>
  <c r="L710" i="7"/>
  <c r="F690" i="7"/>
  <c r="C324" i="7"/>
  <c r="D324" i="7"/>
  <c r="F324" i="7"/>
  <c r="E324" i="7"/>
  <c r="D375" i="7"/>
  <c r="C375" i="7"/>
  <c r="F375" i="7"/>
  <c r="E375" i="7"/>
  <c r="A647" i="7"/>
  <c r="C659" i="7" s="1"/>
  <c r="C646" i="7"/>
  <c r="D646" i="7"/>
  <c r="E646" i="7"/>
  <c r="F646" i="7"/>
  <c r="G646" i="7"/>
  <c r="H646" i="7"/>
  <c r="I646" i="7"/>
  <c r="J646" i="7"/>
  <c r="K646" i="7"/>
  <c r="F658" i="7"/>
  <c r="C349" i="7"/>
  <c r="D349" i="7"/>
  <c r="F349" i="7"/>
  <c r="E349" i="7"/>
  <c r="A711" i="7"/>
  <c r="E723" i="7" s="1"/>
  <c r="C710" i="7"/>
  <c r="D710" i="7"/>
  <c r="E710" i="7"/>
  <c r="F710" i="7"/>
  <c r="G710" i="7"/>
  <c r="H710" i="7"/>
  <c r="I710" i="7"/>
  <c r="J710" i="7"/>
  <c r="K710" i="7"/>
  <c r="F722" i="7"/>
  <c r="A679" i="7"/>
  <c r="D691" i="7" s="1"/>
  <c r="C678" i="7"/>
  <c r="D678" i="7"/>
  <c r="E678" i="7"/>
  <c r="F678" i="7"/>
  <c r="G678" i="7"/>
  <c r="H678" i="7"/>
  <c r="I678" i="7"/>
  <c r="J678" i="7"/>
  <c r="K678" i="7"/>
  <c r="M709" i="7"/>
  <c r="M707" i="7"/>
  <c r="M706" i="7"/>
  <c r="M705" i="7"/>
  <c r="M710" i="7"/>
  <c r="M673" i="7"/>
  <c r="M678" i="7"/>
  <c r="M676" i="7"/>
  <c r="M708" i="7"/>
  <c r="M677" i="7"/>
  <c r="M675" i="7"/>
  <c r="M645" i="7"/>
  <c r="M643" i="7"/>
  <c r="M641" i="7"/>
  <c r="M674" i="7"/>
  <c r="M646" i="7"/>
  <c r="M644" i="7"/>
  <c r="M642" i="7"/>
  <c r="M41" i="7"/>
  <c r="M19" i="7"/>
  <c r="N2" i="7"/>
  <c r="H624" i="7"/>
  <c r="G30" i="7"/>
  <c r="G456" i="7"/>
  <c r="G459" i="7"/>
  <c r="G483" i="7"/>
  <c r="G511" i="7"/>
  <c r="G484" i="7"/>
  <c r="G508" i="7"/>
  <c r="H722" i="7"/>
  <c r="H721" i="7"/>
  <c r="H720" i="7"/>
  <c r="H719" i="7"/>
  <c r="H375" i="7"/>
  <c r="H374" i="7"/>
  <c r="H373" i="7"/>
  <c r="H372" i="7"/>
  <c r="H371" i="7"/>
  <c r="H690" i="7"/>
  <c r="H689" i="7"/>
  <c r="H688" i="7"/>
  <c r="H687" i="7"/>
  <c r="H686" i="7"/>
  <c r="H349" i="7"/>
  <c r="H348" i="7"/>
  <c r="H347" i="7"/>
  <c r="H346" i="7"/>
  <c r="H345" i="7"/>
  <c r="H658" i="7"/>
  <c r="H657" i="7"/>
  <c r="H656" i="7"/>
  <c r="H655" i="7"/>
  <c r="H654" i="7"/>
  <c r="H324" i="7"/>
  <c r="H323" i="7"/>
  <c r="H322" i="7"/>
  <c r="H321" i="7"/>
  <c r="H320" i="7"/>
  <c r="H542" i="7"/>
  <c r="H536" i="7"/>
  <c r="H451" i="7"/>
  <c r="H436" i="7"/>
  <c r="H435" i="7"/>
  <c r="H434" i="7"/>
  <c r="H433" i="7"/>
  <c r="H432" i="7"/>
  <c r="H431" i="7"/>
  <c r="H300" i="7"/>
  <c r="H299" i="7"/>
  <c r="H298" i="7"/>
  <c r="H297" i="7"/>
  <c r="H296" i="7"/>
  <c r="H295" i="7"/>
  <c r="H315" i="7"/>
  <c r="H28" i="7"/>
  <c r="G316" i="7"/>
  <c r="G458" i="7"/>
  <c r="G457" i="7"/>
  <c r="G485" i="7"/>
  <c r="G509" i="7"/>
  <c r="G482" i="7"/>
  <c r="G510" i="7"/>
  <c r="G452" i="7"/>
  <c r="N602" i="7" l="1"/>
  <c r="N603" i="7" s="1"/>
  <c r="N611" i="7"/>
  <c r="N612" i="7" s="1"/>
  <c r="N609" i="7"/>
  <c r="N591" i="7" s="1"/>
  <c r="N608" i="7"/>
  <c r="N607" i="7"/>
  <c r="N590" i="7"/>
  <c r="N22" i="7"/>
  <c r="N40" i="7" s="1"/>
  <c r="N598" i="7"/>
  <c r="O169" i="7"/>
  <c r="M597" i="7"/>
  <c r="M589" i="7" s="1"/>
  <c r="N595" i="7"/>
  <c r="N596" i="7"/>
  <c r="N629" i="7"/>
  <c r="N623" i="7"/>
  <c r="N39" i="7"/>
  <c r="N38" i="7"/>
  <c r="N37" i="7"/>
  <c r="N445" i="7"/>
  <c r="N309" i="7"/>
  <c r="M74" i="7"/>
  <c r="AH163" i="1"/>
  <c r="AG187" i="1"/>
  <c r="AG189" i="1" s="1"/>
  <c r="N630" i="7"/>
  <c r="N535" i="7"/>
  <c r="N581" i="7"/>
  <c r="N577" i="7"/>
  <c r="N573" i="7"/>
  <c r="N569" i="7"/>
  <c r="N541" i="7"/>
  <c r="N29" i="7"/>
  <c r="N33" i="7"/>
  <c r="N26" i="7"/>
  <c r="C460" i="7"/>
  <c r="G460" i="7"/>
  <c r="E512" i="7"/>
  <c r="E486" i="7"/>
  <c r="F512" i="7"/>
  <c r="G486" i="7"/>
  <c r="F486" i="7"/>
  <c r="C512" i="7"/>
  <c r="D460" i="7"/>
  <c r="D486" i="7"/>
  <c r="D512" i="7"/>
  <c r="F460" i="7"/>
  <c r="C486" i="7"/>
  <c r="E460" i="7"/>
  <c r="G512" i="7"/>
  <c r="H691" i="7"/>
  <c r="H723" i="7"/>
  <c r="H659" i="7"/>
  <c r="F659" i="7"/>
  <c r="M679" i="7"/>
  <c r="E691" i="7"/>
  <c r="F691" i="7"/>
  <c r="H325" i="7"/>
  <c r="D659" i="7"/>
  <c r="C691" i="7"/>
  <c r="E659" i="7"/>
  <c r="M647" i="7"/>
  <c r="H350" i="7"/>
  <c r="M711" i="7"/>
  <c r="F723" i="7"/>
  <c r="D723" i="7"/>
  <c r="C723" i="7"/>
  <c r="H376" i="7"/>
  <c r="A680" i="7"/>
  <c r="E692" i="7" s="1"/>
  <c r="C679" i="7"/>
  <c r="D679" i="7"/>
  <c r="E679" i="7"/>
  <c r="F679" i="7"/>
  <c r="G679" i="7"/>
  <c r="H679" i="7"/>
  <c r="I679" i="7"/>
  <c r="J679" i="7"/>
  <c r="K679" i="7"/>
  <c r="L679" i="7"/>
  <c r="G691" i="7"/>
  <c r="C376" i="7"/>
  <c r="D376" i="7"/>
  <c r="E376" i="7"/>
  <c r="F376" i="7"/>
  <c r="G376" i="7"/>
  <c r="C325" i="7"/>
  <c r="D325" i="7"/>
  <c r="E325" i="7"/>
  <c r="G325" i="7"/>
  <c r="F325" i="7"/>
  <c r="C350" i="7"/>
  <c r="D350" i="7"/>
  <c r="E350" i="7"/>
  <c r="F350" i="7"/>
  <c r="G350" i="7"/>
  <c r="A712" i="7"/>
  <c r="G724" i="7" s="1"/>
  <c r="C711" i="7"/>
  <c r="D711" i="7"/>
  <c r="E711" i="7"/>
  <c r="F711" i="7"/>
  <c r="G711" i="7"/>
  <c r="H711" i="7"/>
  <c r="I711" i="7"/>
  <c r="J711" i="7"/>
  <c r="K711" i="7"/>
  <c r="G723" i="7"/>
  <c r="L711" i="7"/>
  <c r="A648" i="7"/>
  <c r="G660" i="7" s="1"/>
  <c r="C647" i="7"/>
  <c r="D647" i="7"/>
  <c r="E647" i="7"/>
  <c r="F647" i="7"/>
  <c r="G647" i="7"/>
  <c r="H647" i="7"/>
  <c r="I647" i="7"/>
  <c r="C660" i="7"/>
  <c r="J647" i="7"/>
  <c r="K647" i="7"/>
  <c r="L647" i="7"/>
  <c r="G659" i="7"/>
  <c r="N711" i="7"/>
  <c r="N709" i="7"/>
  <c r="N707" i="7"/>
  <c r="N679" i="7"/>
  <c r="N678" i="7"/>
  <c r="N677" i="7"/>
  <c r="N676" i="7"/>
  <c r="N675" i="7"/>
  <c r="N674" i="7"/>
  <c r="N673" i="7"/>
  <c r="N706" i="7"/>
  <c r="N710" i="7"/>
  <c r="N705" i="7"/>
  <c r="N708" i="7"/>
  <c r="N647" i="7"/>
  <c r="N645" i="7"/>
  <c r="N643" i="7"/>
  <c r="N641" i="7"/>
  <c r="N646" i="7"/>
  <c r="N644" i="7"/>
  <c r="N642" i="7"/>
  <c r="N41" i="7"/>
  <c r="N19" i="7"/>
  <c r="O2" i="7"/>
  <c r="I624" i="7"/>
  <c r="H30" i="7"/>
  <c r="H457" i="7"/>
  <c r="H458" i="7"/>
  <c r="H482" i="7"/>
  <c r="H486" i="7"/>
  <c r="H510" i="7"/>
  <c r="H452" i="7"/>
  <c r="H483" i="7"/>
  <c r="H511" i="7"/>
  <c r="I723" i="7"/>
  <c r="I722" i="7"/>
  <c r="I721" i="7"/>
  <c r="I720" i="7"/>
  <c r="I376" i="7"/>
  <c r="I375" i="7"/>
  <c r="I374" i="7"/>
  <c r="I373" i="7"/>
  <c r="I372" i="7"/>
  <c r="I350" i="7"/>
  <c r="I349" i="7"/>
  <c r="I371" i="7"/>
  <c r="I691" i="7"/>
  <c r="I690" i="7"/>
  <c r="I689" i="7"/>
  <c r="I688" i="7"/>
  <c r="I687" i="7"/>
  <c r="I686" i="7"/>
  <c r="I325" i="7"/>
  <c r="I324" i="7"/>
  <c r="I348" i="7"/>
  <c r="I346" i="7"/>
  <c r="I345" i="7"/>
  <c r="I659" i="7"/>
  <c r="I658" i="7"/>
  <c r="I657" i="7"/>
  <c r="I656" i="7"/>
  <c r="I655" i="7"/>
  <c r="I654" i="7"/>
  <c r="I323" i="7"/>
  <c r="I322" i="7"/>
  <c r="I321" i="7"/>
  <c r="I320" i="7"/>
  <c r="I542" i="7"/>
  <c r="I536" i="7"/>
  <c r="I436" i="7"/>
  <c r="I435" i="7"/>
  <c r="I434" i="7"/>
  <c r="I433" i="7"/>
  <c r="I432" i="7"/>
  <c r="I431" i="7"/>
  <c r="I347" i="7"/>
  <c r="I451" i="7"/>
  <c r="I315" i="7"/>
  <c r="I300" i="7"/>
  <c r="I299" i="7"/>
  <c r="I298" i="7"/>
  <c r="I297" i="7"/>
  <c r="I296" i="7"/>
  <c r="I295" i="7"/>
  <c r="I28" i="7"/>
  <c r="H316" i="7"/>
  <c r="H459" i="7"/>
  <c r="H456" i="7"/>
  <c r="H460" i="7"/>
  <c r="H484" i="7"/>
  <c r="H508" i="7"/>
  <c r="H512" i="7"/>
  <c r="H485" i="7"/>
  <c r="H509" i="7"/>
  <c r="O602" i="7" l="1"/>
  <c r="O603" i="7" s="1"/>
  <c r="O611" i="7"/>
  <c r="O612" i="7" s="1"/>
  <c r="O609" i="7"/>
  <c r="O608" i="7"/>
  <c r="O607" i="7"/>
  <c r="O22" i="7"/>
  <c r="O590" i="7"/>
  <c r="O598" i="7"/>
  <c r="P169" i="7"/>
  <c r="N597" i="7"/>
  <c r="N589" i="7" s="1"/>
  <c r="O591" i="7"/>
  <c r="O595" i="7"/>
  <c r="O596" i="7"/>
  <c r="O623" i="7"/>
  <c r="O629" i="7"/>
  <c r="O39" i="7"/>
  <c r="O38" i="7"/>
  <c r="O37" i="7"/>
  <c r="O40" i="7"/>
  <c r="O445" i="7"/>
  <c r="O309" i="7"/>
  <c r="AI163" i="1"/>
  <c r="AH187" i="1"/>
  <c r="AH189" i="1" s="1"/>
  <c r="O630" i="7"/>
  <c r="N74" i="7"/>
  <c r="O541" i="7"/>
  <c r="O581" i="7"/>
  <c r="O577" i="7"/>
  <c r="O569" i="7"/>
  <c r="O535" i="7"/>
  <c r="O573" i="7"/>
  <c r="O29" i="7"/>
  <c r="O33" i="7"/>
  <c r="O26" i="7"/>
  <c r="G487" i="7"/>
  <c r="D461" i="7"/>
  <c r="H487" i="7"/>
  <c r="E487" i="7"/>
  <c r="G513" i="7"/>
  <c r="D487" i="7"/>
  <c r="F513" i="7"/>
  <c r="H513" i="7"/>
  <c r="C461" i="7"/>
  <c r="C487" i="7"/>
  <c r="E513" i="7"/>
  <c r="F461" i="7"/>
  <c r="D513" i="7"/>
  <c r="H461" i="7"/>
  <c r="G461" i="7"/>
  <c r="C513" i="7"/>
  <c r="F487" i="7"/>
  <c r="E461" i="7"/>
  <c r="C724" i="7"/>
  <c r="F724" i="7"/>
  <c r="I692" i="7"/>
  <c r="N680" i="7"/>
  <c r="F692" i="7"/>
  <c r="C692" i="7"/>
  <c r="I724" i="7"/>
  <c r="E724" i="7"/>
  <c r="D724" i="7"/>
  <c r="I660" i="7"/>
  <c r="N712" i="7"/>
  <c r="I351" i="7"/>
  <c r="D692" i="7"/>
  <c r="D660" i="7"/>
  <c r="G692" i="7"/>
  <c r="N648" i="7"/>
  <c r="F660" i="7"/>
  <c r="I377" i="7"/>
  <c r="A713" i="7"/>
  <c r="D725" i="7" s="1"/>
  <c r="C712" i="7"/>
  <c r="D712" i="7"/>
  <c r="E712" i="7"/>
  <c r="F712" i="7"/>
  <c r="G712" i="7"/>
  <c r="H712" i="7"/>
  <c r="I712" i="7"/>
  <c r="C725" i="7"/>
  <c r="J712" i="7"/>
  <c r="K712" i="7"/>
  <c r="L712" i="7"/>
  <c r="H724" i="7"/>
  <c r="M712" i="7"/>
  <c r="C326" i="7"/>
  <c r="E326" i="7"/>
  <c r="D326" i="7"/>
  <c r="F326" i="7"/>
  <c r="G326" i="7"/>
  <c r="H326" i="7"/>
  <c r="C351" i="7"/>
  <c r="D351" i="7"/>
  <c r="F351" i="7"/>
  <c r="E351" i="7"/>
  <c r="G351" i="7"/>
  <c r="H351" i="7"/>
  <c r="A649" i="7"/>
  <c r="E661" i="7" s="1"/>
  <c r="C648" i="7"/>
  <c r="D648" i="7"/>
  <c r="E648" i="7"/>
  <c r="F648" i="7"/>
  <c r="G648" i="7"/>
  <c r="H648" i="7"/>
  <c r="I648" i="7"/>
  <c r="C661" i="7"/>
  <c r="J648" i="7"/>
  <c r="K648" i="7"/>
  <c r="L648" i="7"/>
  <c r="M648" i="7"/>
  <c r="H660" i="7"/>
  <c r="A681" i="7"/>
  <c r="F693" i="7" s="1"/>
  <c r="C680" i="7"/>
  <c r="D680" i="7"/>
  <c r="E680" i="7"/>
  <c r="F680" i="7"/>
  <c r="G680" i="7"/>
  <c r="H680" i="7"/>
  <c r="I680" i="7"/>
  <c r="C693" i="7"/>
  <c r="J680" i="7"/>
  <c r="K680" i="7"/>
  <c r="L680" i="7"/>
  <c r="M680" i="7"/>
  <c r="H692" i="7"/>
  <c r="I326" i="7"/>
  <c r="E660" i="7"/>
  <c r="C377" i="7"/>
  <c r="D377" i="7"/>
  <c r="E377" i="7"/>
  <c r="F377" i="7"/>
  <c r="G377" i="7"/>
  <c r="H377" i="7"/>
  <c r="O712" i="7"/>
  <c r="O711" i="7"/>
  <c r="O710" i="7"/>
  <c r="O709" i="7"/>
  <c r="O708" i="7"/>
  <c r="O707" i="7"/>
  <c r="O705" i="7"/>
  <c r="O680" i="7"/>
  <c r="O678" i="7"/>
  <c r="O706" i="7"/>
  <c r="O679" i="7"/>
  <c r="O677" i="7"/>
  <c r="O675" i="7"/>
  <c r="O673" i="7"/>
  <c r="O646" i="7"/>
  <c r="O644" i="7"/>
  <c r="O642" i="7"/>
  <c r="O674" i="7"/>
  <c r="O648" i="7"/>
  <c r="O676" i="7"/>
  <c r="O647" i="7"/>
  <c r="O645" i="7"/>
  <c r="O643" i="7"/>
  <c r="O641" i="7"/>
  <c r="O19" i="7"/>
  <c r="O41" i="7"/>
  <c r="P2" i="7"/>
  <c r="J624" i="7"/>
  <c r="I460" i="7"/>
  <c r="I459" i="7"/>
  <c r="I483" i="7"/>
  <c r="I487" i="7"/>
  <c r="I511" i="7"/>
  <c r="I484" i="7"/>
  <c r="I508" i="7"/>
  <c r="I512" i="7"/>
  <c r="I30" i="7"/>
  <c r="J724" i="7"/>
  <c r="J723" i="7"/>
  <c r="J722" i="7"/>
  <c r="J721" i="7"/>
  <c r="J720" i="7"/>
  <c r="J377" i="7"/>
  <c r="J376" i="7"/>
  <c r="J375" i="7"/>
  <c r="J374" i="7"/>
  <c r="J373" i="7"/>
  <c r="J372" i="7"/>
  <c r="J371" i="7"/>
  <c r="J692" i="7"/>
  <c r="J691" i="7"/>
  <c r="J690" i="7"/>
  <c r="J689" i="7"/>
  <c r="J688" i="7"/>
  <c r="J687" i="7"/>
  <c r="J686" i="7"/>
  <c r="J351" i="7"/>
  <c r="J350" i="7"/>
  <c r="J349" i="7"/>
  <c r="J348" i="7"/>
  <c r="J347" i="7"/>
  <c r="J346" i="7"/>
  <c r="J345" i="7"/>
  <c r="J660" i="7"/>
  <c r="J659" i="7"/>
  <c r="J658" i="7"/>
  <c r="J657" i="7"/>
  <c r="J656" i="7"/>
  <c r="J655" i="7"/>
  <c r="J654" i="7"/>
  <c r="J326" i="7"/>
  <c r="J325" i="7"/>
  <c r="J324" i="7"/>
  <c r="J323" i="7"/>
  <c r="J322" i="7"/>
  <c r="J321" i="7"/>
  <c r="J320" i="7"/>
  <c r="J542" i="7"/>
  <c r="J536" i="7"/>
  <c r="J451" i="7"/>
  <c r="J436" i="7"/>
  <c r="J435" i="7"/>
  <c r="J434" i="7"/>
  <c r="J433" i="7"/>
  <c r="J432" i="7"/>
  <c r="J431" i="7"/>
  <c r="J300" i="7"/>
  <c r="J299" i="7"/>
  <c r="J298" i="7"/>
  <c r="J297" i="7"/>
  <c r="J296" i="7"/>
  <c r="J295" i="7"/>
  <c r="J315" i="7"/>
  <c r="J28" i="7"/>
  <c r="I316" i="7"/>
  <c r="I456" i="7"/>
  <c r="I458" i="7"/>
  <c r="I457" i="7"/>
  <c r="I461" i="7"/>
  <c r="I485" i="7"/>
  <c r="I509" i="7"/>
  <c r="I513" i="7"/>
  <c r="I482" i="7"/>
  <c r="I486" i="7"/>
  <c r="I510" i="7"/>
  <c r="I452" i="7"/>
  <c r="P602" i="7" l="1"/>
  <c r="P603" i="7" s="1"/>
  <c r="P611" i="7"/>
  <c r="P612" i="7" s="1"/>
  <c r="P609" i="7"/>
  <c r="P591" i="7" s="1"/>
  <c r="P608" i="7"/>
  <c r="P607" i="7"/>
  <c r="P22" i="7"/>
  <c r="P590" i="7"/>
  <c r="P598" i="7"/>
  <c r="Q169" i="7"/>
  <c r="P595" i="7"/>
  <c r="P596" i="7"/>
  <c r="O597" i="7"/>
  <c r="O589" i="7" s="1"/>
  <c r="P629" i="7"/>
  <c r="P623" i="7"/>
  <c r="P39" i="7"/>
  <c r="P38" i="7"/>
  <c r="P37" i="7"/>
  <c r="P40" i="7"/>
  <c r="P445" i="7"/>
  <c r="P309" i="7"/>
  <c r="AJ163" i="1"/>
  <c r="AI187" i="1"/>
  <c r="AI189" i="1" s="1"/>
  <c r="O74" i="7"/>
  <c r="P630" i="7"/>
  <c r="P581" i="7"/>
  <c r="P573" i="7"/>
  <c r="P541" i="7"/>
  <c r="P535" i="7"/>
  <c r="P577" i="7"/>
  <c r="P569" i="7"/>
  <c r="P29" i="7"/>
  <c r="P33" i="7"/>
  <c r="P26" i="7"/>
  <c r="O649" i="7"/>
  <c r="C462" i="7"/>
  <c r="H514" i="7"/>
  <c r="D488" i="7"/>
  <c r="I462" i="7"/>
  <c r="G514" i="7"/>
  <c r="C488" i="7"/>
  <c r="F514" i="7"/>
  <c r="H462" i="7"/>
  <c r="F488" i="7"/>
  <c r="E514" i="7"/>
  <c r="G462" i="7"/>
  <c r="D514" i="7"/>
  <c r="H488" i="7"/>
  <c r="F462" i="7"/>
  <c r="I488" i="7"/>
  <c r="C514" i="7"/>
  <c r="G488" i="7"/>
  <c r="D462" i="7"/>
  <c r="E488" i="7"/>
  <c r="E462" i="7"/>
  <c r="I514" i="7"/>
  <c r="E693" i="7"/>
  <c r="G661" i="7"/>
  <c r="D661" i="7"/>
  <c r="J661" i="7"/>
  <c r="H661" i="7"/>
  <c r="F661" i="7"/>
  <c r="J725" i="7"/>
  <c r="F725" i="7"/>
  <c r="O681" i="7"/>
  <c r="H693" i="7"/>
  <c r="G693" i="7"/>
  <c r="J327" i="7"/>
  <c r="H725" i="7"/>
  <c r="J693" i="7"/>
  <c r="D693" i="7"/>
  <c r="E725" i="7"/>
  <c r="O713" i="7"/>
  <c r="G725" i="7"/>
  <c r="J352" i="7"/>
  <c r="A682" i="7"/>
  <c r="D694" i="7" s="1"/>
  <c r="C681" i="7"/>
  <c r="D681" i="7"/>
  <c r="E681" i="7"/>
  <c r="F681" i="7"/>
  <c r="G681" i="7"/>
  <c r="H681" i="7"/>
  <c r="I681" i="7"/>
  <c r="J681" i="7"/>
  <c r="K681" i="7"/>
  <c r="L681" i="7"/>
  <c r="M681" i="7"/>
  <c r="I693" i="7"/>
  <c r="N681" i="7"/>
  <c r="D378" i="7"/>
  <c r="C378" i="7"/>
  <c r="E378" i="7"/>
  <c r="F378" i="7"/>
  <c r="G378" i="7"/>
  <c r="H378" i="7"/>
  <c r="I378" i="7"/>
  <c r="C327" i="7"/>
  <c r="D327" i="7"/>
  <c r="F327" i="7"/>
  <c r="E327" i="7"/>
  <c r="G327" i="7"/>
  <c r="H327" i="7"/>
  <c r="I327" i="7"/>
  <c r="A714" i="7"/>
  <c r="I726" i="7" s="1"/>
  <c r="C713" i="7"/>
  <c r="D713" i="7"/>
  <c r="E713" i="7"/>
  <c r="F713" i="7"/>
  <c r="G713" i="7"/>
  <c r="H713" i="7"/>
  <c r="I713" i="7"/>
  <c r="C726" i="7"/>
  <c r="J713" i="7"/>
  <c r="K713" i="7"/>
  <c r="L713" i="7"/>
  <c r="M713" i="7"/>
  <c r="I725" i="7"/>
  <c r="N713" i="7"/>
  <c r="J378" i="7"/>
  <c r="C352" i="7"/>
  <c r="E352" i="7"/>
  <c r="D352" i="7"/>
  <c r="F352" i="7"/>
  <c r="G352" i="7"/>
  <c r="H352" i="7"/>
  <c r="I352" i="7"/>
  <c r="A650" i="7"/>
  <c r="F662" i="7" s="1"/>
  <c r="C649" i="7"/>
  <c r="D649" i="7"/>
  <c r="E649" i="7"/>
  <c r="F649" i="7"/>
  <c r="G649" i="7"/>
  <c r="H649" i="7"/>
  <c r="I649" i="7"/>
  <c r="C662" i="7"/>
  <c r="J649" i="7"/>
  <c r="K649" i="7"/>
  <c r="L649" i="7"/>
  <c r="M649" i="7"/>
  <c r="N649" i="7"/>
  <c r="I661" i="7"/>
  <c r="P712" i="7"/>
  <c r="P710" i="7"/>
  <c r="P708" i="7"/>
  <c r="P711" i="7"/>
  <c r="P707" i="7"/>
  <c r="P709" i="7"/>
  <c r="P680" i="7"/>
  <c r="P678" i="7"/>
  <c r="P674" i="7"/>
  <c r="P705" i="7"/>
  <c r="P706" i="7"/>
  <c r="P681" i="7"/>
  <c r="P679" i="7"/>
  <c r="P677" i="7"/>
  <c r="P713" i="7"/>
  <c r="P647" i="7"/>
  <c r="P646" i="7"/>
  <c r="P645" i="7"/>
  <c r="P644" i="7"/>
  <c r="P643" i="7"/>
  <c r="P642" i="7"/>
  <c r="P641" i="7"/>
  <c r="P676" i="7"/>
  <c r="P673" i="7"/>
  <c r="P648" i="7"/>
  <c r="P675" i="7"/>
  <c r="P649" i="7"/>
  <c r="P19" i="7"/>
  <c r="P41" i="7"/>
  <c r="Q2" i="7"/>
  <c r="K624" i="7"/>
  <c r="J461" i="7"/>
  <c r="J456" i="7"/>
  <c r="J460" i="7"/>
  <c r="J484" i="7"/>
  <c r="J488" i="7"/>
  <c r="J508" i="7"/>
  <c r="J512" i="7"/>
  <c r="J485" i="7"/>
  <c r="J509" i="7"/>
  <c r="J513" i="7"/>
  <c r="J30" i="7"/>
  <c r="K726" i="7"/>
  <c r="K725" i="7"/>
  <c r="K724" i="7"/>
  <c r="K723" i="7"/>
  <c r="K722" i="7"/>
  <c r="K721" i="7"/>
  <c r="K720" i="7"/>
  <c r="K378" i="7"/>
  <c r="K377" i="7"/>
  <c r="K376" i="7"/>
  <c r="K375" i="7"/>
  <c r="K374" i="7"/>
  <c r="K373" i="7"/>
  <c r="K352" i="7"/>
  <c r="K351" i="7"/>
  <c r="K350" i="7"/>
  <c r="K349" i="7"/>
  <c r="K372" i="7"/>
  <c r="K693" i="7"/>
  <c r="K692" i="7"/>
  <c r="K691" i="7"/>
  <c r="K690" i="7"/>
  <c r="K689" i="7"/>
  <c r="K688" i="7"/>
  <c r="K687" i="7"/>
  <c r="K686" i="7"/>
  <c r="K348" i="7"/>
  <c r="K327" i="7"/>
  <c r="K326" i="7"/>
  <c r="K325" i="7"/>
  <c r="K324" i="7"/>
  <c r="K347" i="7"/>
  <c r="K346" i="7"/>
  <c r="K345" i="7"/>
  <c r="K661" i="7"/>
  <c r="K660" i="7"/>
  <c r="K659" i="7"/>
  <c r="K658" i="7"/>
  <c r="K657" i="7"/>
  <c r="K656" i="7"/>
  <c r="K655" i="7"/>
  <c r="K654" i="7"/>
  <c r="K322" i="7"/>
  <c r="K323" i="7"/>
  <c r="K321" i="7"/>
  <c r="K542" i="7"/>
  <c r="K536" i="7"/>
  <c r="K436" i="7"/>
  <c r="K435" i="7"/>
  <c r="K434" i="7"/>
  <c r="K433" i="7"/>
  <c r="K432" i="7"/>
  <c r="K431" i="7"/>
  <c r="K451" i="7"/>
  <c r="K315" i="7"/>
  <c r="K300" i="7"/>
  <c r="K299" i="7"/>
  <c r="K298" i="7"/>
  <c r="K297" i="7"/>
  <c r="K296" i="7"/>
  <c r="K295" i="7"/>
  <c r="K28" i="7"/>
  <c r="J459" i="7"/>
  <c r="J316" i="7"/>
  <c r="J457" i="7"/>
  <c r="J458" i="7"/>
  <c r="J462" i="7"/>
  <c r="J482" i="7"/>
  <c r="J486" i="7"/>
  <c r="J510" i="7"/>
  <c r="J514" i="7"/>
  <c r="J452" i="7"/>
  <c r="J483" i="7"/>
  <c r="J487" i="7"/>
  <c r="J511" i="7"/>
  <c r="Q602" i="7" l="1"/>
  <c r="Q603" i="7" s="1"/>
  <c r="Q611" i="7"/>
  <c r="Q612" i="7" s="1"/>
  <c r="Q609" i="7"/>
  <c r="Q608" i="7"/>
  <c r="Q607" i="7"/>
  <c r="P589" i="7"/>
  <c r="P597" i="7"/>
  <c r="Q590" i="7"/>
  <c r="Q22" i="7"/>
  <c r="Q598" i="7"/>
  <c r="R169" i="7"/>
  <c r="Q591" i="7"/>
  <c r="Q595" i="7"/>
  <c r="Q596" i="7"/>
  <c r="Q623" i="7"/>
  <c r="Q629" i="7"/>
  <c r="Q39" i="7"/>
  <c r="Q38" i="7"/>
  <c r="Q37" i="7"/>
  <c r="Q40" i="7"/>
  <c r="Q445" i="7"/>
  <c r="Q309" i="7"/>
  <c r="K694" i="7"/>
  <c r="AK163" i="1"/>
  <c r="AJ187" i="1"/>
  <c r="AJ189" i="1" s="1"/>
  <c r="Q630" i="7"/>
  <c r="P74" i="7"/>
  <c r="Q541" i="7"/>
  <c r="Q535" i="7"/>
  <c r="Q581" i="7"/>
  <c r="Q577" i="7"/>
  <c r="Q573" i="7"/>
  <c r="Q569" i="7"/>
  <c r="Q29" i="7"/>
  <c r="Q33" i="7"/>
  <c r="Q26" i="7"/>
  <c r="E489" i="7"/>
  <c r="C463" i="7"/>
  <c r="D489" i="7"/>
  <c r="C489" i="7"/>
  <c r="I515" i="7"/>
  <c r="D515" i="7"/>
  <c r="J515" i="7"/>
  <c r="I463" i="7"/>
  <c r="H515" i="7"/>
  <c r="D463" i="7"/>
  <c r="I489" i="7"/>
  <c r="H463" i="7"/>
  <c r="G515" i="7"/>
  <c r="H489" i="7"/>
  <c r="G463" i="7"/>
  <c r="F515" i="7"/>
  <c r="G489" i="7"/>
  <c r="E463" i="7"/>
  <c r="E515" i="7"/>
  <c r="J463" i="7"/>
  <c r="F489" i="7"/>
  <c r="F463" i="7"/>
  <c r="C515" i="7"/>
  <c r="J489" i="7"/>
  <c r="C694" i="7"/>
  <c r="G694" i="7"/>
  <c r="G662" i="7"/>
  <c r="P650" i="7"/>
  <c r="K353" i="7"/>
  <c r="F726" i="7"/>
  <c r="H726" i="7"/>
  <c r="K379" i="7"/>
  <c r="I662" i="7"/>
  <c r="D662" i="7"/>
  <c r="E694" i="7"/>
  <c r="E726" i="7"/>
  <c r="H662" i="7"/>
  <c r="E662" i="7"/>
  <c r="G726" i="7"/>
  <c r="D726" i="7"/>
  <c r="I694" i="7"/>
  <c r="K662" i="7"/>
  <c r="P682" i="7"/>
  <c r="P714" i="7"/>
  <c r="H694" i="7"/>
  <c r="F694" i="7"/>
  <c r="K328" i="7"/>
  <c r="C379" i="7"/>
  <c r="D379" i="7"/>
  <c r="E379" i="7"/>
  <c r="F379" i="7"/>
  <c r="G379" i="7"/>
  <c r="H379" i="7"/>
  <c r="I379" i="7"/>
  <c r="J379" i="7"/>
  <c r="C650" i="7"/>
  <c r="D650" i="7"/>
  <c r="D651" i="7" s="1"/>
  <c r="D636" i="7" s="1"/>
  <c r="D80" i="7" s="1"/>
  <c r="E650" i="7"/>
  <c r="E651" i="7" s="1"/>
  <c r="E636" i="7" s="1"/>
  <c r="E80" i="7" s="1"/>
  <c r="F650" i="7"/>
  <c r="F651" i="7" s="1"/>
  <c r="F636" i="7" s="1"/>
  <c r="F80" i="7" s="1"/>
  <c r="G650" i="7"/>
  <c r="G651" i="7" s="1"/>
  <c r="G636" i="7" s="1"/>
  <c r="G80" i="7" s="1"/>
  <c r="H650" i="7"/>
  <c r="H651" i="7" s="1"/>
  <c r="H636" i="7" s="1"/>
  <c r="H80" i="7" s="1"/>
  <c r="I650" i="7"/>
  <c r="I651" i="7" s="1"/>
  <c r="I636" i="7" s="1"/>
  <c r="I80" i="7" s="1"/>
  <c r="J650" i="7"/>
  <c r="J651" i="7" s="1"/>
  <c r="J636" i="7" s="1"/>
  <c r="J80" i="7" s="1"/>
  <c r="K650" i="7"/>
  <c r="K651" i="7" s="1"/>
  <c r="K636" i="7" s="1"/>
  <c r="K80" i="7" s="1"/>
  <c r="L650" i="7"/>
  <c r="M650" i="7"/>
  <c r="N650" i="7"/>
  <c r="O650" i="7"/>
  <c r="J662" i="7"/>
  <c r="C714" i="7"/>
  <c r="D714" i="7"/>
  <c r="D715" i="7" s="1"/>
  <c r="D700" i="7" s="1"/>
  <c r="D82" i="7" s="1"/>
  <c r="E714" i="7"/>
  <c r="E715" i="7" s="1"/>
  <c r="E700" i="7" s="1"/>
  <c r="E82" i="7" s="1"/>
  <c r="F714" i="7"/>
  <c r="F715" i="7" s="1"/>
  <c r="F700" i="7" s="1"/>
  <c r="F82" i="7" s="1"/>
  <c r="G714" i="7"/>
  <c r="G715" i="7" s="1"/>
  <c r="G700" i="7" s="1"/>
  <c r="G82" i="7" s="1"/>
  <c r="H714" i="7"/>
  <c r="H715" i="7" s="1"/>
  <c r="H700" i="7" s="1"/>
  <c r="H82" i="7" s="1"/>
  <c r="I714" i="7"/>
  <c r="I715" i="7" s="1"/>
  <c r="I700" i="7" s="1"/>
  <c r="I82" i="7" s="1"/>
  <c r="J714" i="7"/>
  <c r="J715" i="7" s="1"/>
  <c r="J700" i="7" s="1"/>
  <c r="J82" i="7" s="1"/>
  <c r="K714" i="7"/>
  <c r="K715" i="7" s="1"/>
  <c r="K700" i="7" s="1"/>
  <c r="K82" i="7" s="1"/>
  <c r="L714" i="7"/>
  <c r="M714" i="7"/>
  <c r="N714" i="7"/>
  <c r="O714" i="7"/>
  <c r="J726" i="7"/>
  <c r="C353" i="7"/>
  <c r="D353" i="7"/>
  <c r="F353" i="7"/>
  <c r="E353" i="7"/>
  <c r="G353" i="7"/>
  <c r="H353" i="7"/>
  <c r="I353" i="7"/>
  <c r="J353" i="7"/>
  <c r="C328" i="7"/>
  <c r="D328" i="7"/>
  <c r="E328" i="7"/>
  <c r="F328" i="7"/>
  <c r="G328" i="7"/>
  <c r="H328" i="7"/>
  <c r="I328" i="7"/>
  <c r="J328" i="7"/>
  <c r="C682" i="7"/>
  <c r="D682" i="7"/>
  <c r="D683" i="7" s="1"/>
  <c r="D668" i="7" s="1"/>
  <c r="D81" i="7" s="1"/>
  <c r="E682" i="7"/>
  <c r="E683" i="7" s="1"/>
  <c r="E668" i="7" s="1"/>
  <c r="E81" i="7" s="1"/>
  <c r="F682" i="7"/>
  <c r="F683" i="7" s="1"/>
  <c r="F668" i="7" s="1"/>
  <c r="F81" i="7" s="1"/>
  <c r="G682" i="7"/>
  <c r="G683" i="7" s="1"/>
  <c r="G668" i="7" s="1"/>
  <c r="G81" i="7" s="1"/>
  <c r="H682" i="7"/>
  <c r="H683" i="7" s="1"/>
  <c r="H668" i="7" s="1"/>
  <c r="H81" i="7" s="1"/>
  <c r="I682" i="7"/>
  <c r="I683" i="7" s="1"/>
  <c r="I668" i="7" s="1"/>
  <c r="I81" i="7" s="1"/>
  <c r="J682" i="7"/>
  <c r="J683" i="7" s="1"/>
  <c r="J668" i="7" s="1"/>
  <c r="J81" i="7" s="1"/>
  <c r="K682" i="7"/>
  <c r="K683" i="7" s="1"/>
  <c r="K668" i="7" s="1"/>
  <c r="K81" i="7" s="1"/>
  <c r="L682" i="7"/>
  <c r="M682" i="7"/>
  <c r="N682" i="7"/>
  <c r="J694" i="7"/>
  <c r="O682" i="7"/>
  <c r="Q706" i="7"/>
  <c r="Q705" i="7"/>
  <c r="Q714" i="7"/>
  <c r="Q712" i="7"/>
  <c r="Q710" i="7"/>
  <c r="Q708" i="7"/>
  <c r="Q711" i="7"/>
  <c r="Q681" i="7"/>
  <c r="Q679" i="7"/>
  <c r="Q713" i="7"/>
  <c r="Q707" i="7"/>
  <c r="Q709" i="7"/>
  <c r="Q682" i="7"/>
  <c r="Q680" i="7"/>
  <c r="Q678" i="7"/>
  <c r="Q676" i="7"/>
  <c r="Q674" i="7"/>
  <c r="Q650" i="7"/>
  <c r="Q648" i="7"/>
  <c r="Q673" i="7"/>
  <c r="Q646" i="7"/>
  <c r="Q644" i="7"/>
  <c r="Q642" i="7"/>
  <c r="Q675" i="7"/>
  <c r="Q649" i="7"/>
  <c r="Q647" i="7"/>
  <c r="Q645" i="7"/>
  <c r="Q643" i="7"/>
  <c r="Q641" i="7"/>
  <c r="Q677" i="7"/>
  <c r="Q41" i="7"/>
  <c r="Q19" i="7"/>
  <c r="R2" i="7"/>
  <c r="L624" i="7"/>
  <c r="K484" i="7"/>
  <c r="K463" i="7"/>
  <c r="K512" i="7"/>
  <c r="K459" i="7"/>
  <c r="K488" i="7"/>
  <c r="K316" i="7"/>
  <c r="K460" i="7"/>
  <c r="L726" i="7"/>
  <c r="L725" i="7"/>
  <c r="L724" i="7"/>
  <c r="L723" i="7"/>
  <c r="L722" i="7"/>
  <c r="L721" i="7"/>
  <c r="L719" i="7"/>
  <c r="L379" i="7"/>
  <c r="L378" i="7"/>
  <c r="L377" i="7"/>
  <c r="L376" i="7"/>
  <c r="L375" i="7"/>
  <c r="L374" i="7"/>
  <c r="L373" i="7"/>
  <c r="L372" i="7"/>
  <c r="L694" i="7"/>
  <c r="L693" i="7"/>
  <c r="L692" i="7"/>
  <c r="L691" i="7"/>
  <c r="L690" i="7"/>
  <c r="L689" i="7"/>
  <c r="L688" i="7"/>
  <c r="L687" i="7"/>
  <c r="L686" i="7"/>
  <c r="L353" i="7"/>
  <c r="L352" i="7"/>
  <c r="L351" i="7"/>
  <c r="L350" i="7"/>
  <c r="L349" i="7"/>
  <c r="L348" i="7"/>
  <c r="L347" i="7"/>
  <c r="L346" i="7"/>
  <c r="L345" i="7"/>
  <c r="L662" i="7"/>
  <c r="L661" i="7"/>
  <c r="L660" i="7"/>
  <c r="L659" i="7"/>
  <c r="L658" i="7"/>
  <c r="L657" i="7"/>
  <c r="L656" i="7"/>
  <c r="L655" i="7"/>
  <c r="L654" i="7"/>
  <c r="L328" i="7"/>
  <c r="L327" i="7"/>
  <c r="L326" i="7"/>
  <c r="L325" i="7"/>
  <c r="L324" i="7"/>
  <c r="L323" i="7"/>
  <c r="L322" i="7"/>
  <c r="L321" i="7"/>
  <c r="L542" i="7"/>
  <c r="L536" i="7"/>
  <c r="L451" i="7"/>
  <c r="L436" i="7"/>
  <c r="L435" i="7"/>
  <c r="L434" i="7"/>
  <c r="L433" i="7"/>
  <c r="L432" i="7"/>
  <c r="L431" i="7"/>
  <c r="L300" i="7"/>
  <c r="L299" i="7"/>
  <c r="L298" i="7"/>
  <c r="L297" i="7"/>
  <c r="L296" i="7"/>
  <c r="L295" i="7"/>
  <c r="L315" i="7"/>
  <c r="L28" i="7"/>
  <c r="K462" i="7"/>
  <c r="K483" i="7"/>
  <c r="K487" i="7"/>
  <c r="K511" i="7"/>
  <c r="K515" i="7"/>
  <c r="K30" i="7"/>
  <c r="K320" i="7"/>
  <c r="K371" i="7"/>
  <c r="K458" i="7"/>
  <c r="K457" i="7"/>
  <c r="K461" i="7"/>
  <c r="K485" i="7"/>
  <c r="K489" i="7"/>
  <c r="K509" i="7"/>
  <c r="K513" i="7"/>
  <c r="K482" i="7"/>
  <c r="K486" i="7"/>
  <c r="K510" i="7"/>
  <c r="K514" i="7"/>
  <c r="K452" i="7"/>
  <c r="R602" i="7" l="1"/>
  <c r="R603" i="7" s="1"/>
  <c r="R611" i="7"/>
  <c r="R612" i="7" s="1"/>
  <c r="R609" i="7"/>
  <c r="R591" i="7" s="1"/>
  <c r="R608" i="7"/>
  <c r="R607" i="7"/>
  <c r="R590" i="7"/>
  <c r="R22" i="7"/>
  <c r="R40" i="7" s="1"/>
  <c r="Q597" i="7"/>
  <c r="Q589" i="7" s="1"/>
  <c r="R598" i="7"/>
  <c r="S169" i="7"/>
  <c r="R595" i="7"/>
  <c r="R596" i="7"/>
  <c r="R629" i="7"/>
  <c r="R623" i="7"/>
  <c r="R39" i="7"/>
  <c r="R38" i="7"/>
  <c r="R37" i="7"/>
  <c r="R445" i="7"/>
  <c r="R309" i="7"/>
  <c r="Q74" i="7"/>
  <c r="AL163" i="1"/>
  <c r="AK187" i="1"/>
  <c r="AK189" i="1" s="1"/>
  <c r="R630" i="7"/>
  <c r="R577" i="7"/>
  <c r="R573" i="7"/>
  <c r="R541" i="7"/>
  <c r="R535" i="7"/>
  <c r="R581" i="7"/>
  <c r="R569" i="7"/>
  <c r="R29" i="7"/>
  <c r="R33" i="7"/>
  <c r="R26" i="7"/>
  <c r="D464" i="7"/>
  <c r="D490" i="7"/>
  <c r="H516" i="7"/>
  <c r="K490" i="7"/>
  <c r="G516" i="7"/>
  <c r="J464" i="7"/>
  <c r="J490" i="7"/>
  <c r="F516" i="7"/>
  <c r="I464" i="7"/>
  <c r="I490" i="7"/>
  <c r="E516" i="7"/>
  <c r="H464" i="7"/>
  <c r="H490" i="7"/>
  <c r="D516" i="7"/>
  <c r="G464" i="7"/>
  <c r="G490" i="7"/>
  <c r="C516" i="7"/>
  <c r="K516" i="7"/>
  <c r="C464" i="7"/>
  <c r="F464" i="7"/>
  <c r="E490" i="7"/>
  <c r="J516" i="7"/>
  <c r="K464" i="7"/>
  <c r="C490" i="7"/>
  <c r="E464" i="7"/>
  <c r="F490" i="7"/>
  <c r="I516" i="7"/>
  <c r="L329" i="7"/>
  <c r="L380" i="7"/>
  <c r="L354" i="7"/>
  <c r="J83" i="7"/>
  <c r="H83" i="7"/>
  <c r="I83" i="7"/>
  <c r="D83" i="7"/>
  <c r="G83" i="7"/>
  <c r="C329" i="7"/>
  <c r="D329" i="7"/>
  <c r="E329" i="7"/>
  <c r="F329" i="7"/>
  <c r="G329" i="7"/>
  <c r="H329" i="7"/>
  <c r="I329" i="7"/>
  <c r="J329" i="7"/>
  <c r="K329" i="7"/>
  <c r="C651" i="7"/>
  <c r="C636" i="7" s="1"/>
  <c r="C80" i="7" s="1"/>
  <c r="C354" i="7"/>
  <c r="D354" i="7"/>
  <c r="E354" i="7"/>
  <c r="F354" i="7"/>
  <c r="G354" i="7"/>
  <c r="H354" i="7"/>
  <c r="I354" i="7"/>
  <c r="J354" i="7"/>
  <c r="K354" i="7"/>
  <c r="C683" i="7"/>
  <c r="C668" i="7" s="1"/>
  <c r="C81" i="7" s="1"/>
  <c r="F83" i="7"/>
  <c r="C380" i="7"/>
  <c r="D380" i="7"/>
  <c r="F380" i="7"/>
  <c r="E380" i="7"/>
  <c r="G380" i="7"/>
  <c r="H380" i="7"/>
  <c r="I380" i="7"/>
  <c r="J380" i="7"/>
  <c r="K380" i="7"/>
  <c r="C715" i="7"/>
  <c r="C700" i="7" s="1"/>
  <c r="C82" i="7" s="1"/>
  <c r="E83" i="7"/>
  <c r="R713" i="7"/>
  <c r="R711" i="7"/>
  <c r="R709" i="7"/>
  <c r="R707" i="7"/>
  <c r="R712" i="7"/>
  <c r="R708" i="7"/>
  <c r="R706" i="7"/>
  <c r="R682" i="7"/>
  <c r="R681" i="7"/>
  <c r="R680" i="7"/>
  <c r="R679" i="7"/>
  <c r="R678" i="7"/>
  <c r="R677" i="7"/>
  <c r="R676" i="7"/>
  <c r="R675" i="7"/>
  <c r="R674" i="7"/>
  <c r="R673" i="7"/>
  <c r="R650" i="7"/>
  <c r="R649" i="7"/>
  <c r="R648" i="7"/>
  <c r="R710" i="7"/>
  <c r="R705" i="7"/>
  <c r="R714" i="7"/>
  <c r="R647" i="7"/>
  <c r="R645" i="7"/>
  <c r="R643" i="7"/>
  <c r="R641" i="7"/>
  <c r="R646" i="7"/>
  <c r="R644" i="7"/>
  <c r="R642" i="7"/>
  <c r="R41" i="7"/>
  <c r="R19" i="7"/>
  <c r="S2" i="7"/>
  <c r="M624" i="7"/>
  <c r="L371" i="7"/>
  <c r="L651" i="7"/>
  <c r="L636" i="7" s="1"/>
  <c r="L80" i="7" s="1"/>
  <c r="L715" i="7"/>
  <c r="L700" i="7" s="1"/>
  <c r="L82" i="7" s="1"/>
  <c r="L320" i="7"/>
  <c r="L30" i="7"/>
  <c r="L683" i="7"/>
  <c r="L668" i="7" s="1"/>
  <c r="L81" i="7" s="1"/>
  <c r="K508" i="7"/>
  <c r="L461" i="7"/>
  <c r="L316" i="7"/>
  <c r="L459" i="7"/>
  <c r="L460" i="7"/>
  <c r="L464" i="7"/>
  <c r="L484" i="7"/>
  <c r="L488" i="7"/>
  <c r="L512" i="7"/>
  <c r="L516" i="7"/>
  <c r="L485" i="7"/>
  <c r="L489" i="7"/>
  <c r="L509" i="7"/>
  <c r="L513" i="7"/>
  <c r="K456" i="7"/>
  <c r="M726" i="7"/>
  <c r="M725" i="7"/>
  <c r="M724" i="7"/>
  <c r="M723" i="7"/>
  <c r="M722" i="7"/>
  <c r="M721" i="7"/>
  <c r="M718" i="7"/>
  <c r="M380" i="7"/>
  <c r="M379" i="7"/>
  <c r="M378" i="7"/>
  <c r="M377" i="7"/>
  <c r="M376" i="7"/>
  <c r="M375" i="7"/>
  <c r="M374" i="7"/>
  <c r="M373" i="7"/>
  <c r="M372" i="7"/>
  <c r="M354" i="7"/>
  <c r="M353" i="7"/>
  <c r="M352" i="7"/>
  <c r="M351" i="7"/>
  <c r="M350" i="7"/>
  <c r="M349" i="7"/>
  <c r="M348" i="7"/>
  <c r="M694" i="7"/>
  <c r="M693" i="7"/>
  <c r="M692" i="7"/>
  <c r="M691" i="7"/>
  <c r="M690" i="7"/>
  <c r="M689" i="7"/>
  <c r="M688" i="7"/>
  <c r="M687" i="7"/>
  <c r="M686" i="7"/>
  <c r="M329" i="7"/>
  <c r="M328" i="7"/>
  <c r="M327" i="7"/>
  <c r="M326" i="7"/>
  <c r="M325" i="7"/>
  <c r="M324" i="7"/>
  <c r="M347" i="7"/>
  <c r="M346" i="7"/>
  <c r="M345" i="7"/>
  <c r="M662" i="7"/>
  <c r="M661" i="7"/>
  <c r="M660" i="7"/>
  <c r="M659" i="7"/>
  <c r="M658" i="7"/>
  <c r="M657" i="7"/>
  <c r="M656" i="7"/>
  <c r="M655" i="7"/>
  <c r="M654" i="7"/>
  <c r="M323" i="7"/>
  <c r="M322" i="7"/>
  <c r="M321" i="7"/>
  <c r="M320" i="7"/>
  <c r="M542" i="7"/>
  <c r="M536" i="7"/>
  <c r="M436" i="7"/>
  <c r="M435" i="7"/>
  <c r="M434" i="7"/>
  <c r="M433" i="7"/>
  <c r="M432" i="7"/>
  <c r="M431" i="7"/>
  <c r="M451" i="7"/>
  <c r="M315" i="7"/>
  <c r="M300" i="7"/>
  <c r="M299" i="7"/>
  <c r="M298" i="7"/>
  <c r="M297" i="7"/>
  <c r="M296" i="7"/>
  <c r="M295" i="7"/>
  <c r="M28" i="7"/>
  <c r="L457" i="7"/>
  <c r="L463" i="7"/>
  <c r="L458" i="7"/>
  <c r="L462" i="7"/>
  <c r="L482" i="7"/>
  <c r="L486" i="7"/>
  <c r="L490" i="7"/>
  <c r="L510" i="7"/>
  <c r="L514" i="7"/>
  <c r="L452" i="7"/>
  <c r="L483" i="7"/>
  <c r="L487" i="7"/>
  <c r="L511" i="7"/>
  <c r="L515" i="7"/>
  <c r="K83" i="7"/>
  <c r="S602" i="7" l="1"/>
  <c r="S603" i="7" s="1"/>
  <c r="S611" i="7"/>
  <c r="S612" i="7" s="1"/>
  <c r="S609" i="7"/>
  <c r="S591" i="7" s="1"/>
  <c r="S608" i="7"/>
  <c r="S607" i="7"/>
  <c r="S22" i="7"/>
  <c r="S590" i="7"/>
  <c r="S598" i="7"/>
  <c r="T169" i="7"/>
  <c r="R597" i="7"/>
  <c r="R589" i="7" s="1"/>
  <c r="S595" i="7"/>
  <c r="S596" i="7"/>
  <c r="S623" i="7"/>
  <c r="S629" i="7"/>
  <c r="S39" i="7"/>
  <c r="S38" i="7"/>
  <c r="S37" i="7"/>
  <c r="S40" i="7"/>
  <c r="S445" i="7"/>
  <c r="S309" i="7"/>
  <c r="R74" i="7"/>
  <c r="AM163" i="1"/>
  <c r="AL187" i="1"/>
  <c r="AL189" i="1" s="1"/>
  <c r="S630" i="7"/>
  <c r="S541" i="7"/>
  <c r="S535" i="7"/>
  <c r="S581" i="7"/>
  <c r="S577" i="7"/>
  <c r="S573" i="7"/>
  <c r="S569" i="7"/>
  <c r="S29" i="7"/>
  <c r="S33" i="7"/>
  <c r="S26" i="7"/>
  <c r="H465" i="7"/>
  <c r="J517" i="7"/>
  <c r="E491" i="7"/>
  <c r="G465" i="7"/>
  <c r="L456" i="7"/>
  <c r="I517" i="7"/>
  <c r="D491" i="7"/>
  <c r="F465" i="7"/>
  <c r="F491" i="7"/>
  <c r="L508" i="7"/>
  <c r="H517" i="7"/>
  <c r="K491" i="7"/>
  <c r="C491" i="7"/>
  <c r="E465" i="7"/>
  <c r="L491" i="7"/>
  <c r="G517" i="7"/>
  <c r="J491" i="7"/>
  <c r="D465" i="7"/>
  <c r="L517" i="7"/>
  <c r="C517" i="7"/>
  <c r="E517" i="7"/>
  <c r="I491" i="7"/>
  <c r="K465" i="7"/>
  <c r="C465" i="7"/>
  <c r="L465" i="7"/>
  <c r="K517" i="7"/>
  <c r="F517" i="7"/>
  <c r="H491" i="7"/>
  <c r="J465" i="7"/>
  <c r="D517" i="7"/>
  <c r="G491" i="7"/>
  <c r="I465" i="7"/>
  <c r="C83" i="7"/>
  <c r="S714" i="7"/>
  <c r="S713" i="7"/>
  <c r="S712" i="7"/>
  <c r="S711" i="7"/>
  <c r="S710" i="7"/>
  <c r="S709" i="7"/>
  <c r="S708" i="7"/>
  <c r="S707" i="7"/>
  <c r="S677" i="7"/>
  <c r="S706" i="7"/>
  <c r="S682" i="7"/>
  <c r="S680" i="7"/>
  <c r="S678" i="7"/>
  <c r="S676" i="7"/>
  <c r="S705" i="7"/>
  <c r="S681" i="7"/>
  <c r="S679" i="7"/>
  <c r="S675" i="7"/>
  <c r="S673" i="7"/>
  <c r="S648" i="7"/>
  <c r="S647" i="7"/>
  <c r="S645" i="7"/>
  <c r="S643" i="7"/>
  <c r="S641" i="7"/>
  <c r="S674" i="7"/>
  <c r="S649" i="7"/>
  <c r="S646" i="7"/>
  <c r="S644" i="7"/>
  <c r="S642" i="7"/>
  <c r="S650" i="7"/>
  <c r="S19" i="7"/>
  <c r="S41" i="7"/>
  <c r="T2" i="7"/>
  <c r="N624" i="7"/>
  <c r="M371" i="7"/>
  <c r="L83" i="7"/>
  <c r="M715" i="7"/>
  <c r="M700" i="7" s="1"/>
  <c r="M82" i="7" s="1"/>
  <c r="M30" i="7"/>
  <c r="M457" i="7"/>
  <c r="M486" i="7"/>
  <c r="M490" i="7"/>
  <c r="M509" i="7"/>
  <c r="M464" i="7"/>
  <c r="M513" i="7"/>
  <c r="M517" i="7"/>
  <c r="M460" i="7"/>
  <c r="M462" i="7"/>
  <c r="M459" i="7"/>
  <c r="M463" i="7"/>
  <c r="M483" i="7"/>
  <c r="M487" i="7"/>
  <c r="M491" i="7"/>
  <c r="M511" i="7"/>
  <c r="M515" i="7"/>
  <c r="M484" i="7"/>
  <c r="M488" i="7"/>
  <c r="M512" i="7"/>
  <c r="M516" i="7"/>
  <c r="N726" i="7"/>
  <c r="N725" i="7"/>
  <c r="N724" i="7"/>
  <c r="N723" i="7"/>
  <c r="N722" i="7"/>
  <c r="N721" i="7"/>
  <c r="N718" i="7"/>
  <c r="N380" i="7"/>
  <c r="N379" i="7"/>
  <c r="N378" i="7"/>
  <c r="N377" i="7"/>
  <c r="N376" i="7"/>
  <c r="N375" i="7"/>
  <c r="N374" i="7"/>
  <c r="N373" i="7"/>
  <c r="N372" i="7"/>
  <c r="N371" i="7"/>
  <c r="N694" i="7"/>
  <c r="N693" i="7"/>
  <c r="N692" i="7"/>
  <c r="N691" i="7"/>
  <c r="N690" i="7"/>
  <c r="N689" i="7"/>
  <c r="N688" i="7"/>
  <c r="N687" i="7"/>
  <c r="N686" i="7"/>
  <c r="N354" i="7"/>
  <c r="N353" i="7"/>
  <c r="N352" i="7"/>
  <c r="N351" i="7"/>
  <c r="N350" i="7"/>
  <c r="N349" i="7"/>
  <c r="N348" i="7"/>
  <c r="N347" i="7"/>
  <c r="N346" i="7"/>
  <c r="N345" i="7"/>
  <c r="N662" i="7"/>
  <c r="N661" i="7"/>
  <c r="N660" i="7"/>
  <c r="N659" i="7"/>
  <c r="N658" i="7"/>
  <c r="N657" i="7"/>
  <c r="N656" i="7"/>
  <c r="N655" i="7"/>
  <c r="N654" i="7"/>
  <c r="N329" i="7"/>
  <c r="N328" i="7"/>
  <c r="N327" i="7"/>
  <c r="N326" i="7"/>
  <c r="N325" i="7"/>
  <c r="N324" i="7"/>
  <c r="N323" i="7"/>
  <c r="N322" i="7"/>
  <c r="N321" i="7"/>
  <c r="N320" i="7"/>
  <c r="N542" i="7"/>
  <c r="N536" i="7"/>
  <c r="N451" i="7"/>
  <c r="N436" i="7"/>
  <c r="N435" i="7"/>
  <c r="N434" i="7"/>
  <c r="N433" i="7"/>
  <c r="N432" i="7"/>
  <c r="N431" i="7"/>
  <c r="N300" i="7"/>
  <c r="N299" i="7"/>
  <c r="N298" i="7"/>
  <c r="N297" i="7"/>
  <c r="N296" i="7"/>
  <c r="N295" i="7"/>
  <c r="N315" i="7"/>
  <c r="N28" i="7"/>
  <c r="M316" i="7"/>
  <c r="M456" i="7"/>
  <c r="M458" i="7"/>
  <c r="M461" i="7"/>
  <c r="M465" i="7"/>
  <c r="M485" i="7"/>
  <c r="M489" i="7"/>
  <c r="M482" i="7"/>
  <c r="M510" i="7"/>
  <c r="M514" i="7"/>
  <c r="M452" i="7"/>
  <c r="M651" i="7"/>
  <c r="M636" i="7" s="1"/>
  <c r="M80" i="7" s="1"/>
  <c r="M683" i="7"/>
  <c r="M668" i="7" s="1"/>
  <c r="M81" i="7" s="1"/>
  <c r="T602" i="7" l="1"/>
  <c r="T603" i="7" s="1"/>
  <c r="T611" i="7"/>
  <c r="T612" i="7" s="1"/>
  <c r="T609" i="7"/>
  <c r="T608" i="7"/>
  <c r="T607" i="7"/>
  <c r="T22" i="7"/>
  <c r="T590" i="7"/>
  <c r="T598" i="7"/>
  <c r="U169" i="7"/>
  <c r="S597" i="7"/>
  <c r="S589" i="7" s="1"/>
  <c r="T591" i="7"/>
  <c r="T595" i="7"/>
  <c r="T596" i="7"/>
  <c r="T623" i="7"/>
  <c r="T629" i="7"/>
  <c r="T39" i="7"/>
  <c r="T38" i="7"/>
  <c r="T37" i="7"/>
  <c r="T40" i="7"/>
  <c r="T445" i="7"/>
  <c r="T309" i="7"/>
  <c r="S74" i="7"/>
  <c r="AN163" i="1"/>
  <c r="AM187" i="1"/>
  <c r="AM189" i="1" s="1"/>
  <c r="T630" i="7"/>
  <c r="T577" i="7"/>
  <c r="T569" i="7"/>
  <c r="T541" i="7"/>
  <c r="T535" i="7"/>
  <c r="T581" i="7"/>
  <c r="T573" i="7"/>
  <c r="T29" i="7"/>
  <c r="T33" i="7"/>
  <c r="T26" i="7"/>
  <c r="M508" i="7"/>
  <c r="T713" i="7"/>
  <c r="T711" i="7"/>
  <c r="T709" i="7"/>
  <c r="T707" i="7"/>
  <c r="T705" i="7"/>
  <c r="T706" i="7"/>
  <c r="T712" i="7"/>
  <c r="T682" i="7"/>
  <c r="T680" i="7"/>
  <c r="T678" i="7"/>
  <c r="T714" i="7"/>
  <c r="T708" i="7"/>
  <c r="T710" i="7"/>
  <c r="T681" i="7"/>
  <c r="T679" i="7"/>
  <c r="T677" i="7"/>
  <c r="T675" i="7"/>
  <c r="T673" i="7"/>
  <c r="T649" i="7"/>
  <c r="T647" i="7"/>
  <c r="T646" i="7"/>
  <c r="T645" i="7"/>
  <c r="T644" i="7"/>
  <c r="T643" i="7"/>
  <c r="T642" i="7"/>
  <c r="T641" i="7"/>
  <c r="T674" i="7"/>
  <c r="T676" i="7"/>
  <c r="T650" i="7"/>
  <c r="T648" i="7"/>
  <c r="T19" i="7"/>
  <c r="T41" i="7"/>
  <c r="U2" i="7"/>
  <c r="O624" i="7"/>
  <c r="N485" i="7"/>
  <c r="N461" i="7"/>
  <c r="N463" i="7"/>
  <c r="N509" i="7"/>
  <c r="N513" i="7"/>
  <c r="N517" i="7"/>
  <c r="N489" i="7"/>
  <c r="N459" i="7"/>
  <c r="N316" i="7"/>
  <c r="N457" i="7"/>
  <c r="N465" i="7"/>
  <c r="N458" i="7"/>
  <c r="N462" i="7"/>
  <c r="N482" i="7"/>
  <c r="N486" i="7"/>
  <c r="N490" i="7"/>
  <c r="N510" i="7"/>
  <c r="N514" i="7"/>
  <c r="N452" i="7"/>
  <c r="N483" i="7"/>
  <c r="N487" i="7"/>
  <c r="N491" i="7"/>
  <c r="N511" i="7"/>
  <c r="N515" i="7"/>
  <c r="O726" i="7"/>
  <c r="O725" i="7"/>
  <c r="O724" i="7"/>
  <c r="O723" i="7"/>
  <c r="O722" i="7"/>
  <c r="O720" i="7"/>
  <c r="O380" i="7"/>
  <c r="O379" i="7"/>
  <c r="O378" i="7"/>
  <c r="O377" i="7"/>
  <c r="O376" i="7"/>
  <c r="O375" i="7"/>
  <c r="O374" i="7"/>
  <c r="O373" i="7"/>
  <c r="O718" i="7"/>
  <c r="O371" i="7"/>
  <c r="O354" i="7"/>
  <c r="O353" i="7"/>
  <c r="O352" i="7"/>
  <c r="O351" i="7"/>
  <c r="O350" i="7"/>
  <c r="O349" i="7"/>
  <c r="O348" i="7"/>
  <c r="O372" i="7"/>
  <c r="O694" i="7"/>
  <c r="O693" i="7"/>
  <c r="O692" i="7"/>
  <c r="O691" i="7"/>
  <c r="O690" i="7"/>
  <c r="O689" i="7"/>
  <c r="O688" i="7"/>
  <c r="O687" i="7"/>
  <c r="O686" i="7"/>
  <c r="O329" i="7"/>
  <c r="O328" i="7"/>
  <c r="O327" i="7"/>
  <c r="O326" i="7"/>
  <c r="O325" i="7"/>
  <c r="O324" i="7"/>
  <c r="O347" i="7"/>
  <c r="O346" i="7"/>
  <c r="O345" i="7"/>
  <c r="O662" i="7"/>
  <c r="O661" i="7"/>
  <c r="O660" i="7"/>
  <c r="O659" i="7"/>
  <c r="O658" i="7"/>
  <c r="O657" i="7"/>
  <c r="O656" i="7"/>
  <c r="O655" i="7"/>
  <c r="O653" i="7"/>
  <c r="O322" i="7"/>
  <c r="O323" i="7"/>
  <c r="O321" i="7"/>
  <c r="O542" i="7"/>
  <c r="O536" i="7"/>
  <c r="O436" i="7"/>
  <c r="O435" i="7"/>
  <c r="O434" i="7"/>
  <c r="O433" i="7"/>
  <c r="O432" i="7"/>
  <c r="O431" i="7"/>
  <c r="O451" i="7"/>
  <c r="O315" i="7"/>
  <c r="O300" i="7"/>
  <c r="O299" i="7"/>
  <c r="O298" i="7"/>
  <c r="O297" i="7"/>
  <c r="O296" i="7"/>
  <c r="O295" i="7"/>
  <c r="O28" i="7"/>
  <c r="N456" i="7"/>
  <c r="N460" i="7"/>
  <c r="N464" i="7"/>
  <c r="N484" i="7"/>
  <c r="N488" i="7"/>
  <c r="N508" i="7"/>
  <c r="N512" i="7"/>
  <c r="N516" i="7"/>
  <c r="M83" i="7"/>
  <c r="N30" i="7"/>
  <c r="N651" i="7"/>
  <c r="N636" i="7" s="1"/>
  <c r="N80" i="7" s="1"/>
  <c r="N683" i="7"/>
  <c r="N668" i="7" s="1"/>
  <c r="N81" i="7" s="1"/>
  <c r="N715" i="7"/>
  <c r="N700" i="7" s="1"/>
  <c r="N82" i="7" s="1"/>
  <c r="U602" i="7" l="1"/>
  <c r="U603" i="7" s="1"/>
  <c r="U611" i="7"/>
  <c r="U612" i="7" s="1"/>
  <c r="U609" i="7"/>
  <c r="U608" i="7"/>
  <c r="U607" i="7"/>
  <c r="U590" i="7"/>
  <c r="U22" i="7"/>
  <c r="U40" i="7" s="1"/>
  <c r="U598" i="7"/>
  <c r="V169" i="7"/>
  <c r="T597" i="7"/>
  <c r="T589" i="7" s="1"/>
  <c r="U591" i="7"/>
  <c r="U595" i="7"/>
  <c r="U596" i="7"/>
  <c r="U629" i="7"/>
  <c r="U623" i="7"/>
  <c r="U39" i="7"/>
  <c r="U38" i="7"/>
  <c r="U37" i="7"/>
  <c r="U445" i="7"/>
  <c r="U309" i="7"/>
  <c r="T74" i="7"/>
  <c r="AO163" i="1"/>
  <c r="AN187" i="1"/>
  <c r="AN189" i="1" s="1"/>
  <c r="U630" i="7"/>
  <c r="U541" i="7"/>
  <c r="U535" i="7"/>
  <c r="U581" i="7"/>
  <c r="U577" i="7"/>
  <c r="U573" i="7"/>
  <c r="U569" i="7"/>
  <c r="U29" i="7"/>
  <c r="U33" i="7"/>
  <c r="U26" i="7"/>
  <c r="U714" i="7"/>
  <c r="U712" i="7"/>
  <c r="U710" i="7"/>
  <c r="U708" i="7"/>
  <c r="U706" i="7"/>
  <c r="U705" i="7"/>
  <c r="U682" i="7"/>
  <c r="U713" i="7"/>
  <c r="U709" i="7"/>
  <c r="U711" i="7"/>
  <c r="U707" i="7"/>
  <c r="U681" i="7"/>
  <c r="U679" i="7"/>
  <c r="U677" i="7"/>
  <c r="U680" i="7"/>
  <c r="U678" i="7"/>
  <c r="U676" i="7"/>
  <c r="U674" i="7"/>
  <c r="U650" i="7"/>
  <c r="U649" i="7"/>
  <c r="U675" i="7"/>
  <c r="U646" i="7"/>
  <c r="U644" i="7"/>
  <c r="U642" i="7"/>
  <c r="U648" i="7"/>
  <c r="U673" i="7"/>
  <c r="U647" i="7"/>
  <c r="U645" i="7"/>
  <c r="U643" i="7"/>
  <c r="U641" i="7"/>
  <c r="U41" i="7"/>
  <c r="U19" i="7"/>
  <c r="V2" i="7"/>
  <c r="P624" i="7"/>
  <c r="O30" i="7"/>
  <c r="O651" i="7"/>
  <c r="O636" i="7" s="1"/>
  <c r="O80" i="7" s="1"/>
  <c r="O683" i="7"/>
  <c r="O668" i="7" s="1"/>
  <c r="O81" i="7" s="1"/>
  <c r="O484" i="7"/>
  <c r="O463" i="7"/>
  <c r="O512" i="7"/>
  <c r="O459" i="7"/>
  <c r="O487" i="7"/>
  <c r="P726" i="7"/>
  <c r="P725" i="7"/>
  <c r="P724" i="7"/>
  <c r="P723" i="7"/>
  <c r="P722" i="7"/>
  <c r="P720" i="7"/>
  <c r="P718" i="7"/>
  <c r="P380" i="7"/>
  <c r="P379" i="7"/>
  <c r="P378" i="7"/>
  <c r="P377" i="7"/>
  <c r="P376" i="7"/>
  <c r="P375" i="7"/>
  <c r="P374" i="7"/>
  <c r="P373" i="7"/>
  <c r="P372" i="7"/>
  <c r="P371" i="7"/>
  <c r="P694" i="7"/>
  <c r="P693" i="7"/>
  <c r="P692" i="7"/>
  <c r="P691" i="7"/>
  <c r="P690" i="7"/>
  <c r="P689" i="7"/>
  <c r="P688" i="7"/>
  <c r="P687" i="7"/>
  <c r="P686" i="7"/>
  <c r="P354" i="7"/>
  <c r="P353" i="7"/>
  <c r="P352" i="7"/>
  <c r="P351" i="7"/>
  <c r="P350" i="7"/>
  <c r="P349" i="7"/>
  <c r="P348" i="7"/>
  <c r="P347" i="7"/>
  <c r="P346" i="7"/>
  <c r="P345" i="7"/>
  <c r="P662" i="7"/>
  <c r="P661" i="7"/>
  <c r="P660" i="7"/>
  <c r="P659" i="7"/>
  <c r="P658" i="7"/>
  <c r="P657" i="7"/>
  <c r="P656" i="7"/>
  <c r="P655" i="7"/>
  <c r="P653" i="7"/>
  <c r="P329" i="7"/>
  <c r="P328" i="7"/>
  <c r="P327" i="7"/>
  <c r="P326" i="7"/>
  <c r="P325" i="7"/>
  <c r="P324" i="7"/>
  <c r="P323" i="7"/>
  <c r="P322" i="7"/>
  <c r="P321" i="7"/>
  <c r="P542" i="7"/>
  <c r="P536" i="7"/>
  <c r="P451" i="7"/>
  <c r="P436" i="7"/>
  <c r="P435" i="7"/>
  <c r="P434" i="7"/>
  <c r="P433" i="7"/>
  <c r="P432" i="7"/>
  <c r="P431" i="7"/>
  <c r="P300" i="7"/>
  <c r="P299" i="7"/>
  <c r="P298" i="7"/>
  <c r="P297" i="7"/>
  <c r="P296" i="7"/>
  <c r="P295" i="7"/>
  <c r="P315" i="7"/>
  <c r="P28" i="7"/>
  <c r="O460" i="7"/>
  <c r="O461" i="7"/>
  <c r="O485" i="7"/>
  <c r="O509" i="7"/>
  <c r="O513" i="7"/>
  <c r="O517" i="7"/>
  <c r="O486" i="7"/>
  <c r="O490" i="7"/>
  <c r="O514" i="7"/>
  <c r="O452" i="7"/>
  <c r="O462" i="7"/>
  <c r="O464" i="7"/>
  <c r="O483" i="7"/>
  <c r="O491" i="7"/>
  <c r="O511" i="7"/>
  <c r="O515" i="7"/>
  <c r="O488" i="7"/>
  <c r="O508" i="7"/>
  <c r="O516" i="7"/>
  <c r="N83" i="7"/>
  <c r="O320" i="7"/>
  <c r="O715" i="7"/>
  <c r="O700" i="7" s="1"/>
  <c r="O82" i="7" s="1"/>
  <c r="O316" i="7"/>
  <c r="O458" i="7"/>
  <c r="O457" i="7"/>
  <c r="O465" i="7"/>
  <c r="O489" i="7"/>
  <c r="O482" i="7"/>
  <c r="O510" i="7"/>
  <c r="V602" i="7" l="1"/>
  <c r="V603" i="7" s="1"/>
  <c r="V611" i="7"/>
  <c r="V612" i="7" s="1"/>
  <c r="V609" i="7"/>
  <c r="V591" i="7" s="1"/>
  <c r="V608" i="7"/>
  <c r="V607" i="7"/>
  <c r="V590" i="7"/>
  <c r="V22" i="7"/>
  <c r="V598" i="7"/>
  <c r="W169" i="7"/>
  <c r="U597" i="7"/>
  <c r="U589" i="7" s="1"/>
  <c r="V595" i="7"/>
  <c r="V596" i="7"/>
  <c r="V629" i="7"/>
  <c r="V623" i="7"/>
  <c r="V39" i="7"/>
  <c r="V38" i="7"/>
  <c r="V37" i="7"/>
  <c r="V40" i="7"/>
  <c r="V445" i="7"/>
  <c r="V309" i="7"/>
  <c r="U74" i="7"/>
  <c r="AP163" i="1"/>
  <c r="AO187" i="1"/>
  <c r="AO189" i="1" s="1"/>
  <c r="V630" i="7"/>
  <c r="V535" i="7"/>
  <c r="V581" i="7"/>
  <c r="V577" i="7"/>
  <c r="V573" i="7"/>
  <c r="V569" i="7"/>
  <c r="V541" i="7"/>
  <c r="V29" i="7"/>
  <c r="V33" i="7"/>
  <c r="V26" i="7"/>
  <c r="V714" i="7"/>
  <c r="V712" i="7"/>
  <c r="V710" i="7"/>
  <c r="V708" i="7"/>
  <c r="V681" i="7"/>
  <c r="V680" i="7"/>
  <c r="V679" i="7"/>
  <c r="V678" i="7"/>
  <c r="V677" i="7"/>
  <c r="V676" i="7"/>
  <c r="V675" i="7"/>
  <c r="V674" i="7"/>
  <c r="V673" i="7"/>
  <c r="V650" i="7"/>
  <c r="V649" i="7"/>
  <c r="V648" i="7"/>
  <c r="V707" i="7"/>
  <c r="V682" i="7"/>
  <c r="V713" i="7"/>
  <c r="V709" i="7"/>
  <c r="V705" i="7"/>
  <c r="V711" i="7"/>
  <c r="V706" i="7"/>
  <c r="V646" i="7"/>
  <c r="V644" i="7"/>
  <c r="V642" i="7"/>
  <c r="V647" i="7"/>
  <c r="V645" i="7"/>
  <c r="V643" i="7"/>
  <c r="V641" i="7"/>
  <c r="V41" i="7"/>
  <c r="V19" i="7"/>
  <c r="W2" i="7"/>
  <c r="Q624" i="7"/>
  <c r="O83" i="7"/>
  <c r="O456" i="7"/>
  <c r="P461" i="7"/>
  <c r="P316" i="7"/>
  <c r="P459" i="7"/>
  <c r="P460" i="7"/>
  <c r="P464" i="7"/>
  <c r="P484" i="7"/>
  <c r="P488" i="7"/>
  <c r="P508" i="7"/>
  <c r="P512" i="7"/>
  <c r="P516" i="7"/>
  <c r="P485" i="7"/>
  <c r="P489" i="7"/>
  <c r="P509" i="7"/>
  <c r="P513" i="7"/>
  <c r="P517" i="7"/>
  <c r="P30" i="7"/>
  <c r="P320" i="7"/>
  <c r="P651" i="7"/>
  <c r="P636" i="7" s="1"/>
  <c r="P80" i="7" s="1"/>
  <c r="P683" i="7"/>
  <c r="P668" i="7" s="1"/>
  <c r="P81" i="7" s="1"/>
  <c r="P715" i="7"/>
  <c r="P700" i="7" s="1"/>
  <c r="P82" i="7" s="1"/>
  <c r="Q726" i="7"/>
  <c r="Q725" i="7"/>
  <c r="Q724" i="7"/>
  <c r="Q723" i="7"/>
  <c r="Q722" i="7"/>
  <c r="Q720" i="7"/>
  <c r="Q718" i="7"/>
  <c r="Q380" i="7"/>
  <c r="Q379" i="7"/>
  <c r="Q378" i="7"/>
  <c r="Q377" i="7"/>
  <c r="Q376" i="7"/>
  <c r="Q375" i="7"/>
  <c r="Q374" i="7"/>
  <c r="Q373" i="7"/>
  <c r="Q372" i="7"/>
  <c r="Q354" i="7"/>
  <c r="Q353" i="7"/>
  <c r="Q352" i="7"/>
  <c r="Q351" i="7"/>
  <c r="Q350" i="7"/>
  <c r="Q349" i="7"/>
  <c r="Q348" i="7"/>
  <c r="Q371" i="7"/>
  <c r="Q694" i="7"/>
  <c r="Q693" i="7"/>
  <c r="Q692" i="7"/>
  <c r="Q691" i="7"/>
  <c r="Q690" i="7"/>
  <c r="Q689" i="7"/>
  <c r="Q688" i="7"/>
  <c r="Q687" i="7"/>
  <c r="Q686" i="7"/>
  <c r="Q347" i="7"/>
  <c r="Q329" i="7"/>
  <c r="Q328" i="7"/>
  <c r="Q327" i="7"/>
  <c r="Q326" i="7"/>
  <c r="Q325" i="7"/>
  <c r="Q324" i="7"/>
  <c r="Q346" i="7"/>
  <c r="Q662" i="7"/>
  <c r="Q661" i="7"/>
  <c r="Q660" i="7"/>
  <c r="Q659" i="7"/>
  <c r="Q658" i="7"/>
  <c r="Q657" i="7"/>
  <c r="Q656" i="7"/>
  <c r="Q655" i="7"/>
  <c r="Q653" i="7"/>
  <c r="Q323" i="7"/>
  <c r="Q322" i="7"/>
  <c r="Q321" i="7"/>
  <c r="Q542" i="7"/>
  <c r="Q536" i="7"/>
  <c r="Q436" i="7"/>
  <c r="Q435" i="7"/>
  <c r="Q434" i="7"/>
  <c r="Q433" i="7"/>
  <c r="Q432" i="7"/>
  <c r="Q431" i="7"/>
  <c r="Q451" i="7"/>
  <c r="Q315" i="7"/>
  <c r="Q300" i="7"/>
  <c r="Q299" i="7"/>
  <c r="Q298" i="7"/>
  <c r="Q297" i="7"/>
  <c r="Q296" i="7"/>
  <c r="Q295" i="7"/>
  <c r="Q28" i="7"/>
  <c r="P457" i="7"/>
  <c r="P465" i="7"/>
  <c r="P463" i="7"/>
  <c r="P458" i="7"/>
  <c r="P462" i="7"/>
  <c r="P482" i="7"/>
  <c r="P486" i="7"/>
  <c r="P490" i="7"/>
  <c r="P510" i="7"/>
  <c r="P514" i="7"/>
  <c r="P452" i="7"/>
  <c r="P483" i="7"/>
  <c r="P487" i="7"/>
  <c r="P491" i="7"/>
  <c r="P511" i="7"/>
  <c r="P515" i="7"/>
  <c r="W602" i="7" l="1"/>
  <c r="W603" i="7" s="1"/>
  <c r="W611" i="7"/>
  <c r="W612" i="7" s="1"/>
  <c r="W609" i="7"/>
  <c r="W608" i="7"/>
  <c r="W607" i="7"/>
  <c r="W22" i="7"/>
  <c r="W590" i="7"/>
  <c r="W598" i="7"/>
  <c r="X169" i="7"/>
  <c r="V597" i="7"/>
  <c r="V589" i="7" s="1"/>
  <c r="W591" i="7"/>
  <c r="W595" i="7"/>
  <c r="W596" i="7"/>
  <c r="W623" i="7"/>
  <c r="W629" i="7"/>
  <c r="W39" i="7"/>
  <c r="W37" i="7"/>
  <c r="W38" i="7"/>
  <c r="W40" i="7"/>
  <c r="W445" i="7"/>
  <c r="W309" i="7"/>
  <c r="AQ163" i="1"/>
  <c r="AQ187" i="1" s="1"/>
  <c r="AQ189" i="1" s="1"/>
  <c r="AP187" i="1"/>
  <c r="AP189" i="1" s="1"/>
  <c r="V74" i="7"/>
  <c r="W630" i="7"/>
  <c r="W541" i="7"/>
  <c r="W535" i="7"/>
  <c r="W573" i="7"/>
  <c r="W581" i="7"/>
  <c r="W577" i="7"/>
  <c r="W569" i="7"/>
  <c r="W29" i="7"/>
  <c r="W33" i="7"/>
  <c r="W26" i="7"/>
  <c r="W714" i="7"/>
  <c r="W713" i="7"/>
  <c r="W712" i="7"/>
  <c r="W711" i="7"/>
  <c r="W710" i="7"/>
  <c r="W709" i="7"/>
  <c r="W708" i="7"/>
  <c r="W707" i="7"/>
  <c r="W706" i="7"/>
  <c r="W682" i="7"/>
  <c r="W705" i="7"/>
  <c r="W681" i="7"/>
  <c r="W679" i="7"/>
  <c r="W680" i="7"/>
  <c r="W678" i="7"/>
  <c r="W676" i="7"/>
  <c r="W674" i="7"/>
  <c r="W650" i="7"/>
  <c r="W648" i="7"/>
  <c r="W675" i="7"/>
  <c r="W647" i="7"/>
  <c r="W645" i="7"/>
  <c r="W643" i="7"/>
  <c r="W641" i="7"/>
  <c r="W677" i="7"/>
  <c r="W673" i="7"/>
  <c r="W649" i="7"/>
  <c r="W646" i="7"/>
  <c r="W644" i="7"/>
  <c r="W642" i="7"/>
  <c r="W19" i="7"/>
  <c r="W41" i="7"/>
  <c r="X2" i="7"/>
  <c r="R624" i="7"/>
  <c r="Q320" i="7"/>
  <c r="Q683" i="7"/>
  <c r="Q668" i="7" s="1"/>
  <c r="Q81" i="7" s="1"/>
  <c r="Q30" i="7"/>
  <c r="Q345" i="7"/>
  <c r="Q651" i="7"/>
  <c r="Q636" i="7" s="1"/>
  <c r="Q80" i="7" s="1"/>
  <c r="Q460" i="7"/>
  <c r="Q462" i="7"/>
  <c r="Q459" i="7"/>
  <c r="Q463" i="7"/>
  <c r="Q483" i="7"/>
  <c r="Q487" i="7"/>
  <c r="Q491" i="7"/>
  <c r="Q511" i="7"/>
  <c r="Q515" i="7"/>
  <c r="Q484" i="7"/>
  <c r="Q488" i="7"/>
  <c r="Q508" i="7"/>
  <c r="Q512" i="7"/>
  <c r="Q516" i="7"/>
  <c r="P456" i="7"/>
  <c r="Q715" i="7"/>
  <c r="Q700" i="7" s="1"/>
  <c r="Q82" i="7" s="1"/>
  <c r="P83" i="7"/>
  <c r="R726" i="7"/>
  <c r="R725" i="7"/>
  <c r="R724" i="7"/>
  <c r="R723" i="7"/>
  <c r="R721" i="7"/>
  <c r="R719" i="7"/>
  <c r="R718" i="7"/>
  <c r="R380" i="7"/>
  <c r="R379" i="7"/>
  <c r="R378" i="7"/>
  <c r="R377" i="7"/>
  <c r="R376" i="7"/>
  <c r="R375" i="7"/>
  <c r="R374" i="7"/>
  <c r="R373" i="7"/>
  <c r="R372" i="7"/>
  <c r="R371" i="7"/>
  <c r="R694" i="7"/>
  <c r="R693" i="7"/>
  <c r="R692" i="7"/>
  <c r="R691" i="7"/>
  <c r="R690" i="7"/>
  <c r="R689" i="7"/>
  <c r="R688" i="7"/>
  <c r="R687" i="7"/>
  <c r="R685" i="7"/>
  <c r="R354" i="7"/>
  <c r="R353" i="7"/>
  <c r="R352" i="7"/>
  <c r="R351" i="7"/>
  <c r="R350" i="7"/>
  <c r="R349" i="7"/>
  <c r="R348" i="7"/>
  <c r="R347" i="7"/>
  <c r="R346" i="7"/>
  <c r="R345" i="7"/>
  <c r="R662" i="7"/>
  <c r="R661" i="7"/>
  <c r="R660" i="7"/>
  <c r="R659" i="7"/>
  <c r="R658" i="7"/>
  <c r="R657" i="7"/>
  <c r="R656" i="7"/>
  <c r="R655" i="7"/>
  <c r="R653" i="7"/>
  <c r="R329" i="7"/>
  <c r="R328" i="7"/>
  <c r="R327" i="7"/>
  <c r="R326" i="7"/>
  <c r="R325" i="7"/>
  <c r="R324" i="7"/>
  <c r="R323" i="7"/>
  <c r="R322" i="7"/>
  <c r="R321" i="7"/>
  <c r="R542" i="7"/>
  <c r="R536" i="7"/>
  <c r="R451" i="7"/>
  <c r="R436" i="7"/>
  <c r="R435" i="7"/>
  <c r="R434" i="7"/>
  <c r="R433" i="7"/>
  <c r="R432" i="7"/>
  <c r="R431" i="7"/>
  <c r="R300" i="7"/>
  <c r="R299" i="7"/>
  <c r="R298" i="7"/>
  <c r="R297" i="7"/>
  <c r="R296" i="7"/>
  <c r="R295" i="7"/>
  <c r="R315" i="7"/>
  <c r="R28" i="7"/>
  <c r="Q316" i="7"/>
  <c r="Q464" i="7"/>
  <c r="Q458" i="7"/>
  <c r="Q457" i="7"/>
  <c r="Q461" i="7"/>
  <c r="Q465" i="7"/>
  <c r="Q485" i="7"/>
  <c r="Q489" i="7"/>
  <c r="Q509" i="7"/>
  <c r="Q513" i="7"/>
  <c r="Q517" i="7"/>
  <c r="Q486" i="7"/>
  <c r="Q490" i="7"/>
  <c r="Q510" i="7"/>
  <c r="Q514" i="7"/>
  <c r="Q452" i="7"/>
  <c r="X602" i="7" l="1"/>
  <c r="X603" i="7" s="1"/>
  <c r="X611" i="7"/>
  <c r="X612" i="7" s="1"/>
  <c r="X609" i="7"/>
  <c r="X591" i="7" s="1"/>
  <c r="X608" i="7"/>
  <c r="X607" i="7"/>
  <c r="X590" i="7"/>
  <c r="X22" i="7"/>
  <c r="X40" i="7" s="1"/>
  <c r="X598" i="7"/>
  <c r="Y169" i="7"/>
  <c r="W597" i="7"/>
  <c r="W589" i="7" s="1"/>
  <c r="X595" i="7"/>
  <c r="X596" i="7"/>
  <c r="X629" i="7"/>
  <c r="X623" i="7"/>
  <c r="X39" i="7"/>
  <c r="X38" i="7"/>
  <c r="X37" i="7"/>
  <c r="X445" i="7"/>
  <c r="X309" i="7"/>
  <c r="W74" i="7"/>
  <c r="C35" i="7" a="1"/>
  <c r="X630" i="7"/>
  <c r="X573" i="7"/>
  <c r="X541" i="7"/>
  <c r="X535" i="7"/>
  <c r="X581" i="7"/>
  <c r="X577" i="7"/>
  <c r="X569" i="7"/>
  <c r="X29" i="7"/>
  <c r="X33" i="7"/>
  <c r="X26" i="7"/>
  <c r="Q482" i="7"/>
  <c r="Q456" i="7"/>
  <c r="X713" i="7"/>
  <c r="X711" i="7"/>
  <c r="X709" i="7"/>
  <c r="X707" i="7"/>
  <c r="X714" i="7"/>
  <c r="X710" i="7"/>
  <c r="X706" i="7"/>
  <c r="X712" i="7"/>
  <c r="X705" i="7"/>
  <c r="X681" i="7"/>
  <c r="X679" i="7"/>
  <c r="X675" i="7"/>
  <c r="X708" i="7"/>
  <c r="X680" i="7"/>
  <c r="X678" i="7"/>
  <c r="X676" i="7"/>
  <c r="X682" i="7"/>
  <c r="X647" i="7"/>
  <c r="X646" i="7"/>
  <c r="X645" i="7"/>
  <c r="X644" i="7"/>
  <c r="X643" i="7"/>
  <c r="X642" i="7"/>
  <c r="X641" i="7"/>
  <c r="X677" i="7"/>
  <c r="X673" i="7"/>
  <c r="X650" i="7"/>
  <c r="X648" i="7"/>
  <c r="X649" i="7"/>
  <c r="X674" i="7"/>
  <c r="X19" i="7"/>
  <c r="X41" i="7"/>
  <c r="Y2" i="7"/>
  <c r="S624" i="7"/>
  <c r="B426" i="7"/>
  <c r="E405" i="7" s="1"/>
  <c r="E404" i="7" s="1"/>
  <c r="R320" i="7"/>
  <c r="Q83" i="7"/>
  <c r="S726" i="7"/>
  <c r="S725" i="7"/>
  <c r="S724" i="7"/>
  <c r="S723" i="7"/>
  <c r="S721" i="7"/>
  <c r="S719" i="7"/>
  <c r="S380" i="7"/>
  <c r="S379" i="7"/>
  <c r="S378" i="7"/>
  <c r="S377" i="7"/>
  <c r="S376" i="7"/>
  <c r="S375" i="7"/>
  <c r="S374" i="7"/>
  <c r="S373" i="7"/>
  <c r="S718" i="7"/>
  <c r="S371" i="7"/>
  <c r="S354" i="7"/>
  <c r="S353" i="7"/>
  <c r="S352" i="7"/>
  <c r="S351" i="7"/>
  <c r="S350" i="7"/>
  <c r="S349" i="7"/>
  <c r="S348" i="7"/>
  <c r="S372" i="7"/>
  <c r="S694" i="7"/>
  <c r="S693" i="7"/>
  <c r="S692" i="7"/>
  <c r="S691" i="7"/>
  <c r="S690" i="7"/>
  <c r="S689" i="7"/>
  <c r="S688" i="7"/>
  <c r="S687" i="7"/>
  <c r="S685" i="7"/>
  <c r="S329" i="7"/>
  <c r="S328" i="7"/>
  <c r="S327" i="7"/>
  <c r="S326" i="7"/>
  <c r="S325" i="7"/>
  <c r="S324" i="7"/>
  <c r="S347" i="7"/>
  <c r="S346" i="7"/>
  <c r="S345" i="7"/>
  <c r="S662" i="7"/>
  <c r="S661" i="7"/>
  <c r="S660" i="7"/>
  <c r="S659" i="7"/>
  <c r="S658" i="7"/>
  <c r="S657" i="7"/>
  <c r="S656" i="7"/>
  <c r="S655" i="7"/>
  <c r="S653" i="7"/>
  <c r="S322" i="7"/>
  <c r="S323" i="7"/>
  <c r="S321" i="7"/>
  <c r="S542" i="7"/>
  <c r="S536" i="7"/>
  <c r="S436" i="7"/>
  <c r="S435" i="7"/>
  <c r="S434" i="7"/>
  <c r="S433" i="7"/>
  <c r="S432" i="7"/>
  <c r="S431" i="7"/>
  <c r="S451" i="7"/>
  <c r="S315" i="7"/>
  <c r="S300" i="7"/>
  <c r="S299" i="7"/>
  <c r="S298" i="7"/>
  <c r="S297" i="7"/>
  <c r="S296" i="7"/>
  <c r="S295" i="7"/>
  <c r="S28" i="7"/>
  <c r="R463" i="7"/>
  <c r="R461" i="7"/>
  <c r="R460" i="7"/>
  <c r="R464" i="7"/>
  <c r="R484" i="7"/>
  <c r="R488" i="7"/>
  <c r="R508" i="7"/>
  <c r="R512" i="7"/>
  <c r="R516" i="7"/>
  <c r="R485" i="7"/>
  <c r="R489" i="7"/>
  <c r="R509" i="7"/>
  <c r="R513" i="7"/>
  <c r="R517" i="7"/>
  <c r="R30" i="7"/>
  <c r="R651" i="7"/>
  <c r="R636" i="7" s="1"/>
  <c r="R80" i="7" s="1"/>
  <c r="R683" i="7"/>
  <c r="R668" i="7" s="1"/>
  <c r="R81" i="7" s="1"/>
  <c r="R715" i="7"/>
  <c r="R700" i="7" s="1"/>
  <c r="R82" i="7" s="1"/>
  <c r="R459" i="7"/>
  <c r="R316" i="7"/>
  <c r="R457" i="7"/>
  <c r="R465" i="7"/>
  <c r="R458" i="7"/>
  <c r="R462" i="7"/>
  <c r="R482" i="7"/>
  <c r="R486" i="7"/>
  <c r="R490" i="7"/>
  <c r="R510" i="7"/>
  <c r="R514" i="7"/>
  <c r="R452" i="7"/>
  <c r="R483" i="7"/>
  <c r="R487" i="7"/>
  <c r="R491" i="7"/>
  <c r="R511" i="7"/>
  <c r="R515" i="7"/>
  <c r="Y602" i="7" l="1"/>
  <c r="Y603" i="7" s="1"/>
  <c r="Y611" i="7"/>
  <c r="Y612" i="7" s="1"/>
  <c r="Y609" i="7"/>
  <c r="Y608" i="7"/>
  <c r="Y607" i="7"/>
  <c r="Y22" i="7"/>
  <c r="Y590" i="7"/>
  <c r="Y598" i="7"/>
  <c r="Z169" i="7"/>
  <c r="X597" i="7"/>
  <c r="X589" i="7" s="1"/>
  <c r="Y591" i="7"/>
  <c r="Y595" i="7"/>
  <c r="Y596" i="7"/>
  <c r="Y623" i="7"/>
  <c r="Y629" i="7"/>
  <c r="Y39" i="7"/>
  <c r="Y38" i="7"/>
  <c r="Y37" i="7"/>
  <c r="Y40" i="7"/>
  <c r="Y445" i="7"/>
  <c r="Y309"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630" i="7"/>
  <c r="X74" i="7"/>
  <c r="Y541" i="7"/>
  <c r="Y535" i="7"/>
  <c r="Y581" i="7"/>
  <c r="Y577" i="7"/>
  <c r="Y573" i="7"/>
  <c r="Y569" i="7"/>
  <c r="Y29" i="7"/>
  <c r="Y33" i="7"/>
  <c r="Y26" i="7"/>
  <c r="E401" i="7"/>
  <c r="B427" i="7"/>
  <c r="E262" i="7"/>
  <c r="E265" i="7"/>
  <c r="E267" i="7"/>
  <c r="E266" i="7"/>
  <c r="E263" i="7"/>
  <c r="E264" i="7"/>
  <c r="R456" i="7"/>
  <c r="Y705" i="7"/>
  <c r="Y682" i="7"/>
  <c r="Y713" i="7"/>
  <c r="Y711" i="7"/>
  <c r="Y709" i="7"/>
  <c r="Y707" i="7"/>
  <c r="Y708" i="7"/>
  <c r="Y714" i="7"/>
  <c r="Y680" i="7"/>
  <c r="Y678" i="7"/>
  <c r="Y710" i="7"/>
  <c r="Y706" i="7"/>
  <c r="Y712" i="7"/>
  <c r="Y681" i="7"/>
  <c r="Y679" i="7"/>
  <c r="Y677" i="7"/>
  <c r="Y675" i="7"/>
  <c r="Y673" i="7"/>
  <c r="Y649" i="7"/>
  <c r="Y650" i="7"/>
  <c r="Y648" i="7"/>
  <c r="Y647" i="7"/>
  <c r="Y645" i="7"/>
  <c r="Y643" i="7"/>
  <c r="Y641" i="7"/>
  <c r="Y676" i="7"/>
  <c r="Y674" i="7"/>
  <c r="Y646" i="7"/>
  <c r="Y644" i="7"/>
  <c r="Y642" i="7"/>
  <c r="Y41" i="7"/>
  <c r="Y19" i="7"/>
  <c r="Z2" i="7"/>
  <c r="C205" i="7"/>
  <c r="T624" i="7"/>
  <c r="S320" i="7"/>
  <c r="T726" i="7"/>
  <c r="T725" i="7"/>
  <c r="T724" i="7"/>
  <c r="T723" i="7"/>
  <c r="T721" i="7"/>
  <c r="T719" i="7"/>
  <c r="T718" i="7"/>
  <c r="T380" i="7"/>
  <c r="T379" i="7"/>
  <c r="T378" i="7"/>
  <c r="T377" i="7"/>
  <c r="T376" i="7"/>
  <c r="T375" i="7"/>
  <c r="T374" i="7"/>
  <c r="T373" i="7"/>
  <c r="T372" i="7"/>
  <c r="T371" i="7"/>
  <c r="T694" i="7"/>
  <c r="T693" i="7"/>
  <c r="T692" i="7"/>
  <c r="T691" i="7"/>
  <c r="T690" i="7"/>
  <c r="T689" i="7"/>
  <c r="T688" i="7"/>
  <c r="T687" i="7"/>
  <c r="T685" i="7"/>
  <c r="T354" i="7"/>
  <c r="T353" i="7"/>
  <c r="T352" i="7"/>
  <c r="T351" i="7"/>
  <c r="T350" i="7"/>
  <c r="T349" i="7"/>
  <c r="T348" i="7"/>
  <c r="T347" i="7"/>
  <c r="T346" i="7"/>
  <c r="T345" i="7"/>
  <c r="T662" i="7"/>
  <c r="T661" i="7"/>
  <c r="T660" i="7"/>
  <c r="T659" i="7"/>
  <c r="T658" i="7"/>
  <c r="T657" i="7"/>
  <c r="T656" i="7"/>
  <c r="T655" i="7"/>
  <c r="T653" i="7"/>
  <c r="T329" i="7"/>
  <c r="T328" i="7"/>
  <c r="T327" i="7"/>
  <c r="T326" i="7"/>
  <c r="T325" i="7"/>
  <c r="T324" i="7"/>
  <c r="T323" i="7"/>
  <c r="T322" i="7"/>
  <c r="T321" i="7"/>
  <c r="T542" i="7"/>
  <c r="T536" i="7"/>
  <c r="T451" i="7"/>
  <c r="T436" i="7"/>
  <c r="T435" i="7"/>
  <c r="T434" i="7"/>
  <c r="T433" i="7"/>
  <c r="T432" i="7"/>
  <c r="T431" i="7"/>
  <c r="T300" i="7"/>
  <c r="T299" i="7"/>
  <c r="T298" i="7"/>
  <c r="T297" i="7"/>
  <c r="T296" i="7"/>
  <c r="T295" i="7"/>
  <c r="T315" i="7"/>
  <c r="T28" i="7"/>
  <c r="S316" i="7"/>
  <c r="S458" i="7"/>
  <c r="S460" i="7"/>
  <c r="S457" i="7"/>
  <c r="S461" i="7"/>
  <c r="S465" i="7"/>
  <c r="S485" i="7"/>
  <c r="S489" i="7"/>
  <c r="S509" i="7"/>
  <c r="S513" i="7"/>
  <c r="S517" i="7"/>
  <c r="S482" i="7"/>
  <c r="S486" i="7"/>
  <c r="S490" i="7"/>
  <c r="S510" i="7"/>
  <c r="S514" i="7"/>
  <c r="S452" i="7"/>
  <c r="R83" i="7"/>
  <c r="S30" i="7"/>
  <c r="S651" i="7"/>
  <c r="S636" i="7" s="1"/>
  <c r="S80" i="7" s="1"/>
  <c r="S683" i="7"/>
  <c r="S668" i="7" s="1"/>
  <c r="S81" i="7" s="1"/>
  <c r="S462" i="7"/>
  <c r="S464" i="7"/>
  <c r="S459" i="7"/>
  <c r="S463" i="7"/>
  <c r="S483" i="7"/>
  <c r="S487" i="7"/>
  <c r="S491" i="7"/>
  <c r="S511" i="7"/>
  <c r="S515" i="7"/>
  <c r="S484" i="7"/>
  <c r="S488" i="7"/>
  <c r="S508" i="7"/>
  <c r="S512" i="7"/>
  <c r="S516" i="7"/>
  <c r="S715" i="7"/>
  <c r="S700" i="7" s="1"/>
  <c r="S82" i="7" s="1"/>
  <c r="Z602" i="7" l="1"/>
  <c r="Z603" i="7" s="1"/>
  <c r="Z611" i="7"/>
  <c r="Z612" i="7" s="1"/>
  <c r="Z609" i="7"/>
  <c r="Z591" i="7" s="1"/>
  <c r="Z608" i="7"/>
  <c r="Z607" i="7"/>
  <c r="Z590" i="7"/>
  <c r="Z22" i="7"/>
  <c r="Z598" i="7"/>
  <c r="AA169" i="7"/>
  <c r="Y597" i="7"/>
  <c r="Y589" i="7" s="1"/>
  <c r="Z595" i="7"/>
  <c r="Z596" i="7"/>
  <c r="Z629" i="7"/>
  <c r="Z623" i="7"/>
  <c r="Z39" i="7"/>
  <c r="Z38" i="7"/>
  <c r="Z37" i="7"/>
  <c r="Z40" i="7"/>
  <c r="Z445" i="7"/>
  <c r="Z309" i="7"/>
  <c r="Y74" i="7"/>
  <c r="Z630" i="7"/>
  <c r="Z541" i="7"/>
  <c r="Z569" i="7"/>
  <c r="Z535" i="7"/>
  <c r="Z581" i="7"/>
  <c r="Z577" i="7"/>
  <c r="Z573" i="7"/>
  <c r="Z29" i="7"/>
  <c r="Z33" i="7"/>
  <c r="Z26" i="7"/>
  <c r="E398" i="7"/>
  <c r="E400" i="7"/>
  <c r="E399" i="7"/>
  <c r="E403" i="7"/>
  <c r="E402" i="7"/>
  <c r="S456" i="7"/>
  <c r="Z714" i="7"/>
  <c r="Z712" i="7"/>
  <c r="Z710" i="7"/>
  <c r="Z708" i="7"/>
  <c r="Z706" i="7"/>
  <c r="Z711" i="7"/>
  <c r="Z707" i="7"/>
  <c r="Z705" i="7"/>
  <c r="Z681" i="7"/>
  <c r="Z680" i="7"/>
  <c r="Z679" i="7"/>
  <c r="Z678" i="7"/>
  <c r="Z677" i="7"/>
  <c r="Z676" i="7"/>
  <c r="Z675" i="7"/>
  <c r="Z674" i="7"/>
  <c r="Z673" i="7"/>
  <c r="Z650" i="7"/>
  <c r="Z649" i="7"/>
  <c r="Z648" i="7"/>
  <c r="Z713" i="7"/>
  <c r="Z709" i="7"/>
  <c r="Z682" i="7"/>
  <c r="Z641" i="7"/>
  <c r="Z646" i="7"/>
  <c r="Z644" i="7"/>
  <c r="Z642" i="7"/>
  <c r="Z647" i="7"/>
  <c r="Z645" i="7"/>
  <c r="Z643" i="7"/>
  <c r="Z41" i="7"/>
  <c r="Z19" i="7"/>
  <c r="AA2" i="7"/>
  <c r="U624" i="7"/>
  <c r="T320" i="7"/>
  <c r="T715" i="7"/>
  <c r="T700" i="7" s="1"/>
  <c r="T82" i="7" s="1"/>
  <c r="U726" i="7"/>
  <c r="U725" i="7"/>
  <c r="U724" i="7"/>
  <c r="U722" i="7"/>
  <c r="U721" i="7"/>
  <c r="U719" i="7"/>
  <c r="U718" i="7"/>
  <c r="U380" i="7"/>
  <c r="U379" i="7"/>
  <c r="U378" i="7"/>
  <c r="U377" i="7"/>
  <c r="U376" i="7"/>
  <c r="U375" i="7"/>
  <c r="U374" i="7"/>
  <c r="U373" i="7"/>
  <c r="U372" i="7"/>
  <c r="U354" i="7"/>
  <c r="U353" i="7"/>
  <c r="U352" i="7"/>
  <c r="U351" i="7"/>
  <c r="U350" i="7"/>
  <c r="U349" i="7"/>
  <c r="U348" i="7"/>
  <c r="U371" i="7"/>
  <c r="U694" i="7"/>
  <c r="U693" i="7"/>
  <c r="U692" i="7"/>
  <c r="U691" i="7"/>
  <c r="U690" i="7"/>
  <c r="U689" i="7"/>
  <c r="U688" i="7"/>
  <c r="U687" i="7"/>
  <c r="U685" i="7"/>
  <c r="U347" i="7"/>
  <c r="U329" i="7"/>
  <c r="U328" i="7"/>
  <c r="U327" i="7"/>
  <c r="U326" i="7"/>
  <c r="U325" i="7"/>
  <c r="U324" i="7"/>
  <c r="U346" i="7"/>
  <c r="U345" i="7"/>
  <c r="U662" i="7"/>
  <c r="U661" i="7"/>
  <c r="U660" i="7"/>
  <c r="U659" i="7"/>
  <c r="U658" i="7"/>
  <c r="U657" i="7"/>
  <c r="U656" i="7"/>
  <c r="U655" i="7"/>
  <c r="U653" i="7"/>
  <c r="U323" i="7"/>
  <c r="U322" i="7"/>
  <c r="U321" i="7"/>
  <c r="U542" i="7"/>
  <c r="U536" i="7"/>
  <c r="U436" i="7"/>
  <c r="U435" i="7"/>
  <c r="U434" i="7"/>
  <c r="U433" i="7"/>
  <c r="U432" i="7"/>
  <c r="U431" i="7"/>
  <c r="U451" i="7"/>
  <c r="U315" i="7"/>
  <c r="U300" i="7"/>
  <c r="U299" i="7"/>
  <c r="U298" i="7"/>
  <c r="U297" i="7"/>
  <c r="U296" i="7"/>
  <c r="U295" i="7"/>
  <c r="U28" i="7"/>
  <c r="T461" i="7"/>
  <c r="T316" i="7"/>
  <c r="T459" i="7"/>
  <c r="T460" i="7"/>
  <c r="T464" i="7"/>
  <c r="T484" i="7"/>
  <c r="T488" i="7"/>
  <c r="T508" i="7"/>
  <c r="T512" i="7"/>
  <c r="T516" i="7"/>
  <c r="T485" i="7"/>
  <c r="T489" i="7"/>
  <c r="T509" i="7"/>
  <c r="T513" i="7"/>
  <c r="T517" i="7"/>
  <c r="T30" i="7"/>
  <c r="T651" i="7"/>
  <c r="T636" i="7" s="1"/>
  <c r="T80" i="7" s="1"/>
  <c r="T683" i="7"/>
  <c r="T668" i="7" s="1"/>
  <c r="T81" i="7" s="1"/>
  <c r="T457" i="7"/>
  <c r="T465" i="7"/>
  <c r="T463" i="7"/>
  <c r="T458" i="7"/>
  <c r="T462" i="7"/>
  <c r="T482" i="7"/>
  <c r="T486" i="7"/>
  <c r="T490" i="7"/>
  <c r="T510" i="7"/>
  <c r="T514" i="7"/>
  <c r="T452" i="7"/>
  <c r="T483" i="7"/>
  <c r="T487" i="7"/>
  <c r="T491" i="7"/>
  <c r="T511" i="7"/>
  <c r="T515" i="7"/>
  <c r="S83" i="7"/>
  <c r="AA602" i="7" l="1"/>
  <c r="AA603" i="7" s="1"/>
  <c r="AA609" i="7"/>
  <c r="AA608" i="7"/>
  <c r="AA607" i="7"/>
  <c r="AA611" i="7"/>
  <c r="AA612" i="7" s="1"/>
  <c r="Z589" i="7"/>
  <c r="AA22" i="7"/>
  <c r="AA40" i="7" s="1"/>
  <c r="AA590" i="7"/>
  <c r="AA598" i="7"/>
  <c r="AB169" i="7"/>
  <c r="Z597" i="7"/>
  <c r="AA591" i="7"/>
  <c r="AA595" i="7"/>
  <c r="AA596" i="7"/>
  <c r="AA623" i="7"/>
  <c r="AA629" i="7"/>
  <c r="AA39" i="7"/>
  <c r="AA37" i="7"/>
  <c r="AA38" i="7"/>
  <c r="Z74" i="7"/>
  <c r="AA445" i="7"/>
  <c r="AA309" i="7"/>
  <c r="AA630" i="7"/>
  <c r="AA541" i="7"/>
  <c r="AA535" i="7"/>
  <c r="AA581" i="7"/>
  <c r="AA577" i="7"/>
  <c r="AA573" i="7"/>
  <c r="AA569" i="7"/>
  <c r="AA29" i="7"/>
  <c r="AA33" i="7"/>
  <c r="AA26" i="7"/>
  <c r="T456" i="7"/>
  <c r="AA714" i="7"/>
  <c r="AA713" i="7"/>
  <c r="AA712" i="7"/>
  <c r="AA711" i="7"/>
  <c r="AA710" i="7"/>
  <c r="AA709" i="7"/>
  <c r="AA708" i="7"/>
  <c r="AA707" i="7"/>
  <c r="AA706" i="7"/>
  <c r="AA682" i="7"/>
  <c r="AA681" i="7"/>
  <c r="AA679" i="7"/>
  <c r="AA677" i="7"/>
  <c r="AA705" i="7"/>
  <c r="AA680" i="7"/>
  <c r="AA678" i="7"/>
  <c r="AA676" i="7"/>
  <c r="AA674" i="7"/>
  <c r="AA650" i="7"/>
  <c r="AA646" i="7"/>
  <c r="AA644" i="7"/>
  <c r="AA642" i="7"/>
  <c r="AA673" i="7"/>
  <c r="AA649" i="7"/>
  <c r="AA647" i="7"/>
  <c r="AA645" i="7"/>
  <c r="AA643" i="7"/>
  <c r="AA641" i="7"/>
  <c r="AA675" i="7"/>
  <c r="AA648" i="7"/>
  <c r="AA19" i="7"/>
  <c r="AA41" i="7"/>
  <c r="AB2" i="7"/>
  <c r="V624" i="7"/>
  <c r="U320" i="7"/>
  <c r="U715" i="7"/>
  <c r="U700" i="7" s="1"/>
  <c r="U82" i="7" s="1"/>
  <c r="V726" i="7"/>
  <c r="V725" i="7"/>
  <c r="V724" i="7"/>
  <c r="V722" i="7"/>
  <c r="V721" i="7"/>
  <c r="V719" i="7"/>
  <c r="V718" i="7"/>
  <c r="V380" i="7"/>
  <c r="V379" i="7"/>
  <c r="V378" i="7"/>
  <c r="V377" i="7"/>
  <c r="V376" i="7"/>
  <c r="V375" i="7"/>
  <c r="V374" i="7"/>
  <c r="V373" i="7"/>
  <c r="V372" i="7"/>
  <c r="V371" i="7"/>
  <c r="V694" i="7"/>
  <c r="V693" i="7"/>
  <c r="V692" i="7"/>
  <c r="V691" i="7"/>
  <c r="V690" i="7"/>
  <c r="V689" i="7"/>
  <c r="V688" i="7"/>
  <c r="V687" i="7"/>
  <c r="V685" i="7"/>
  <c r="V354" i="7"/>
  <c r="V353" i="7"/>
  <c r="V352" i="7"/>
  <c r="V351" i="7"/>
  <c r="V350" i="7"/>
  <c r="V349" i="7"/>
  <c r="V348" i="7"/>
  <c r="V347" i="7"/>
  <c r="V346" i="7"/>
  <c r="V345" i="7"/>
  <c r="V662" i="7"/>
  <c r="V661" i="7"/>
  <c r="V660" i="7"/>
  <c r="V659" i="7"/>
  <c r="V658" i="7"/>
  <c r="V657" i="7"/>
  <c r="V656" i="7"/>
  <c r="V655" i="7"/>
  <c r="V653" i="7"/>
  <c r="V329" i="7"/>
  <c r="V328" i="7"/>
  <c r="V327" i="7"/>
  <c r="V326" i="7"/>
  <c r="V325" i="7"/>
  <c r="V324" i="7"/>
  <c r="V323" i="7"/>
  <c r="V322" i="7"/>
  <c r="V321" i="7"/>
  <c r="V542" i="7"/>
  <c r="V536" i="7"/>
  <c r="V451" i="7"/>
  <c r="V436" i="7"/>
  <c r="V435" i="7"/>
  <c r="V434" i="7"/>
  <c r="V433" i="7"/>
  <c r="V432" i="7"/>
  <c r="V431" i="7"/>
  <c r="V300" i="7"/>
  <c r="V299" i="7"/>
  <c r="V298" i="7"/>
  <c r="V297" i="7"/>
  <c r="V296" i="7"/>
  <c r="V295" i="7"/>
  <c r="V315" i="7"/>
  <c r="V28" i="7"/>
  <c r="U316" i="7"/>
  <c r="U464" i="7"/>
  <c r="U458" i="7"/>
  <c r="U457" i="7"/>
  <c r="U461" i="7"/>
  <c r="U465" i="7"/>
  <c r="U485" i="7"/>
  <c r="U489" i="7"/>
  <c r="U509" i="7"/>
  <c r="U513" i="7"/>
  <c r="U517" i="7"/>
  <c r="U482" i="7"/>
  <c r="U486" i="7"/>
  <c r="U490" i="7"/>
  <c r="U510" i="7"/>
  <c r="U514" i="7"/>
  <c r="U452" i="7"/>
  <c r="T83" i="7"/>
  <c r="U30" i="7"/>
  <c r="U651" i="7"/>
  <c r="U636" i="7" s="1"/>
  <c r="U80" i="7" s="1"/>
  <c r="U683" i="7"/>
  <c r="U668" i="7" s="1"/>
  <c r="U81" i="7" s="1"/>
  <c r="U460" i="7"/>
  <c r="U462" i="7"/>
  <c r="U459" i="7"/>
  <c r="U463" i="7"/>
  <c r="U483" i="7"/>
  <c r="U487" i="7"/>
  <c r="U491" i="7"/>
  <c r="U511" i="7"/>
  <c r="U515" i="7"/>
  <c r="U484" i="7"/>
  <c r="U488" i="7"/>
  <c r="U508" i="7"/>
  <c r="U512" i="7"/>
  <c r="U516" i="7"/>
  <c r="AB602" i="7" l="1"/>
  <c r="AB603" i="7" s="1"/>
  <c r="AB611" i="7"/>
  <c r="AB612" i="7" s="1"/>
  <c r="AB609" i="7"/>
  <c r="AB608" i="7"/>
  <c r="AB607" i="7"/>
  <c r="AB22" i="7"/>
  <c r="AB40" i="7" s="1"/>
  <c r="AB590" i="7"/>
  <c r="AB598" i="7"/>
  <c r="AC169" i="7"/>
  <c r="AA597" i="7"/>
  <c r="AA589" i="7" s="1"/>
  <c r="AB591" i="7"/>
  <c r="AB595" i="7"/>
  <c r="AB596" i="7"/>
  <c r="AB629" i="7"/>
  <c r="AB623" i="7"/>
  <c r="AB39" i="7"/>
  <c r="AB38" i="7"/>
  <c r="AB37" i="7"/>
  <c r="AB445" i="7"/>
  <c r="AB309" i="7"/>
  <c r="AA74" i="7"/>
  <c r="AB630" i="7"/>
  <c r="AB577" i="7"/>
  <c r="AB569" i="7"/>
  <c r="AB541" i="7"/>
  <c r="AB535" i="7"/>
  <c r="AB581" i="7"/>
  <c r="AB573" i="7"/>
  <c r="AB29" i="7"/>
  <c r="AB26" i="7"/>
  <c r="AB33" i="7"/>
  <c r="U456" i="7"/>
  <c r="AB714" i="7"/>
  <c r="AB712" i="7"/>
  <c r="AB710" i="7"/>
  <c r="AB708" i="7"/>
  <c r="AB682" i="7"/>
  <c r="AB709" i="7"/>
  <c r="AB706" i="7"/>
  <c r="AB681" i="7"/>
  <c r="AB679" i="7"/>
  <c r="AB711" i="7"/>
  <c r="AB705" i="7"/>
  <c r="AB713" i="7"/>
  <c r="AB707" i="7"/>
  <c r="AB680" i="7"/>
  <c r="AB678" i="7"/>
  <c r="AB676" i="7"/>
  <c r="AB674" i="7"/>
  <c r="AB650" i="7"/>
  <c r="AB648" i="7"/>
  <c r="AB647" i="7"/>
  <c r="AB646" i="7"/>
  <c r="AB645" i="7"/>
  <c r="AB644" i="7"/>
  <c r="AB643" i="7"/>
  <c r="AB642" i="7"/>
  <c r="AB641" i="7"/>
  <c r="AB673" i="7"/>
  <c r="AB649" i="7"/>
  <c r="AB677" i="7"/>
  <c r="AB675" i="7"/>
  <c r="AB19" i="7"/>
  <c r="AB41" i="7"/>
  <c r="AC2" i="7"/>
  <c r="W624" i="7"/>
  <c r="V651" i="7"/>
  <c r="V636" i="7" s="1"/>
  <c r="V80" i="7" s="1"/>
  <c r="V715" i="7"/>
  <c r="V700" i="7" s="1"/>
  <c r="V82" i="7" s="1"/>
  <c r="V320" i="7"/>
  <c r="V30" i="7"/>
  <c r="V683" i="7"/>
  <c r="V668" i="7" s="1"/>
  <c r="V81" i="7" s="1"/>
  <c r="W726" i="7"/>
  <c r="W725" i="7"/>
  <c r="W724" i="7"/>
  <c r="W722" i="7"/>
  <c r="W720" i="7"/>
  <c r="W719" i="7"/>
  <c r="W380" i="7"/>
  <c r="W379" i="7"/>
  <c r="W378" i="7"/>
  <c r="W377" i="7"/>
  <c r="W376" i="7"/>
  <c r="W375" i="7"/>
  <c r="W374" i="7"/>
  <c r="W373" i="7"/>
  <c r="W717" i="7"/>
  <c r="W371" i="7"/>
  <c r="W354" i="7"/>
  <c r="W353" i="7"/>
  <c r="W352" i="7"/>
  <c r="W351" i="7"/>
  <c r="W350" i="7"/>
  <c r="W349" i="7"/>
  <c r="W348" i="7"/>
  <c r="W372" i="7"/>
  <c r="W694" i="7"/>
  <c r="W693" i="7"/>
  <c r="W692" i="7"/>
  <c r="W691" i="7"/>
  <c r="W690" i="7"/>
  <c r="W689" i="7"/>
  <c r="W688" i="7"/>
  <c r="W687" i="7"/>
  <c r="W685" i="7"/>
  <c r="W329" i="7"/>
  <c r="W328" i="7"/>
  <c r="W327" i="7"/>
  <c r="W326" i="7"/>
  <c r="W325" i="7"/>
  <c r="W324" i="7"/>
  <c r="W347" i="7"/>
  <c r="W346" i="7"/>
  <c r="W345" i="7"/>
  <c r="W662" i="7"/>
  <c r="W661" i="7"/>
  <c r="W660" i="7"/>
  <c r="W659" i="7"/>
  <c r="W658" i="7"/>
  <c r="W657" i="7"/>
  <c r="W656" i="7"/>
  <c r="W655" i="7"/>
  <c r="W653" i="7"/>
  <c r="W322" i="7"/>
  <c r="W323" i="7"/>
  <c r="W321" i="7"/>
  <c r="W542" i="7"/>
  <c r="W536" i="7"/>
  <c r="W436" i="7"/>
  <c r="W435" i="7"/>
  <c r="W434" i="7"/>
  <c r="W433" i="7"/>
  <c r="W432" i="7"/>
  <c r="W431" i="7"/>
  <c r="W451" i="7"/>
  <c r="W315" i="7"/>
  <c r="W300" i="7"/>
  <c r="W299" i="7"/>
  <c r="W298" i="7"/>
  <c r="W297" i="7"/>
  <c r="W296" i="7"/>
  <c r="W295" i="7"/>
  <c r="W28" i="7"/>
  <c r="V459" i="7"/>
  <c r="V316" i="7"/>
  <c r="V457" i="7"/>
  <c r="V465" i="7"/>
  <c r="V458" i="7"/>
  <c r="V462" i="7"/>
  <c r="V482" i="7"/>
  <c r="V486" i="7"/>
  <c r="V490" i="7"/>
  <c r="V510" i="7"/>
  <c r="V514" i="7"/>
  <c r="V452" i="7"/>
  <c r="V483" i="7"/>
  <c r="V487" i="7"/>
  <c r="V491" i="7"/>
  <c r="V511" i="7"/>
  <c r="V515" i="7"/>
  <c r="V463" i="7"/>
  <c r="V461" i="7"/>
  <c r="V460" i="7"/>
  <c r="V464" i="7"/>
  <c r="V484" i="7"/>
  <c r="V488" i="7"/>
  <c r="V508" i="7"/>
  <c r="V512" i="7"/>
  <c r="V516" i="7"/>
  <c r="V485" i="7"/>
  <c r="V489" i="7"/>
  <c r="V509" i="7"/>
  <c r="V513" i="7"/>
  <c r="V517" i="7"/>
  <c r="U83" i="7"/>
  <c r="AC602" i="7" l="1"/>
  <c r="AC603" i="7" s="1"/>
  <c r="AC611" i="7"/>
  <c r="AC612" i="7" s="1"/>
  <c r="AC609" i="7"/>
  <c r="AC591" i="7" s="1"/>
  <c r="AC608" i="7"/>
  <c r="AC607" i="7"/>
  <c r="AC590" i="7"/>
  <c r="AC22" i="7"/>
  <c r="AC40" i="7" s="1"/>
  <c r="AC598" i="7"/>
  <c r="AD169" i="7"/>
  <c r="AB597" i="7"/>
  <c r="AB589" i="7" s="1"/>
  <c r="AC595" i="7"/>
  <c r="AC596" i="7"/>
  <c r="AC629" i="7"/>
  <c r="AC623" i="7"/>
  <c r="AC39" i="7"/>
  <c r="AC38" i="7"/>
  <c r="AC37" i="7"/>
  <c r="AB74" i="7"/>
  <c r="AC445" i="7"/>
  <c r="AC309" i="7"/>
  <c r="AC630" i="7"/>
  <c r="AC541" i="7"/>
  <c r="AC535" i="7"/>
  <c r="AC581" i="7"/>
  <c r="AC577" i="7"/>
  <c r="AC573" i="7"/>
  <c r="AC569" i="7"/>
  <c r="AC29" i="7"/>
  <c r="AC33" i="7"/>
  <c r="AC26" i="7"/>
  <c r="V456" i="7"/>
  <c r="AC713" i="7"/>
  <c r="AC711" i="7"/>
  <c r="AC709" i="7"/>
  <c r="AC707" i="7"/>
  <c r="AC705" i="7"/>
  <c r="AC682" i="7"/>
  <c r="AC712" i="7"/>
  <c r="AC708" i="7"/>
  <c r="AC714" i="7"/>
  <c r="AC706" i="7"/>
  <c r="AC673" i="7"/>
  <c r="AC710" i="7"/>
  <c r="AC680" i="7"/>
  <c r="AC678" i="7"/>
  <c r="AC676" i="7"/>
  <c r="AC681" i="7"/>
  <c r="AC679" i="7"/>
  <c r="AC677" i="7"/>
  <c r="AC675" i="7"/>
  <c r="AC674" i="7"/>
  <c r="AC647" i="7"/>
  <c r="AC645" i="7"/>
  <c r="AC643" i="7"/>
  <c r="AC641" i="7"/>
  <c r="AC648" i="7"/>
  <c r="AC650" i="7"/>
  <c r="AC649" i="7"/>
  <c r="AC646" i="7"/>
  <c r="AC644" i="7"/>
  <c r="AC642" i="7"/>
  <c r="AC41" i="7"/>
  <c r="AC19" i="7"/>
  <c r="AD2" i="7"/>
  <c r="W599" i="7"/>
  <c r="X624" i="7"/>
  <c r="W221" i="7"/>
  <c r="W184" i="7"/>
  <c r="W56" i="7"/>
  <c r="W72" i="7"/>
  <c r="V83" i="7"/>
  <c r="W320" i="7"/>
  <c r="W30" i="7"/>
  <c r="W683" i="7"/>
  <c r="W668" i="7" s="1"/>
  <c r="W81" i="7" s="1"/>
  <c r="W651" i="7"/>
  <c r="W636" i="7" s="1"/>
  <c r="W80" i="7" s="1"/>
  <c r="W462" i="7"/>
  <c r="W464" i="7"/>
  <c r="W459" i="7"/>
  <c r="W463" i="7"/>
  <c r="W483" i="7"/>
  <c r="W487" i="7"/>
  <c r="W491" i="7"/>
  <c r="W511" i="7"/>
  <c r="W515" i="7"/>
  <c r="W484" i="7"/>
  <c r="W488" i="7"/>
  <c r="W508" i="7"/>
  <c r="W512" i="7"/>
  <c r="W516" i="7"/>
  <c r="X616" i="7"/>
  <c r="W715" i="7"/>
  <c r="W700" i="7" s="1"/>
  <c r="W82" i="7" s="1"/>
  <c r="X726" i="7"/>
  <c r="X725" i="7"/>
  <c r="X723" i="7"/>
  <c r="X722" i="7"/>
  <c r="X720" i="7"/>
  <c r="X719" i="7"/>
  <c r="X717" i="7"/>
  <c r="X380" i="7"/>
  <c r="X379" i="7"/>
  <c r="X378" i="7"/>
  <c r="X377" i="7"/>
  <c r="X376" i="7"/>
  <c r="X374" i="7"/>
  <c r="X373" i="7"/>
  <c r="X372" i="7"/>
  <c r="X371" i="7"/>
  <c r="X694" i="7"/>
  <c r="X693" i="7"/>
  <c r="X692" i="7"/>
  <c r="X691" i="7"/>
  <c r="X690" i="7"/>
  <c r="X689" i="7"/>
  <c r="X688" i="7"/>
  <c r="X687" i="7"/>
  <c r="X685" i="7"/>
  <c r="X354" i="7"/>
  <c r="X353" i="7"/>
  <c r="X352" i="7"/>
  <c r="X351" i="7"/>
  <c r="X350" i="7"/>
  <c r="X349" i="7"/>
  <c r="X348" i="7"/>
  <c r="X347" i="7"/>
  <c r="X346" i="7"/>
  <c r="X345" i="7"/>
  <c r="X662" i="7"/>
  <c r="X661" i="7"/>
  <c r="X660" i="7"/>
  <c r="X659" i="7"/>
  <c r="X658" i="7"/>
  <c r="X657" i="7"/>
  <c r="X656" i="7"/>
  <c r="X655" i="7"/>
  <c r="X653" i="7"/>
  <c r="X329" i="7"/>
  <c r="X328" i="7"/>
  <c r="X327" i="7"/>
  <c r="X326" i="7"/>
  <c r="X325" i="7"/>
  <c r="X324" i="7"/>
  <c r="X323" i="7"/>
  <c r="X322" i="7"/>
  <c r="X321" i="7"/>
  <c r="X542" i="7"/>
  <c r="X536" i="7"/>
  <c r="X451" i="7"/>
  <c r="X436" i="7"/>
  <c r="X435" i="7"/>
  <c r="X434" i="7"/>
  <c r="X433" i="7"/>
  <c r="X432" i="7"/>
  <c r="X431" i="7"/>
  <c r="X375" i="7"/>
  <c r="X300" i="7"/>
  <c r="X299" i="7"/>
  <c r="X298" i="7"/>
  <c r="X297" i="7"/>
  <c r="X296" i="7"/>
  <c r="X295" i="7"/>
  <c r="X315" i="7"/>
  <c r="X28" i="7"/>
  <c r="W316" i="7"/>
  <c r="W458" i="7"/>
  <c r="W460" i="7"/>
  <c r="W457" i="7"/>
  <c r="W461" i="7"/>
  <c r="W465" i="7"/>
  <c r="W485" i="7"/>
  <c r="W489" i="7"/>
  <c r="W509" i="7"/>
  <c r="W513" i="7"/>
  <c r="W517" i="7"/>
  <c r="W482" i="7"/>
  <c r="W486" i="7"/>
  <c r="W490" i="7"/>
  <c r="W510" i="7"/>
  <c r="W514" i="7"/>
  <c r="W452" i="7"/>
  <c r="AD602" i="7" l="1"/>
  <c r="AD603" i="7" s="1"/>
  <c r="AD611" i="7"/>
  <c r="AD612" i="7" s="1"/>
  <c r="AD609" i="7"/>
  <c r="AD591" i="7" s="1"/>
  <c r="AD608" i="7"/>
  <c r="AD607" i="7"/>
  <c r="AD590" i="7"/>
  <c r="AD22" i="7"/>
  <c r="AD40" i="7" s="1"/>
  <c r="AD598" i="7"/>
  <c r="AE169" i="7"/>
  <c r="AC597" i="7"/>
  <c r="AC589" i="7" s="1"/>
  <c r="AD595" i="7"/>
  <c r="AD596" i="7"/>
  <c r="AD629" i="7"/>
  <c r="AD623" i="7"/>
  <c r="AD39" i="7"/>
  <c r="AD38" i="7"/>
  <c r="AD37" i="7"/>
  <c r="AD445" i="7"/>
  <c r="AD309" i="7"/>
  <c r="AC74" i="7"/>
  <c r="AD630" i="7"/>
  <c r="AD581" i="7"/>
  <c r="AD577" i="7"/>
  <c r="AD573" i="7"/>
  <c r="AD569" i="7"/>
  <c r="AD541" i="7"/>
  <c r="AD535" i="7"/>
  <c r="AD29" i="7"/>
  <c r="AD33" i="7"/>
  <c r="AD26" i="7"/>
  <c r="W456" i="7"/>
  <c r="AD713" i="7"/>
  <c r="AD711" i="7"/>
  <c r="AD709" i="7"/>
  <c r="AD707" i="7"/>
  <c r="AD706" i="7"/>
  <c r="AD681" i="7"/>
  <c r="AD680" i="7"/>
  <c r="AD679" i="7"/>
  <c r="AD678" i="7"/>
  <c r="AD677" i="7"/>
  <c r="AD676" i="7"/>
  <c r="AD675" i="7"/>
  <c r="AD674" i="7"/>
  <c r="AD673" i="7"/>
  <c r="AD650" i="7"/>
  <c r="AD649" i="7"/>
  <c r="AD648" i="7"/>
  <c r="AD710" i="7"/>
  <c r="AD705" i="7"/>
  <c r="AD712" i="7"/>
  <c r="AD714" i="7"/>
  <c r="AD708" i="7"/>
  <c r="AD682" i="7"/>
  <c r="AD647" i="7"/>
  <c r="AD645" i="7"/>
  <c r="AD643" i="7"/>
  <c r="AD641" i="7"/>
  <c r="AD646" i="7"/>
  <c r="AD644" i="7"/>
  <c r="AD642" i="7"/>
  <c r="AD41" i="7"/>
  <c r="AD19" i="7"/>
  <c r="AE2" i="7"/>
  <c r="X599" i="7"/>
  <c r="Y624" i="7"/>
  <c r="X221" i="7"/>
  <c r="X184" i="7"/>
  <c r="X56" i="7"/>
  <c r="X320" i="7"/>
  <c r="W83" i="7"/>
  <c r="X461" i="7"/>
  <c r="X316" i="7"/>
  <c r="X459" i="7"/>
  <c r="X460" i="7"/>
  <c r="X464" i="7"/>
  <c r="X484" i="7"/>
  <c r="X488" i="7"/>
  <c r="X508" i="7"/>
  <c r="X512" i="7"/>
  <c r="X516" i="7"/>
  <c r="X485" i="7"/>
  <c r="X489" i="7"/>
  <c r="X509" i="7"/>
  <c r="X513" i="7"/>
  <c r="X517" i="7"/>
  <c r="Y616" i="7"/>
  <c r="X30" i="7"/>
  <c r="X72" i="7"/>
  <c r="X651" i="7"/>
  <c r="X636" i="7" s="1"/>
  <c r="X80" i="7" s="1"/>
  <c r="X683" i="7"/>
  <c r="X668" i="7" s="1"/>
  <c r="X81" i="7" s="1"/>
  <c r="X715" i="7"/>
  <c r="X700" i="7" s="1"/>
  <c r="X82" i="7" s="1"/>
  <c r="Y726" i="7"/>
  <c r="Y725" i="7"/>
  <c r="Y723" i="7"/>
  <c r="Y722" i="7"/>
  <c r="Y720" i="7"/>
  <c r="Y719" i="7"/>
  <c r="Y380" i="7"/>
  <c r="Y379" i="7"/>
  <c r="Y378" i="7"/>
  <c r="Y377" i="7"/>
  <c r="Y376" i="7"/>
  <c r="Y375" i="7"/>
  <c r="Y374" i="7"/>
  <c r="Y373" i="7"/>
  <c r="Y717" i="7"/>
  <c r="Y372" i="7"/>
  <c r="Y354" i="7"/>
  <c r="Y353" i="7"/>
  <c r="Y352" i="7"/>
  <c r="Y351" i="7"/>
  <c r="Y350" i="7"/>
  <c r="Y349" i="7"/>
  <c r="Y348" i="7"/>
  <c r="Y371" i="7"/>
  <c r="Y694" i="7"/>
  <c r="Y693" i="7"/>
  <c r="Y692" i="7"/>
  <c r="Y691" i="7"/>
  <c r="Y690" i="7"/>
  <c r="Y689" i="7"/>
  <c r="Y688" i="7"/>
  <c r="Y687" i="7"/>
  <c r="Y685" i="7"/>
  <c r="Y347" i="7"/>
  <c r="Y329" i="7"/>
  <c r="Y328" i="7"/>
  <c r="Y327" i="7"/>
  <c r="Y326" i="7"/>
  <c r="Y325" i="7"/>
  <c r="Y324" i="7"/>
  <c r="Y346" i="7"/>
  <c r="Y345" i="7"/>
  <c r="Y662" i="7"/>
  <c r="Y661" i="7"/>
  <c r="Y660" i="7"/>
  <c r="Y659" i="7"/>
  <c r="Y658" i="7"/>
  <c r="Y657" i="7"/>
  <c r="Y656" i="7"/>
  <c r="Y655" i="7"/>
  <c r="Y653" i="7"/>
  <c r="Y323" i="7"/>
  <c r="Y322" i="7"/>
  <c r="Y321" i="7"/>
  <c r="Y542" i="7"/>
  <c r="Y536" i="7"/>
  <c r="Y436" i="7"/>
  <c r="Y435" i="7"/>
  <c r="Y434" i="7"/>
  <c r="Y433" i="7"/>
  <c r="Y432" i="7"/>
  <c r="Y431" i="7"/>
  <c r="Y451" i="7"/>
  <c r="Y315" i="7"/>
  <c r="Y300" i="7"/>
  <c r="Y299" i="7"/>
  <c r="Y298" i="7"/>
  <c r="Y297" i="7"/>
  <c r="Y296" i="7"/>
  <c r="Y295" i="7"/>
  <c r="Y28" i="7"/>
  <c r="X457" i="7"/>
  <c r="X465" i="7"/>
  <c r="X463" i="7"/>
  <c r="X458" i="7"/>
  <c r="X462" i="7"/>
  <c r="X482" i="7"/>
  <c r="X486" i="7"/>
  <c r="X490" i="7"/>
  <c r="X510" i="7"/>
  <c r="X514" i="7"/>
  <c r="X452" i="7"/>
  <c r="X483" i="7"/>
  <c r="X487" i="7"/>
  <c r="X491" i="7"/>
  <c r="X511" i="7"/>
  <c r="X515" i="7"/>
  <c r="AE602" i="7" l="1"/>
  <c r="AE603" i="7" s="1"/>
  <c r="AE609" i="7"/>
  <c r="AE608" i="7"/>
  <c r="AE607" i="7"/>
  <c r="AE611" i="7"/>
  <c r="AE612" i="7" s="1"/>
  <c r="AE22" i="7"/>
  <c r="AE590" i="7"/>
  <c r="AE598" i="7"/>
  <c r="AF169" i="7"/>
  <c r="AD597" i="7"/>
  <c r="AD589" i="7" s="1"/>
  <c r="AE591" i="7"/>
  <c r="AE595" i="7"/>
  <c r="AE596" i="7"/>
  <c r="AE623" i="7"/>
  <c r="AE629" i="7"/>
  <c r="AE39" i="7"/>
  <c r="AE38" i="7"/>
  <c r="AE37" i="7"/>
  <c r="AD74" i="7"/>
  <c r="AE40" i="7"/>
  <c r="AE445" i="7"/>
  <c r="AE309" i="7"/>
  <c r="AE630" i="7"/>
  <c r="AE541" i="7"/>
  <c r="AE535" i="7"/>
  <c r="AE581" i="7"/>
  <c r="AE577" i="7"/>
  <c r="AE569" i="7"/>
  <c r="AE573" i="7"/>
  <c r="AE29" i="7"/>
  <c r="AE33" i="7"/>
  <c r="AE26" i="7"/>
  <c r="W93" i="7"/>
  <c r="W94" i="7" s="1"/>
  <c r="X456" i="7"/>
  <c r="AE714" i="7"/>
  <c r="AE713" i="7"/>
  <c r="AE712" i="7"/>
  <c r="AE711" i="7"/>
  <c r="AE710" i="7"/>
  <c r="AE709" i="7"/>
  <c r="AE708" i="7"/>
  <c r="AE707" i="7"/>
  <c r="AE706" i="7"/>
  <c r="AE705" i="7"/>
  <c r="AE680" i="7"/>
  <c r="AE678" i="7"/>
  <c r="AE682" i="7"/>
  <c r="AE681" i="7"/>
  <c r="AE679" i="7"/>
  <c r="AE677" i="7"/>
  <c r="AE675" i="7"/>
  <c r="AE673" i="7"/>
  <c r="AE649" i="7"/>
  <c r="AE641" i="7"/>
  <c r="AE676" i="7"/>
  <c r="AE674" i="7"/>
  <c r="AE648" i="7"/>
  <c r="AE646" i="7"/>
  <c r="AE644" i="7"/>
  <c r="AE642" i="7"/>
  <c r="AE650" i="7"/>
  <c r="AE647" i="7"/>
  <c r="AE645" i="7"/>
  <c r="AE643" i="7"/>
  <c r="AE19" i="7"/>
  <c r="AE41" i="7"/>
  <c r="AF2" i="7"/>
  <c r="Y599" i="7"/>
  <c r="Z624" i="7"/>
  <c r="Y320" i="7"/>
  <c r="Y221" i="7"/>
  <c r="Y184" i="7"/>
  <c r="Y56" i="7"/>
  <c r="Y715" i="7"/>
  <c r="Y700" i="7" s="1"/>
  <c r="Y82" i="7" s="1"/>
  <c r="Y30" i="7"/>
  <c r="Z726" i="7"/>
  <c r="Z725" i="7"/>
  <c r="Z723" i="7"/>
  <c r="Z722" i="7"/>
  <c r="Z720" i="7"/>
  <c r="Z719" i="7"/>
  <c r="Z717" i="7"/>
  <c r="Z380" i="7"/>
  <c r="Z379" i="7"/>
  <c r="Z378" i="7"/>
  <c r="Z377" i="7"/>
  <c r="Z376" i="7"/>
  <c r="Z375" i="7"/>
  <c r="Z374" i="7"/>
  <c r="Z373" i="7"/>
  <c r="Z372" i="7"/>
  <c r="Z371" i="7"/>
  <c r="Z694" i="7"/>
  <c r="Z693" i="7"/>
  <c r="Z692" i="7"/>
  <c r="Z691" i="7"/>
  <c r="Z690" i="7"/>
  <c r="Z689" i="7"/>
  <c r="Z688" i="7"/>
  <c r="Z687" i="7"/>
  <c r="Z685" i="7"/>
  <c r="Z354" i="7"/>
  <c r="Z353" i="7"/>
  <c r="Z352" i="7"/>
  <c r="Z351" i="7"/>
  <c r="Z350" i="7"/>
  <c r="Z349" i="7"/>
  <c r="Z348" i="7"/>
  <c r="Z347" i="7"/>
  <c r="Z346" i="7"/>
  <c r="Z345" i="7"/>
  <c r="Z662" i="7"/>
  <c r="Z661" i="7"/>
  <c r="Z660" i="7"/>
  <c r="Z659" i="7"/>
  <c r="Z658" i="7"/>
  <c r="Z657" i="7"/>
  <c r="Z656" i="7"/>
  <c r="Z655" i="7"/>
  <c r="Z653" i="7"/>
  <c r="Z329" i="7"/>
  <c r="Z328" i="7"/>
  <c r="Z327" i="7"/>
  <c r="Z326" i="7"/>
  <c r="Z325" i="7"/>
  <c r="Z324" i="7"/>
  <c r="Z323" i="7"/>
  <c r="Z322" i="7"/>
  <c r="Z321" i="7"/>
  <c r="Z542" i="7"/>
  <c r="Z536" i="7"/>
  <c r="Z451" i="7"/>
  <c r="Z436" i="7"/>
  <c r="Z435" i="7"/>
  <c r="Z434" i="7"/>
  <c r="Z433" i="7"/>
  <c r="Z432" i="7"/>
  <c r="Z431" i="7"/>
  <c r="Z300" i="7"/>
  <c r="Z299" i="7"/>
  <c r="Z298" i="7"/>
  <c r="Z297" i="7"/>
  <c r="Z296" i="7"/>
  <c r="Z295" i="7"/>
  <c r="Z315" i="7"/>
  <c r="Z28" i="7"/>
  <c r="Y316" i="7"/>
  <c r="Y464" i="7"/>
  <c r="Y458" i="7"/>
  <c r="Y457" i="7"/>
  <c r="Y461" i="7"/>
  <c r="Y465" i="7"/>
  <c r="Y485" i="7"/>
  <c r="Y489" i="7"/>
  <c r="Y509" i="7"/>
  <c r="Y513" i="7"/>
  <c r="Y517" i="7"/>
  <c r="Y482" i="7"/>
  <c r="Y486" i="7"/>
  <c r="Y490" i="7"/>
  <c r="Y510" i="7"/>
  <c r="Y514" i="7"/>
  <c r="Y452" i="7"/>
  <c r="Y72" i="7"/>
  <c r="Y651" i="7"/>
  <c r="Y636" i="7" s="1"/>
  <c r="Y80" i="7" s="1"/>
  <c r="Y683" i="7"/>
  <c r="Y668" i="7" s="1"/>
  <c r="Y81" i="7" s="1"/>
  <c r="X83" i="7"/>
  <c r="Y460" i="7"/>
  <c r="Y462" i="7"/>
  <c r="Y459" i="7"/>
  <c r="Y463" i="7"/>
  <c r="Y483" i="7"/>
  <c r="Y487" i="7"/>
  <c r="Y491" i="7"/>
  <c r="Y511" i="7"/>
  <c r="Y515" i="7"/>
  <c r="Y484" i="7"/>
  <c r="Y488" i="7"/>
  <c r="Y508" i="7"/>
  <c r="Y512" i="7"/>
  <c r="Y516" i="7"/>
  <c r="Z616" i="7"/>
  <c r="AF602" i="7" l="1"/>
  <c r="AF603" i="7" s="1"/>
  <c r="AF611" i="7"/>
  <c r="AF612" i="7" s="1"/>
  <c r="AF609" i="7"/>
  <c r="AF608" i="7"/>
  <c r="AF607" i="7"/>
  <c r="AF22" i="7"/>
  <c r="AF40" i="7" s="1"/>
  <c r="AF590" i="7"/>
  <c r="AF598" i="7"/>
  <c r="AG169" i="7"/>
  <c r="AE597" i="7"/>
  <c r="AE589" i="7" s="1"/>
  <c r="AF591" i="7"/>
  <c r="AF595" i="7"/>
  <c r="AF596" i="7"/>
  <c r="AF629" i="7"/>
  <c r="AF623" i="7"/>
  <c r="AF39" i="7"/>
  <c r="AF38" i="7"/>
  <c r="AF37" i="7"/>
  <c r="AF445" i="7"/>
  <c r="AF309" i="7"/>
  <c r="AE74" i="7"/>
  <c r="AF630" i="7"/>
  <c r="W616" i="7"/>
  <c r="AF573" i="7"/>
  <c r="AF541" i="7"/>
  <c r="AF535" i="7"/>
  <c r="AF581" i="7"/>
  <c r="AF577" i="7"/>
  <c r="AF569" i="7"/>
  <c r="AF29" i="7"/>
  <c r="AF33" i="7"/>
  <c r="AF26" i="7"/>
  <c r="Y456" i="7"/>
  <c r="AF714" i="7"/>
  <c r="AF712" i="7"/>
  <c r="AF710" i="7"/>
  <c r="AF708" i="7"/>
  <c r="AF706" i="7"/>
  <c r="AF713" i="7"/>
  <c r="AF709" i="7"/>
  <c r="AF705" i="7"/>
  <c r="AF680" i="7"/>
  <c r="AF678" i="7"/>
  <c r="AF676" i="7"/>
  <c r="AF674" i="7"/>
  <c r="AF650" i="7"/>
  <c r="AF711" i="7"/>
  <c r="AF707" i="7"/>
  <c r="AF682" i="7"/>
  <c r="AF681" i="7"/>
  <c r="AF679" i="7"/>
  <c r="AF677" i="7"/>
  <c r="AF647" i="7"/>
  <c r="AF646" i="7"/>
  <c r="AF645" i="7"/>
  <c r="AF644" i="7"/>
  <c r="AF643" i="7"/>
  <c r="AF642" i="7"/>
  <c r="AF641" i="7"/>
  <c r="AF648" i="7"/>
  <c r="AF675" i="7"/>
  <c r="AF649" i="7"/>
  <c r="AF673" i="7"/>
  <c r="AF19" i="7"/>
  <c r="AF41" i="7"/>
  <c r="AG2" i="7"/>
  <c r="X93" i="7"/>
  <c r="X94" i="7" s="1"/>
  <c r="Z599" i="7"/>
  <c r="Z320" i="7"/>
  <c r="Z221" i="7"/>
  <c r="Z184" i="7"/>
  <c r="Z56" i="7"/>
  <c r="AA726" i="7"/>
  <c r="AA724" i="7"/>
  <c r="AA723" i="7"/>
  <c r="AA722" i="7"/>
  <c r="AA720" i="7"/>
  <c r="AA719" i="7"/>
  <c r="AA380" i="7"/>
  <c r="AA379" i="7"/>
  <c r="AA378" i="7"/>
  <c r="AA377" i="7"/>
  <c r="AA376" i="7"/>
  <c r="AA375" i="7"/>
  <c r="AA374" i="7"/>
  <c r="AA373" i="7"/>
  <c r="AA717" i="7"/>
  <c r="AA371" i="7"/>
  <c r="AA354" i="7"/>
  <c r="AA353" i="7"/>
  <c r="AA352" i="7"/>
  <c r="AA351" i="7"/>
  <c r="AA350" i="7"/>
  <c r="AA349" i="7"/>
  <c r="AA348" i="7"/>
  <c r="AA372" i="7"/>
  <c r="AA694" i="7"/>
  <c r="AA693" i="7"/>
  <c r="AA692" i="7"/>
  <c r="AA691" i="7"/>
  <c r="AA690" i="7"/>
  <c r="AA689" i="7"/>
  <c r="AA688" i="7"/>
  <c r="AA687" i="7"/>
  <c r="AA685" i="7"/>
  <c r="AA329" i="7"/>
  <c r="AA328" i="7"/>
  <c r="AA327" i="7"/>
  <c r="AA326" i="7"/>
  <c r="AA325" i="7"/>
  <c r="AA324" i="7"/>
  <c r="AA347" i="7"/>
  <c r="AA346" i="7"/>
  <c r="AA345" i="7"/>
  <c r="AA662" i="7"/>
  <c r="AA661" i="7"/>
  <c r="AA660" i="7"/>
  <c r="AA659" i="7"/>
  <c r="AA658" i="7"/>
  <c r="AA657" i="7"/>
  <c r="AA656" i="7"/>
  <c r="AA654" i="7"/>
  <c r="AA653" i="7"/>
  <c r="AA322" i="7"/>
  <c r="AA323" i="7"/>
  <c r="AA321" i="7"/>
  <c r="AA542" i="7"/>
  <c r="AA536" i="7"/>
  <c r="AA436" i="7"/>
  <c r="AA435" i="7"/>
  <c r="AA434" i="7"/>
  <c r="AA433" i="7"/>
  <c r="AA432" i="7"/>
  <c r="AA431" i="7"/>
  <c r="AA451" i="7"/>
  <c r="AA315" i="7"/>
  <c r="AA300" i="7"/>
  <c r="AA299" i="7"/>
  <c r="AA298" i="7"/>
  <c r="AA297" i="7"/>
  <c r="AA296" i="7"/>
  <c r="AA295" i="7"/>
  <c r="AA28" i="7"/>
  <c r="Z463" i="7"/>
  <c r="Z461" i="7"/>
  <c r="Z460" i="7"/>
  <c r="Z464" i="7"/>
  <c r="Z484" i="7"/>
  <c r="Z488" i="7"/>
  <c r="Z508" i="7"/>
  <c r="Z512" i="7"/>
  <c r="Z516" i="7"/>
  <c r="Z485" i="7"/>
  <c r="Z489" i="7"/>
  <c r="Z509" i="7"/>
  <c r="Z513" i="7"/>
  <c r="Z517" i="7"/>
  <c r="AA616" i="7"/>
  <c r="Z30" i="7"/>
  <c r="Z72" i="7"/>
  <c r="Z651" i="7"/>
  <c r="Z636" i="7" s="1"/>
  <c r="Z80" i="7" s="1"/>
  <c r="Z683" i="7"/>
  <c r="Z668" i="7" s="1"/>
  <c r="Z81" i="7" s="1"/>
  <c r="Z715" i="7"/>
  <c r="Z700" i="7" s="1"/>
  <c r="Z82" i="7" s="1"/>
  <c r="Z459" i="7"/>
  <c r="Z316" i="7"/>
  <c r="Z457" i="7"/>
  <c r="Z465" i="7"/>
  <c r="Z458" i="7"/>
  <c r="Z462" i="7"/>
  <c r="Z482" i="7"/>
  <c r="Z486" i="7"/>
  <c r="Z490" i="7"/>
  <c r="Z510" i="7"/>
  <c r="Z514" i="7"/>
  <c r="Z452" i="7"/>
  <c r="Z483" i="7"/>
  <c r="Z487" i="7"/>
  <c r="Z491" i="7"/>
  <c r="Z511" i="7"/>
  <c r="Z515" i="7"/>
  <c r="Y83" i="7"/>
  <c r="AG602" i="7" l="1"/>
  <c r="AG603" i="7" s="1"/>
  <c r="AG611" i="7"/>
  <c r="AG612" i="7" s="1"/>
  <c r="AG609" i="7"/>
  <c r="AG608" i="7"/>
  <c r="AG607" i="7"/>
  <c r="AG590" i="7"/>
  <c r="AG22" i="7"/>
  <c r="AG598" i="7"/>
  <c r="AH169" i="7"/>
  <c r="AF597" i="7"/>
  <c r="AF589" i="7" s="1"/>
  <c r="AG591" i="7"/>
  <c r="AG595" i="7"/>
  <c r="AG596" i="7"/>
  <c r="AG623" i="7"/>
  <c r="AG629" i="7"/>
  <c r="AG39" i="7"/>
  <c r="AG38" i="7"/>
  <c r="AG37" i="7"/>
  <c r="AG40" i="7"/>
  <c r="AG445" i="7"/>
  <c r="AG309" i="7"/>
  <c r="AF74" i="7"/>
  <c r="AG630" i="7"/>
  <c r="AG541" i="7"/>
  <c r="AG535" i="7"/>
  <c r="AG581" i="7"/>
  <c r="AG577" i="7"/>
  <c r="AG573" i="7"/>
  <c r="AG569" i="7"/>
  <c r="AG29" i="7"/>
  <c r="AG33" i="7"/>
  <c r="AG26" i="7"/>
  <c r="Z93" i="7"/>
  <c r="Z94" i="7" s="1"/>
  <c r="Z456" i="7"/>
  <c r="AG20" i="7"/>
  <c r="Y93" i="7"/>
  <c r="Y94" i="7" s="1"/>
  <c r="AG705" i="7"/>
  <c r="AG682" i="7"/>
  <c r="AG714" i="7"/>
  <c r="AG712" i="7"/>
  <c r="AG710" i="7"/>
  <c r="AG708" i="7"/>
  <c r="AG711" i="7"/>
  <c r="AG707" i="7"/>
  <c r="AG681" i="7"/>
  <c r="AG679" i="7"/>
  <c r="AG677" i="7"/>
  <c r="AG713" i="7"/>
  <c r="AG709" i="7"/>
  <c r="AG706" i="7"/>
  <c r="AG680" i="7"/>
  <c r="AG678" i="7"/>
  <c r="AG676" i="7"/>
  <c r="AG674" i="7"/>
  <c r="AG650" i="7"/>
  <c r="AG648" i="7"/>
  <c r="AG675" i="7"/>
  <c r="AG646" i="7"/>
  <c r="AG644" i="7"/>
  <c r="AG642" i="7"/>
  <c r="AG649" i="7"/>
  <c r="AG673" i="7"/>
  <c r="AG647" i="7"/>
  <c r="AG645" i="7"/>
  <c r="AG643" i="7"/>
  <c r="AG641" i="7"/>
  <c r="AG731" i="7"/>
  <c r="AG41" i="7"/>
  <c r="AG19" i="7"/>
  <c r="AH2" i="7"/>
  <c r="AA320" i="7"/>
  <c r="AA599" i="7"/>
  <c r="AB624" i="7"/>
  <c r="AA221" i="7"/>
  <c r="AA184" i="7"/>
  <c r="AA56" i="7"/>
  <c r="AA683" i="7"/>
  <c r="AA668" i="7" s="1"/>
  <c r="AA81" i="7" s="1"/>
  <c r="AA651" i="7"/>
  <c r="AA636" i="7" s="1"/>
  <c r="AA80" i="7" s="1"/>
  <c r="AA72" i="7"/>
  <c r="AB726" i="7"/>
  <c r="AB724" i="7"/>
  <c r="AB723" i="7"/>
  <c r="AB721" i="7"/>
  <c r="AB720" i="7"/>
  <c r="AB719" i="7"/>
  <c r="AB717" i="7"/>
  <c r="AB380" i="7"/>
  <c r="AB379" i="7"/>
  <c r="AB378" i="7"/>
  <c r="AB377" i="7"/>
  <c r="AB376" i="7"/>
  <c r="AB375" i="7"/>
  <c r="AB374" i="7"/>
  <c r="AB373" i="7"/>
  <c r="AB372" i="7"/>
  <c r="AB371" i="7"/>
  <c r="AB694" i="7"/>
  <c r="AB693" i="7"/>
  <c r="AB692" i="7"/>
  <c r="AB691" i="7"/>
  <c r="AB690" i="7"/>
  <c r="AB689" i="7"/>
  <c r="AB688" i="7"/>
  <c r="AB687" i="7"/>
  <c r="AB685" i="7"/>
  <c r="AB354" i="7"/>
  <c r="AB353" i="7"/>
  <c r="AB352" i="7"/>
  <c r="AB351" i="7"/>
  <c r="AB350" i="7"/>
  <c r="AB349" i="7"/>
  <c r="AB348" i="7"/>
  <c r="AB347" i="7"/>
  <c r="AB346" i="7"/>
  <c r="AB345" i="7"/>
  <c r="AB662" i="7"/>
  <c r="AB661" i="7"/>
  <c r="AB660" i="7"/>
  <c r="AB659" i="7"/>
  <c r="AB658" i="7"/>
  <c r="AB657" i="7"/>
  <c r="AB656" i="7"/>
  <c r="AB654" i="7"/>
  <c r="AB653" i="7"/>
  <c r="AB329" i="7"/>
  <c r="AB328" i="7"/>
  <c r="AB327" i="7"/>
  <c r="AB326" i="7"/>
  <c r="AB325" i="7"/>
  <c r="AB324" i="7"/>
  <c r="AB323" i="7"/>
  <c r="AB322" i="7"/>
  <c r="AB321" i="7"/>
  <c r="AB320" i="7"/>
  <c r="AB542" i="7"/>
  <c r="AB536" i="7"/>
  <c r="AB451" i="7"/>
  <c r="AB436" i="7"/>
  <c r="AB435" i="7"/>
  <c r="AB434" i="7"/>
  <c r="AB433" i="7"/>
  <c r="AB432" i="7"/>
  <c r="AB431" i="7"/>
  <c r="AB315" i="7"/>
  <c r="AB300" i="7"/>
  <c r="AB299" i="7"/>
  <c r="AB298" i="7"/>
  <c r="AB297" i="7"/>
  <c r="AB296" i="7"/>
  <c r="AB295" i="7"/>
  <c r="AB28" i="7"/>
  <c r="AA462" i="7"/>
  <c r="AA464" i="7"/>
  <c r="AA459" i="7"/>
  <c r="AA463" i="7"/>
  <c r="AA483" i="7"/>
  <c r="AA487" i="7"/>
  <c r="AA491" i="7"/>
  <c r="AA511" i="7"/>
  <c r="AA515" i="7"/>
  <c r="AA484" i="7"/>
  <c r="AA488" i="7"/>
  <c r="AA508" i="7"/>
  <c r="AA512" i="7"/>
  <c r="AA516" i="7"/>
  <c r="AB616" i="7"/>
  <c r="Z83" i="7"/>
  <c r="AA30" i="7"/>
  <c r="AA715" i="7"/>
  <c r="AA700" i="7" s="1"/>
  <c r="AA82" i="7" s="1"/>
  <c r="AA316" i="7"/>
  <c r="AA458" i="7"/>
  <c r="AA460" i="7"/>
  <c r="AA457" i="7"/>
  <c r="AA461" i="7"/>
  <c r="AA465" i="7"/>
  <c r="AA485" i="7"/>
  <c r="AA489" i="7"/>
  <c r="AA509" i="7"/>
  <c r="AA513" i="7"/>
  <c r="AA517" i="7"/>
  <c r="AA482" i="7"/>
  <c r="AA486" i="7"/>
  <c r="AA490" i="7"/>
  <c r="AA510" i="7"/>
  <c r="AA514" i="7"/>
  <c r="AA452" i="7"/>
  <c r="AH602" i="7" l="1"/>
  <c r="AH603" i="7" s="1"/>
  <c r="AH611" i="7"/>
  <c r="AH612" i="7" s="1"/>
  <c r="AH609" i="7"/>
  <c r="AH591" i="7" s="1"/>
  <c r="AH608" i="7"/>
  <c r="AH607" i="7"/>
  <c r="AH590" i="7"/>
  <c r="AH22" i="7"/>
  <c r="AH40" i="7" s="1"/>
  <c r="AH598" i="7"/>
  <c r="AI169" i="7"/>
  <c r="AG597" i="7"/>
  <c r="AG589" i="7" s="1"/>
  <c r="AH595" i="7"/>
  <c r="AH596" i="7"/>
  <c r="AH629" i="7"/>
  <c r="AH623" i="7"/>
  <c r="AH39" i="7"/>
  <c r="AH38" i="7"/>
  <c r="AH37" i="7"/>
  <c r="AG74" i="7"/>
  <c r="AH445" i="7"/>
  <c r="AH309" i="7"/>
  <c r="AH630" i="7"/>
  <c r="AH535" i="7"/>
  <c r="AH573" i="7"/>
  <c r="AH541" i="7"/>
  <c r="AH581" i="7"/>
  <c r="AH577" i="7"/>
  <c r="AH569" i="7"/>
  <c r="AH29" i="7"/>
  <c r="AH33" i="7"/>
  <c r="AH26" i="7"/>
  <c r="AA456" i="7"/>
  <c r="AH20" i="7"/>
  <c r="AH713" i="7"/>
  <c r="AH711" i="7"/>
  <c r="AH709" i="7"/>
  <c r="AH707" i="7"/>
  <c r="AH714" i="7"/>
  <c r="AH710" i="7"/>
  <c r="AH682" i="7"/>
  <c r="AH681" i="7"/>
  <c r="AH680" i="7"/>
  <c r="AH679" i="7"/>
  <c r="AH678" i="7"/>
  <c r="AH677" i="7"/>
  <c r="AH676" i="7"/>
  <c r="AH675" i="7"/>
  <c r="AH674" i="7"/>
  <c r="AH673" i="7"/>
  <c r="AH650" i="7"/>
  <c r="AH649" i="7"/>
  <c r="AH648" i="7"/>
  <c r="AH712" i="7"/>
  <c r="AH708" i="7"/>
  <c r="AH706" i="7"/>
  <c r="AH705" i="7"/>
  <c r="AH647" i="7"/>
  <c r="AH645" i="7"/>
  <c r="AH643" i="7"/>
  <c r="AH641" i="7"/>
  <c r="AH646" i="7"/>
  <c r="AH644" i="7"/>
  <c r="AH642" i="7"/>
  <c r="AH731" i="7"/>
  <c r="AH41" i="7"/>
  <c r="AH19" i="7"/>
  <c r="AI2" i="7"/>
  <c r="AB599" i="7"/>
  <c r="AC624" i="7"/>
  <c r="AB221" i="7"/>
  <c r="AB184" i="7"/>
  <c r="AB56" i="7"/>
  <c r="AA83" i="7"/>
  <c r="AB651" i="7"/>
  <c r="AB636" i="7" s="1"/>
  <c r="AB80" i="7" s="1"/>
  <c r="AB715" i="7"/>
  <c r="AB700" i="7" s="1"/>
  <c r="AB82" i="7" s="1"/>
  <c r="AB30" i="7"/>
  <c r="AB683" i="7"/>
  <c r="AB668" i="7" s="1"/>
  <c r="AB81" i="7" s="1"/>
  <c r="AB72" i="7"/>
  <c r="AC726" i="7"/>
  <c r="AC724" i="7"/>
  <c r="AC723" i="7"/>
  <c r="AC721" i="7"/>
  <c r="AC720" i="7"/>
  <c r="AC719" i="7"/>
  <c r="AC380" i="7"/>
  <c r="AC379" i="7"/>
  <c r="AC378" i="7"/>
  <c r="AC377" i="7"/>
  <c r="AC376" i="7"/>
  <c r="AC375" i="7"/>
  <c r="AC374" i="7"/>
  <c r="AC373" i="7"/>
  <c r="AC717" i="7"/>
  <c r="AC372" i="7"/>
  <c r="AC354" i="7"/>
  <c r="AC353" i="7"/>
  <c r="AC352" i="7"/>
  <c r="AC351" i="7"/>
  <c r="AC350" i="7"/>
  <c r="AC349" i="7"/>
  <c r="AC348" i="7"/>
  <c r="AC371" i="7"/>
  <c r="AC694" i="7"/>
  <c r="AC693" i="7"/>
  <c r="AC692" i="7"/>
  <c r="AC691" i="7"/>
  <c r="AC690" i="7"/>
  <c r="AC689" i="7"/>
  <c r="AC688" i="7"/>
  <c r="AC687" i="7"/>
  <c r="AC685" i="7"/>
  <c r="AC347" i="7"/>
  <c r="AC329" i="7"/>
  <c r="AC328" i="7"/>
  <c r="AC327" i="7"/>
  <c r="AC326" i="7"/>
  <c r="AC325" i="7"/>
  <c r="AC324" i="7"/>
  <c r="AC346" i="7"/>
  <c r="AC345" i="7"/>
  <c r="AC662" i="7"/>
  <c r="AC661" i="7"/>
  <c r="AC660" i="7"/>
  <c r="AC659" i="7"/>
  <c r="AC658" i="7"/>
  <c r="AC657" i="7"/>
  <c r="AC656" i="7"/>
  <c r="AC654" i="7"/>
  <c r="AC653" i="7"/>
  <c r="AC323" i="7"/>
  <c r="AC322" i="7"/>
  <c r="AC321" i="7"/>
  <c r="AC320" i="7"/>
  <c r="AC542" i="7"/>
  <c r="AC536" i="7"/>
  <c r="AC436" i="7"/>
  <c r="AC435" i="7"/>
  <c r="AC434" i="7"/>
  <c r="AC433" i="7"/>
  <c r="AC432" i="7"/>
  <c r="AC431" i="7"/>
  <c r="AC451" i="7"/>
  <c r="AC315" i="7"/>
  <c r="AC300" i="7"/>
  <c r="AC299" i="7"/>
  <c r="AC298" i="7"/>
  <c r="AC297" i="7"/>
  <c r="AC296" i="7"/>
  <c r="AC295" i="7"/>
  <c r="AC28" i="7"/>
  <c r="AB461" i="7"/>
  <c r="AB316" i="7"/>
  <c r="AB459" i="7"/>
  <c r="AB458" i="7"/>
  <c r="AB462" i="7"/>
  <c r="AB482" i="7"/>
  <c r="AB486" i="7"/>
  <c r="AB490" i="7"/>
  <c r="AB510" i="7"/>
  <c r="AB514" i="7"/>
  <c r="AB452" i="7"/>
  <c r="AB483" i="7"/>
  <c r="AB487" i="7"/>
  <c r="AB491" i="7"/>
  <c r="AB511" i="7"/>
  <c r="AB515" i="7"/>
  <c r="AB457" i="7"/>
  <c r="AB465" i="7"/>
  <c r="AB463" i="7"/>
  <c r="AB456" i="7"/>
  <c r="AB460" i="7"/>
  <c r="AB464" i="7"/>
  <c r="AB484" i="7"/>
  <c r="AB488" i="7"/>
  <c r="AB508" i="7"/>
  <c r="AB512" i="7"/>
  <c r="AB516" i="7"/>
  <c r="AB485" i="7"/>
  <c r="AB489" i="7"/>
  <c r="AB509" i="7"/>
  <c r="AB513" i="7"/>
  <c r="AB517" i="7"/>
  <c r="AC616" i="7"/>
  <c r="AI602" i="7" l="1"/>
  <c r="AI603" i="7" s="1"/>
  <c r="AI611" i="7"/>
  <c r="AI612" i="7" s="1"/>
  <c r="AI609" i="7"/>
  <c r="AI608" i="7"/>
  <c r="AI607" i="7"/>
  <c r="AH589" i="7"/>
  <c r="AI22" i="7"/>
  <c r="AI40" i="7" s="1"/>
  <c r="AI590" i="7"/>
  <c r="AI598" i="7"/>
  <c r="AJ169" i="7"/>
  <c r="AH597" i="7"/>
  <c r="AI591" i="7"/>
  <c r="AI595" i="7"/>
  <c r="AI596" i="7"/>
  <c r="AI623" i="7"/>
  <c r="AI629" i="7"/>
  <c r="AI39" i="7"/>
  <c r="AI38" i="7"/>
  <c r="AI37" i="7"/>
  <c r="AI445" i="7"/>
  <c r="AI309" i="7"/>
  <c r="AH74" i="7"/>
  <c r="AI630" i="7"/>
  <c r="AI541" i="7"/>
  <c r="AI535" i="7"/>
  <c r="AI581" i="7"/>
  <c r="AI577" i="7"/>
  <c r="AI573" i="7"/>
  <c r="AI569" i="7"/>
  <c r="AI29" i="7"/>
  <c r="AI33" i="7"/>
  <c r="AI26" i="7"/>
  <c r="AB93" i="7"/>
  <c r="AB94" i="7" s="1"/>
  <c r="AI20" i="7"/>
  <c r="AA93" i="7"/>
  <c r="AA94" i="7" s="1"/>
  <c r="AI714" i="7"/>
  <c r="AI713" i="7"/>
  <c r="AI712" i="7"/>
  <c r="AI711" i="7"/>
  <c r="AI710" i="7"/>
  <c r="AI709" i="7"/>
  <c r="AI708" i="7"/>
  <c r="AI707" i="7"/>
  <c r="AI706" i="7"/>
  <c r="AI681" i="7"/>
  <c r="AI677" i="7"/>
  <c r="AI682" i="7"/>
  <c r="AI705" i="7"/>
  <c r="AI680" i="7"/>
  <c r="AI678" i="7"/>
  <c r="AI676" i="7"/>
  <c r="AI679" i="7"/>
  <c r="AI675" i="7"/>
  <c r="AI673" i="7"/>
  <c r="AI649" i="7"/>
  <c r="AI647" i="7"/>
  <c r="AI645" i="7"/>
  <c r="AI643" i="7"/>
  <c r="AI641" i="7"/>
  <c r="AI650" i="7"/>
  <c r="AI646" i="7"/>
  <c r="AI644" i="7"/>
  <c r="AI642" i="7"/>
  <c r="AI674" i="7"/>
  <c r="AI648" i="7"/>
  <c r="AI731" i="7"/>
  <c r="AI19" i="7"/>
  <c r="AI41" i="7"/>
  <c r="AJ2" i="7"/>
  <c r="AC599" i="7"/>
  <c r="AD624" i="7"/>
  <c r="AC221" i="7"/>
  <c r="AC184" i="7"/>
  <c r="AC56" i="7"/>
  <c r="AB83" i="7"/>
  <c r="AC715" i="7"/>
  <c r="AC700" i="7" s="1"/>
  <c r="AC82" i="7" s="1"/>
  <c r="AC30" i="7"/>
  <c r="AD725" i="7"/>
  <c r="AD724" i="7"/>
  <c r="AD723" i="7"/>
  <c r="AD721" i="7"/>
  <c r="AD720" i="7"/>
  <c r="AD719" i="7"/>
  <c r="AD717" i="7"/>
  <c r="AD380" i="7"/>
  <c r="AD379" i="7"/>
  <c r="AD378" i="7"/>
  <c r="AD377" i="7"/>
  <c r="AD376" i="7"/>
  <c r="AD375" i="7"/>
  <c r="AD374" i="7"/>
  <c r="AD373" i="7"/>
  <c r="AD372" i="7"/>
  <c r="AD371" i="7"/>
  <c r="AD694" i="7"/>
  <c r="AD693" i="7"/>
  <c r="AD692" i="7"/>
  <c r="AD691" i="7"/>
  <c r="AD690" i="7"/>
  <c r="AD689" i="7"/>
  <c r="AD688" i="7"/>
  <c r="AD687" i="7"/>
  <c r="AD685" i="7"/>
  <c r="AD354" i="7"/>
  <c r="AD353" i="7"/>
  <c r="AD352" i="7"/>
  <c r="AD351" i="7"/>
  <c r="AD350" i="7"/>
  <c r="AD349" i="7"/>
  <c r="AD348" i="7"/>
  <c r="AD347" i="7"/>
  <c r="AD346" i="7"/>
  <c r="AD345" i="7"/>
  <c r="AD662" i="7"/>
  <c r="AD661" i="7"/>
  <c r="AD660" i="7"/>
  <c r="AD659" i="7"/>
  <c r="AD658" i="7"/>
  <c r="AD657" i="7"/>
  <c r="AD656" i="7"/>
  <c r="AD654" i="7"/>
  <c r="AD653" i="7"/>
  <c r="AD329" i="7"/>
  <c r="AD328" i="7"/>
  <c r="AD327" i="7"/>
  <c r="AD326" i="7"/>
  <c r="AD325" i="7"/>
  <c r="AD324" i="7"/>
  <c r="AD323" i="7"/>
  <c r="AD322" i="7"/>
  <c r="AD321" i="7"/>
  <c r="AD320" i="7"/>
  <c r="AD542" i="7"/>
  <c r="AD536" i="7"/>
  <c r="AD451" i="7"/>
  <c r="AD436" i="7"/>
  <c r="AD435" i="7"/>
  <c r="AD434" i="7"/>
  <c r="AD433" i="7"/>
  <c r="AD432" i="7"/>
  <c r="AD431" i="7"/>
  <c r="AD315" i="7"/>
  <c r="AD300" i="7"/>
  <c r="AD299" i="7"/>
  <c r="AD298" i="7"/>
  <c r="AD297" i="7"/>
  <c r="AD296" i="7"/>
  <c r="AD295" i="7"/>
  <c r="AD28" i="7"/>
  <c r="AC316" i="7"/>
  <c r="AC460" i="7"/>
  <c r="AC458" i="7"/>
  <c r="AC457" i="7"/>
  <c r="AC461" i="7"/>
  <c r="AC465" i="7"/>
  <c r="AC485" i="7"/>
  <c r="AC489" i="7"/>
  <c r="AC509" i="7"/>
  <c r="AC513" i="7"/>
  <c r="AC517" i="7"/>
  <c r="AC482" i="7"/>
  <c r="AC486" i="7"/>
  <c r="AC490" i="7"/>
  <c r="AC510" i="7"/>
  <c r="AC514" i="7"/>
  <c r="AC452" i="7"/>
  <c r="AC72" i="7"/>
  <c r="AC651" i="7"/>
  <c r="AC636" i="7" s="1"/>
  <c r="AC80" i="7" s="1"/>
  <c r="AC683" i="7"/>
  <c r="AC668" i="7" s="1"/>
  <c r="AC81" i="7" s="1"/>
  <c r="AC456" i="7"/>
  <c r="AC464" i="7"/>
  <c r="AC462" i="7"/>
  <c r="AC459" i="7"/>
  <c r="AC463" i="7"/>
  <c r="AC483" i="7"/>
  <c r="AC487" i="7"/>
  <c r="AC491" i="7"/>
  <c r="AC511" i="7"/>
  <c r="AC515" i="7"/>
  <c r="AC484" i="7"/>
  <c r="AC488" i="7"/>
  <c r="AC508" i="7"/>
  <c r="AC512" i="7"/>
  <c r="AC516" i="7"/>
  <c r="AD616" i="7"/>
  <c r="AJ602" i="7" l="1"/>
  <c r="AJ603" i="7" s="1"/>
  <c r="AJ611" i="7"/>
  <c r="AJ612" i="7" s="1"/>
  <c r="AJ609" i="7"/>
  <c r="AJ591" i="7" s="1"/>
  <c r="AJ608" i="7"/>
  <c r="AJ607" i="7"/>
  <c r="AJ590" i="7"/>
  <c r="AJ22" i="7"/>
  <c r="AJ40" i="7" s="1"/>
  <c r="AJ598" i="7"/>
  <c r="AK169" i="7"/>
  <c r="AI597" i="7"/>
  <c r="AI589" i="7" s="1"/>
  <c r="AJ595" i="7"/>
  <c r="AJ596" i="7"/>
  <c r="AJ623" i="7"/>
  <c r="AJ629" i="7"/>
  <c r="AJ39" i="7"/>
  <c r="AJ38" i="7"/>
  <c r="AJ37" i="7"/>
  <c r="AI74" i="7"/>
  <c r="AJ445" i="7"/>
  <c r="AJ309" i="7"/>
  <c r="AJ630" i="7"/>
  <c r="AJ577" i="7"/>
  <c r="AJ573" i="7"/>
  <c r="AJ569" i="7"/>
  <c r="AJ541" i="7"/>
  <c r="AJ535" i="7"/>
  <c r="AJ581" i="7"/>
  <c r="AJ29" i="7"/>
  <c r="AJ33" i="7"/>
  <c r="AJ26" i="7"/>
  <c r="AJ20" i="7"/>
  <c r="AJ713" i="7"/>
  <c r="AJ711" i="7"/>
  <c r="AJ709" i="7"/>
  <c r="AJ707" i="7"/>
  <c r="AJ705" i="7"/>
  <c r="AJ712" i="7"/>
  <c r="AJ682" i="7"/>
  <c r="AJ708" i="7"/>
  <c r="AJ706" i="7"/>
  <c r="AJ680" i="7"/>
  <c r="AJ678" i="7"/>
  <c r="AJ714" i="7"/>
  <c r="AJ710" i="7"/>
  <c r="AJ681" i="7"/>
  <c r="AJ679" i="7"/>
  <c r="AJ677" i="7"/>
  <c r="AJ675" i="7"/>
  <c r="AJ673" i="7"/>
  <c r="AJ649" i="7"/>
  <c r="AJ647" i="7"/>
  <c r="AJ646" i="7"/>
  <c r="AJ645" i="7"/>
  <c r="AJ644" i="7"/>
  <c r="AJ643" i="7"/>
  <c r="AJ642" i="7"/>
  <c r="AJ641" i="7"/>
  <c r="AJ650" i="7"/>
  <c r="AJ674" i="7"/>
  <c r="AJ648" i="7"/>
  <c r="AJ676" i="7"/>
  <c r="AJ731" i="7"/>
  <c r="AJ19" i="7"/>
  <c r="AJ41" i="7"/>
  <c r="AK2" i="7"/>
  <c r="AD599" i="7"/>
  <c r="AE624" i="7"/>
  <c r="AD221" i="7"/>
  <c r="AD184" i="7"/>
  <c r="AD56" i="7"/>
  <c r="AE725" i="7"/>
  <c r="AE724" i="7"/>
  <c r="AE723" i="7"/>
  <c r="AE721" i="7"/>
  <c r="AE720" i="7"/>
  <c r="AE719" i="7"/>
  <c r="AE717" i="7"/>
  <c r="AE380" i="7"/>
  <c r="AE379" i="7"/>
  <c r="AE378" i="7"/>
  <c r="AE377" i="7"/>
  <c r="AE376" i="7"/>
  <c r="AE375" i="7"/>
  <c r="AE374" i="7"/>
  <c r="AE373" i="7"/>
  <c r="AE371" i="7"/>
  <c r="AE354" i="7"/>
  <c r="AE353" i="7"/>
  <c r="AE352" i="7"/>
  <c r="AE351" i="7"/>
  <c r="AE350" i="7"/>
  <c r="AE349" i="7"/>
  <c r="AE348" i="7"/>
  <c r="AE372" i="7"/>
  <c r="AE694" i="7"/>
  <c r="AE693" i="7"/>
  <c r="AE692" i="7"/>
  <c r="AE691" i="7"/>
  <c r="AE690" i="7"/>
  <c r="AE689" i="7"/>
  <c r="AE688" i="7"/>
  <c r="AE687" i="7"/>
  <c r="AE685" i="7"/>
  <c r="AE329" i="7"/>
  <c r="AE328" i="7"/>
  <c r="AE327" i="7"/>
  <c r="AE326" i="7"/>
  <c r="AE325" i="7"/>
  <c r="AE324" i="7"/>
  <c r="AE347" i="7"/>
  <c r="AE346" i="7"/>
  <c r="AE345" i="7"/>
  <c r="AE662" i="7"/>
  <c r="AE661" i="7"/>
  <c r="AE660" i="7"/>
  <c r="AE659" i="7"/>
  <c r="AE658" i="7"/>
  <c r="AE657" i="7"/>
  <c r="AE656" i="7"/>
  <c r="AE654" i="7"/>
  <c r="AE653" i="7"/>
  <c r="AE322" i="7"/>
  <c r="AE323" i="7"/>
  <c r="AE321" i="7"/>
  <c r="AE320" i="7"/>
  <c r="AE542" i="7"/>
  <c r="AE536" i="7"/>
  <c r="AE436" i="7"/>
  <c r="AE435" i="7"/>
  <c r="AE434" i="7"/>
  <c r="AE433" i="7"/>
  <c r="AE432" i="7"/>
  <c r="AE431" i="7"/>
  <c r="AE451" i="7"/>
  <c r="AE315" i="7"/>
  <c r="AE300" i="7"/>
  <c r="AE299" i="7"/>
  <c r="AE298" i="7"/>
  <c r="AE297" i="7"/>
  <c r="AE296" i="7"/>
  <c r="AE295" i="7"/>
  <c r="AE28" i="7"/>
  <c r="AD459" i="7"/>
  <c r="AD316" i="7"/>
  <c r="AD457" i="7"/>
  <c r="AD465" i="7"/>
  <c r="AD456" i="7"/>
  <c r="AD460" i="7"/>
  <c r="AD464" i="7"/>
  <c r="AD484" i="7"/>
  <c r="AD488" i="7"/>
  <c r="AD508" i="7"/>
  <c r="AD512" i="7"/>
  <c r="AD516" i="7"/>
  <c r="AD485" i="7"/>
  <c r="AD489" i="7"/>
  <c r="AD509" i="7"/>
  <c r="AD513" i="7"/>
  <c r="AD517" i="7"/>
  <c r="AE616" i="7"/>
  <c r="AD30" i="7"/>
  <c r="AD72" i="7"/>
  <c r="AD651" i="7"/>
  <c r="AD636" i="7" s="1"/>
  <c r="AD80" i="7" s="1"/>
  <c r="AD683" i="7"/>
  <c r="AD668" i="7" s="1"/>
  <c r="AD81" i="7" s="1"/>
  <c r="AD715" i="7"/>
  <c r="AD700" i="7" s="1"/>
  <c r="AD82" i="7" s="1"/>
  <c r="AD463" i="7"/>
  <c r="AD461" i="7"/>
  <c r="AD458" i="7"/>
  <c r="AD462" i="7"/>
  <c r="AD482" i="7"/>
  <c r="AD486" i="7"/>
  <c r="AD490" i="7"/>
  <c r="AD510" i="7"/>
  <c r="AD514" i="7"/>
  <c r="AD452" i="7"/>
  <c r="AD483" i="7"/>
  <c r="AD487" i="7"/>
  <c r="AD491" i="7"/>
  <c r="AD511" i="7"/>
  <c r="AD515" i="7"/>
  <c r="AC83" i="7"/>
  <c r="AK602" i="7" l="1"/>
  <c r="AK603" i="7" s="1"/>
  <c r="AK611" i="7"/>
  <c r="AK612" i="7" s="1"/>
  <c r="AK609" i="7"/>
  <c r="AK608" i="7"/>
  <c r="AK607" i="7"/>
  <c r="AJ589" i="7"/>
  <c r="AK22" i="7"/>
  <c r="AK40" i="7" s="1"/>
  <c r="AK590" i="7"/>
  <c r="AK598" i="7"/>
  <c r="AL169" i="7"/>
  <c r="AJ597" i="7"/>
  <c r="AK591" i="7"/>
  <c r="AK595" i="7"/>
  <c r="AK596" i="7"/>
  <c r="AK629" i="7"/>
  <c r="AK623" i="7"/>
  <c r="AK39" i="7"/>
  <c r="AK38" i="7"/>
  <c r="AK37" i="7"/>
  <c r="AK445" i="7"/>
  <c r="AK309" i="7"/>
  <c r="AJ74" i="7"/>
  <c r="AK630" i="7"/>
  <c r="AK541" i="7"/>
  <c r="AK535" i="7"/>
  <c r="AK581" i="7"/>
  <c r="AK577" i="7"/>
  <c r="AK573" i="7"/>
  <c r="AK569" i="7"/>
  <c r="AK29" i="7"/>
  <c r="AK33" i="7"/>
  <c r="AK26" i="7"/>
  <c r="AK20" i="7"/>
  <c r="AC93" i="7"/>
  <c r="AC94" i="7" s="1"/>
  <c r="AK714" i="7"/>
  <c r="AK712" i="7"/>
  <c r="AK710" i="7"/>
  <c r="AK708" i="7"/>
  <c r="AK706" i="7"/>
  <c r="AK705" i="7"/>
  <c r="AK682" i="7"/>
  <c r="AK711" i="7"/>
  <c r="AK707" i="7"/>
  <c r="AK713" i="7"/>
  <c r="AK709" i="7"/>
  <c r="AK681" i="7"/>
  <c r="AK679" i="7"/>
  <c r="AK677" i="7"/>
  <c r="AK680" i="7"/>
  <c r="AK678" i="7"/>
  <c r="AK676" i="7"/>
  <c r="AK674" i="7"/>
  <c r="AK650" i="7"/>
  <c r="AK673" i="7"/>
  <c r="AK648" i="7"/>
  <c r="AK646" i="7"/>
  <c r="AK644" i="7"/>
  <c r="AK642" i="7"/>
  <c r="AK675" i="7"/>
  <c r="AK649" i="7"/>
  <c r="AK647" i="7"/>
  <c r="AK645" i="7"/>
  <c r="AK643" i="7"/>
  <c r="AK641" i="7"/>
  <c r="AK731" i="7"/>
  <c r="AK41" i="7"/>
  <c r="AK19" i="7"/>
  <c r="AL2" i="7"/>
  <c r="AE599" i="7"/>
  <c r="AE221" i="7"/>
  <c r="AE184" i="7"/>
  <c r="AE56" i="7"/>
  <c r="AE651" i="7"/>
  <c r="AE636" i="7" s="1"/>
  <c r="AE80" i="7" s="1"/>
  <c r="AE683" i="7"/>
  <c r="AE668" i="7" s="1"/>
  <c r="AE81" i="7" s="1"/>
  <c r="AE72" i="7"/>
  <c r="AE462" i="7"/>
  <c r="AE456" i="7"/>
  <c r="AE464" i="7"/>
  <c r="AE459" i="7"/>
  <c r="AE463" i="7"/>
  <c r="AE483" i="7"/>
  <c r="AE487" i="7"/>
  <c r="AE491" i="7"/>
  <c r="AE511" i="7"/>
  <c r="AE515" i="7"/>
  <c r="AE484" i="7"/>
  <c r="AE488" i="7"/>
  <c r="AE508" i="7"/>
  <c r="AE512" i="7"/>
  <c r="AE516" i="7"/>
  <c r="AF616" i="7"/>
  <c r="AE30" i="7"/>
  <c r="AE715" i="7"/>
  <c r="AE700" i="7" s="1"/>
  <c r="AE82" i="7" s="1"/>
  <c r="AF725" i="7"/>
  <c r="AF724" i="7"/>
  <c r="AF723" i="7"/>
  <c r="AF721" i="7"/>
  <c r="AF720" i="7"/>
  <c r="AF719" i="7"/>
  <c r="AF717" i="7"/>
  <c r="AF380" i="7"/>
  <c r="AF379" i="7"/>
  <c r="AF378" i="7"/>
  <c r="AF377" i="7"/>
  <c r="AF376" i="7"/>
  <c r="AF375" i="7"/>
  <c r="AF374" i="7"/>
  <c r="AF373" i="7"/>
  <c r="AF372" i="7"/>
  <c r="AF371" i="7"/>
  <c r="AF694" i="7"/>
  <c r="AF693" i="7"/>
  <c r="AF692" i="7"/>
  <c r="AF691" i="7"/>
  <c r="AF690" i="7"/>
  <c r="AF689" i="7"/>
  <c r="AF688" i="7"/>
  <c r="AF687" i="7"/>
  <c r="AF685" i="7"/>
  <c r="AF354" i="7"/>
  <c r="AF353" i="7"/>
  <c r="AF352" i="7"/>
  <c r="AF351" i="7"/>
  <c r="AF350" i="7"/>
  <c r="AF349" i="7"/>
  <c r="AF348" i="7"/>
  <c r="AF347" i="7"/>
  <c r="AF346" i="7"/>
  <c r="AF345" i="7"/>
  <c r="AF662" i="7"/>
  <c r="AF661" i="7"/>
  <c r="AF660" i="7"/>
  <c r="AF659" i="7"/>
  <c r="AF658" i="7"/>
  <c r="AF657" i="7"/>
  <c r="AF656" i="7"/>
  <c r="AF654" i="7"/>
  <c r="AF653" i="7"/>
  <c r="AF329" i="7"/>
  <c r="AF328" i="7"/>
  <c r="AF327" i="7"/>
  <c r="AF326" i="7"/>
  <c r="AF325" i="7"/>
  <c r="AF324" i="7"/>
  <c r="AF323" i="7"/>
  <c r="AF322" i="7"/>
  <c r="AF321" i="7"/>
  <c r="AF320" i="7"/>
  <c r="AF542" i="7"/>
  <c r="AF536" i="7"/>
  <c r="AF451" i="7"/>
  <c r="AF436" i="7"/>
  <c r="AF435" i="7"/>
  <c r="AF434" i="7"/>
  <c r="AF433" i="7"/>
  <c r="AF432" i="7"/>
  <c r="AF431" i="7"/>
  <c r="AF315" i="7"/>
  <c r="AF300" i="7"/>
  <c r="AF299" i="7"/>
  <c r="AF298" i="7"/>
  <c r="AF297" i="7"/>
  <c r="AF296" i="7"/>
  <c r="AF295" i="7"/>
  <c r="AF28" i="7"/>
  <c r="AE316" i="7"/>
  <c r="AE458" i="7"/>
  <c r="AE460" i="7"/>
  <c r="AE457" i="7"/>
  <c r="AE461" i="7"/>
  <c r="AE465" i="7"/>
  <c r="AE485" i="7"/>
  <c r="AE489" i="7"/>
  <c r="AE509" i="7"/>
  <c r="AE513" i="7"/>
  <c r="AE517" i="7"/>
  <c r="AE482" i="7"/>
  <c r="AE486" i="7"/>
  <c r="AE490" i="7"/>
  <c r="AE510" i="7"/>
  <c r="AE514" i="7"/>
  <c r="AE452" i="7"/>
  <c r="AD83" i="7"/>
  <c r="AL602" i="7" l="1"/>
  <c r="AL603" i="7" s="1"/>
  <c r="AL611" i="7"/>
  <c r="AL612" i="7" s="1"/>
  <c r="AL609" i="7"/>
  <c r="AL591" i="7" s="1"/>
  <c r="AL608" i="7"/>
  <c r="AL607" i="7"/>
  <c r="AL590" i="7"/>
  <c r="AL22" i="7"/>
  <c r="AL40" i="7" s="1"/>
  <c r="AL598" i="7"/>
  <c r="AM169" i="7"/>
  <c r="AK597" i="7"/>
  <c r="AK589" i="7" s="1"/>
  <c r="AL595" i="7"/>
  <c r="AL596" i="7"/>
  <c r="AL629" i="7"/>
  <c r="AL623" i="7"/>
  <c r="AL39" i="7"/>
  <c r="AL38" i="7"/>
  <c r="AL37" i="7"/>
  <c r="AK74" i="7"/>
  <c r="AL445" i="7"/>
  <c r="AL309" i="7"/>
  <c r="AL630" i="7"/>
  <c r="AL581" i="7"/>
  <c r="AL577" i="7"/>
  <c r="AL573" i="7"/>
  <c r="AL569" i="7"/>
  <c r="AL541" i="7"/>
  <c r="AL535" i="7"/>
  <c r="AL29" i="7"/>
  <c r="AL33" i="7"/>
  <c r="AL26" i="7"/>
  <c r="AE93" i="7"/>
  <c r="AE94" i="7" s="1"/>
  <c r="AL20" i="7"/>
  <c r="AD93" i="7"/>
  <c r="AD94" i="7" s="1"/>
  <c r="AL714" i="7"/>
  <c r="AL712" i="7"/>
  <c r="AL710" i="7"/>
  <c r="AL708" i="7"/>
  <c r="AL706" i="7"/>
  <c r="AL681" i="7"/>
  <c r="AL680" i="7"/>
  <c r="AL679" i="7"/>
  <c r="AL678" i="7"/>
  <c r="AL677" i="7"/>
  <c r="AL676" i="7"/>
  <c r="AL675" i="7"/>
  <c r="AL674" i="7"/>
  <c r="AL673" i="7"/>
  <c r="AL650" i="7"/>
  <c r="AL649" i="7"/>
  <c r="AL648" i="7"/>
  <c r="AL713" i="7"/>
  <c r="AL707" i="7"/>
  <c r="AL709" i="7"/>
  <c r="AL705" i="7"/>
  <c r="AL711" i="7"/>
  <c r="AL682" i="7"/>
  <c r="AL646" i="7"/>
  <c r="AL644" i="7"/>
  <c r="AL642" i="7"/>
  <c r="AL647" i="7"/>
  <c r="AL645" i="7"/>
  <c r="AL643" i="7"/>
  <c r="AL641" i="7"/>
  <c r="AL731" i="7"/>
  <c r="AL41" i="7"/>
  <c r="AL19" i="7"/>
  <c r="AM2" i="7"/>
  <c r="AF599" i="7"/>
  <c r="AG624" i="7"/>
  <c r="C436" i="7"/>
  <c r="C300" i="7"/>
  <c r="AF221" i="7"/>
  <c r="AF184" i="7"/>
  <c r="AF56" i="7"/>
  <c r="AE83" i="7"/>
  <c r="AF683" i="7"/>
  <c r="AF668" i="7" s="1"/>
  <c r="AF81" i="7" s="1"/>
  <c r="AF30" i="7"/>
  <c r="AF651" i="7"/>
  <c r="AF636" i="7" s="1"/>
  <c r="AF80" i="7" s="1"/>
  <c r="AF715" i="7"/>
  <c r="AF700" i="7" s="1"/>
  <c r="AF82" i="7" s="1"/>
  <c r="AF72" i="7"/>
  <c r="AG726" i="7"/>
  <c r="AG725" i="7"/>
  <c r="AG724" i="7"/>
  <c r="AG722" i="7"/>
  <c r="AG721" i="7"/>
  <c r="AG720" i="7"/>
  <c r="AG719" i="7"/>
  <c r="AG380" i="7"/>
  <c r="AG378" i="7"/>
  <c r="AG377" i="7"/>
  <c r="AG376" i="7"/>
  <c r="AG375" i="7"/>
  <c r="AG374" i="7"/>
  <c r="AG373" i="7"/>
  <c r="AG717" i="7"/>
  <c r="AG372" i="7"/>
  <c r="AG354" i="7"/>
  <c r="AG353" i="7"/>
  <c r="AG352" i="7"/>
  <c r="AG351" i="7"/>
  <c r="AG350" i="7"/>
  <c r="AG349" i="7"/>
  <c r="AG348" i="7"/>
  <c r="AG371" i="7"/>
  <c r="AG694" i="7"/>
  <c r="AG693" i="7"/>
  <c r="AG692" i="7"/>
  <c r="AG691" i="7"/>
  <c r="AG690" i="7"/>
  <c r="AG689" i="7"/>
  <c r="AG688" i="7"/>
  <c r="AG686" i="7"/>
  <c r="AG685" i="7"/>
  <c r="AG347" i="7"/>
  <c r="AG329" i="7"/>
  <c r="AG328" i="7"/>
  <c r="AG327" i="7"/>
  <c r="AG326" i="7"/>
  <c r="AG325" i="7"/>
  <c r="AG324" i="7"/>
  <c r="AG346" i="7"/>
  <c r="AG345" i="7"/>
  <c r="AG662" i="7"/>
  <c r="AG661" i="7"/>
  <c r="AG660" i="7"/>
  <c r="AG659" i="7"/>
  <c r="AG658" i="7"/>
  <c r="AG657" i="7"/>
  <c r="AG656" i="7"/>
  <c r="AG654" i="7"/>
  <c r="AG653" i="7"/>
  <c r="AG323" i="7"/>
  <c r="AG322" i="7"/>
  <c r="AG321" i="7"/>
  <c r="AG320" i="7"/>
  <c r="AG542" i="7"/>
  <c r="AG536" i="7"/>
  <c r="AG436" i="7"/>
  <c r="AG435" i="7"/>
  <c r="AG434" i="7"/>
  <c r="AG433" i="7"/>
  <c r="AG432" i="7"/>
  <c r="AG431" i="7"/>
  <c r="AG379" i="7"/>
  <c r="AG451" i="7"/>
  <c r="AG315" i="7"/>
  <c r="AG300" i="7"/>
  <c r="AG299" i="7"/>
  <c r="AG298" i="7"/>
  <c r="AG297" i="7"/>
  <c r="AG296" i="7"/>
  <c r="AG295" i="7"/>
  <c r="AG28" i="7"/>
  <c r="AF461" i="7"/>
  <c r="AF316" i="7"/>
  <c r="AF459" i="7"/>
  <c r="AF458" i="7"/>
  <c r="AF462" i="7"/>
  <c r="AF482" i="7"/>
  <c r="AF486" i="7"/>
  <c r="AF490" i="7"/>
  <c r="AF510" i="7"/>
  <c r="AF514" i="7"/>
  <c r="AF452" i="7"/>
  <c r="AF483" i="7"/>
  <c r="AF487" i="7"/>
  <c r="AF491" i="7"/>
  <c r="AF511" i="7"/>
  <c r="AF515" i="7"/>
  <c r="AF457" i="7"/>
  <c r="AF465" i="7"/>
  <c r="AF463" i="7"/>
  <c r="AF456" i="7"/>
  <c r="AF460" i="7"/>
  <c r="AF464" i="7"/>
  <c r="AF484" i="7"/>
  <c r="AF488" i="7"/>
  <c r="AF508" i="7"/>
  <c r="AF512" i="7"/>
  <c r="AF516" i="7"/>
  <c r="AF485" i="7"/>
  <c r="AF489" i="7"/>
  <c r="AF509" i="7"/>
  <c r="AF513" i="7"/>
  <c r="AF517" i="7"/>
  <c r="AG616" i="7"/>
  <c r="AM602" i="7" l="1"/>
  <c r="AM603" i="7" s="1"/>
  <c r="AM611" i="7"/>
  <c r="AM612" i="7" s="1"/>
  <c r="AM609" i="7"/>
  <c r="AM608" i="7"/>
  <c r="AM607" i="7"/>
  <c r="AM22" i="7"/>
  <c r="AM40" i="7" s="1"/>
  <c r="AM590" i="7"/>
  <c r="AM598" i="7"/>
  <c r="AN169" i="7"/>
  <c r="AM591" i="7"/>
  <c r="AM595" i="7"/>
  <c r="AM596" i="7"/>
  <c r="AL597" i="7"/>
  <c r="AL589" i="7" s="1"/>
  <c r="AM623" i="7"/>
  <c r="AM629" i="7"/>
  <c r="AM39" i="7"/>
  <c r="AM38" i="7"/>
  <c r="AM37" i="7"/>
  <c r="AM445" i="7"/>
  <c r="AM309" i="7"/>
  <c r="AL74" i="7"/>
  <c r="AM630" i="7"/>
  <c r="AM535" i="7"/>
  <c r="AM541" i="7"/>
  <c r="AM573" i="7"/>
  <c r="AM581" i="7"/>
  <c r="AM577" i="7"/>
  <c r="AM569" i="7"/>
  <c r="AM29" i="7"/>
  <c r="AM33" i="7"/>
  <c r="AM26" i="7"/>
  <c r="AF93" i="7"/>
  <c r="AF94" i="7" s="1"/>
  <c r="AM20" i="7"/>
  <c r="AM714" i="7"/>
  <c r="AM713" i="7"/>
  <c r="AM712" i="7"/>
  <c r="AM711" i="7"/>
  <c r="AM710" i="7"/>
  <c r="AM709" i="7"/>
  <c r="AM708" i="7"/>
  <c r="AM707" i="7"/>
  <c r="AM706" i="7"/>
  <c r="AM682" i="7"/>
  <c r="AM705" i="7"/>
  <c r="AM681" i="7"/>
  <c r="AM679" i="7"/>
  <c r="AM677" i="7"/>
  <c r="AM680" i="7"/>
  <c r="AM678" i="7"/>
  <c r="AM676" i="7"/>
  <c r="AM674" i="7"/>
  <c r="AM650" i="7"/>
  <c r="AM648" i="7"/>
  <c r="AM644" i="7"/>
  <c r="AM673" i="7"/>
  <c r="AM647" i="7"/>
  <c r="AM645" i="7"/>
  <c r="AM643" i="7"/>
  <c r="AM641" i="7"/>
  <c r="AM675" i="7"/>
  <c r="AM649" i="7"/>
  <c r="AM646" i="7"/>
  <c r="AM642" i="7"/>
  <c r="AM731" i="7"/>
  <c r="AM19" i="7"/>
  <c r="AM41" i="7"/>
  <c r="AN2" i="7"/>
  <c r="AG599" i="7"/>
  <c r="AH624" i="7"/>
  <c r="AG221" i="7"/>
  <c r="AG184" i="7"/>
  <c r="AG56" i="7"/>
  <c r="AG715" i="7"/>
  <c r="AG700" i="7" s="1"/>
  <c r="AG82" i="7" s="1"/>
  <c r="AF83" i="7"/>
  <c r="AH726" i="7"/>
  <c r="AH725" i="7"/>
  <c r="AH724" i="7"/>
  <c r="AH722" i="7"/>
  <c r="AH721" i="7"/>
  <c r="AH720" i="7"/>
  <c r="AH719" i="7"/>
  <c r="AH717" i="7"/>
  <c r="AH380" i="7"/>
  <c r="AH379" i="7"/>
  <c r="AH378" i="7"/>
  <c r="AH377" i="7"/>
  <c r="AH376" i="7"/>
  <c r="AH374" i="7"/>
  <c r="AH373" i="7"/>
  <c r="AH372" i="7"/>
  <c r="AH371" i="7"/>
  <c r="AH694" i="7"/>
  <c r="AH693" i="7"/>
  <c r="AH692" i="7"/>
  <c r="AH691" i="7"/>
  <c r="AH690" i="7"/>
  <c r="AH689" i="7"/>
  <c r="AH688" i="7"/>
  <c r="AH686" i="7"/>
  <c r="AH685" i="7"/>
  <c r="AH354" i="7"/>
  <c r="AH353" i="7"/>
  <c r="AH352" i="7"/>
  <c r="AH351" i="7"/>
  <c r="AH350" i="7"/>
  <c r="AH349" i="7"/>
  <c r="AH348" i="7"/>
  <c r="AH347" i="7"/>
  <c r="AH346" i="7"/>
  <c r="AH345" i="7"/>
  <c r="AH662" i="7"/>
  <c r="AH661" i="7"/>
  <c r="AH660" i="7"/>
  <c r="AH659" i="7"/>
  <c r="AH658" i="7"/>
  <c r="AH657" i="7"/>
  <c r="AH656" i="7"/>
  <c r="AH654" i="7"/>
  <c r="AH653" i="7"/>
  <c r="AH329" i="7"/>
  <c r="AH328" i="7"/>
  <c r="AH327" i="7"/>
  <c r="AH326" i="7"/>
  <c r="AH325" i="7"/>
  <c r="AH324" i="7"/>
  <c r="AH323" i="7"/>
  <c r="AH322" i="7"/>
  <c r="AH321" i="7"/>
  <c r="AH320" i="7"/>
  <c r="AH542" i="7"/>
  <c r="AH536" i="7"/>
  <c r="AH451" i="7"/>
  <c r="AH436" i="7"/>
  <c r="AH435" i="7"/>
  <c r="AH434" i="7"/>
  <c r="AH433" i="7"/>
  <c r="AH432" i="7"/>
  <c r="AH431" i="7"/>
  <c r="AH375" i="7"/>
  <c r="AH315" i="7"/>
  <c r="AH300" i="7"/>
  <c r="AH299" i="7"/>
  <c r="AH298" i="7"/>
  <c r="AH297" i="7"/>
  <c r="AH296" i="7"/>
  <c r="AH295" i="7"/>
  <c r="AH28" i="7"/>
  <c r="AG316" i="7"/>
  <c r="AG460" i="7"/>
  <c r="AG458" i="7"/>
  <c r="AG457" i="7"/>
  <c r="AG461" i="7"/>
  <c r="AG465" i="7"/>
  <c r="AG485" i="7"/>
  <c r="AG489" i="7"/>
  <c r="AG509" i="7"/>
  <c r="AG513" i="7"/>
  <c r="AG517" i="7"/>
  <c r="AG482" i="7"/>
  <c r="AG486" i="7"/>
  <c r="AG490" i="7"/>
  <c r="AG510" i="7"/>
  <c r="AG514" i="7"/>
  <c r="AG452" i="7"/>
  <c r="AG30" i="7"/>
  <c r="AG72" i="7"/>
  <c r="AG651" i="7"/>
  <c r="AG636" i="7" s="1"/>
  <c r="AG80" i="7" s="1"/>
  <c r="AG683" i="7"/>
  <c r="AG668" i="7" s="1"/>
  <c r="AG81" i="7" s="1"/>
  <c r="AG456" i="7"/>
  <c r="AG464" i="7"/>
  <c r="AG462" i="7"/>
  <c r="AG459" i="7"/>
  <c r="AG463" i="7"/>
  <c r="AG483" i="7"/>
  <c r="AG487" i="7"/>
  <c r="AG491" i="7"/>
  <c r="AG511" i="7"/>
  <c r="AG515" i="7"/>
  <c r="AG484" i="7"/>
  <c r="AG488" i="7"/>
  <c r="AG508" i="7"/>
  <c r="AG512" i="7"/>
  <c r="AG516" i="7"/>
  <c r="AH616" i="7"/>
  <c r="AN602" i="7" l="1"/>
  <c r="AN603" i="7" s="1"/>
  <c r="AN611" i="7"/>
  <c r="AN612" i="7" s="1"/>
  <c r="AN609" i="7"/>
  <c r="AN608" i="7"/>
  <c r="AN607" i="7"/>
  <c r="AN22" i="7"/>
  <c r="AN40" i="7" s="1"/>
  <c r="AN590" i="7"/>
  <c r="AN598" i="7"/>
  <c r="AO169" i="7"/>
  <c r="AM597" i="7"/>
  <c r="AM589" i="7" s="1"/>
  <c r="AN591" i="7"/>
  <c r="AN595" i="7"/>
  <c r="AN596" i="7"/>
  <c r="AN629" i="7"/>
  <c r="AN623" i="7"/>
  <c r="AN39" i="7"/>
  <c r="AN38" i="7"/>
  <c r="AN37" i="7"/>
  <c r="AN445" i="7"/>
  <c r="AN309" i="7"/>
  <c r="AM74" i="7"/>
  <c r="AN630" i="7"/>
  <c r="AN541" i="7"/>
  <c r="AN535" i="7"/>
  <c r="AN581" i="7"/>
  <c r="AN577" i="7"/>
  <c r="AN573" i="7"/>
  <c r="AN569" i="7"/>
  <c r="AN29" i="7"/>
  <c r="AN33" i="7"/>
  <c r="AN26" i="7"/>
  <c r="AN20" i="7"/>
  <c r="AN713" i="7"/>
  <c r="AN711" i="7"/>
  <c r="AN709" i="7"/>
  <c r="AN707" i="7"/>
  <c r="AN712" i="7"/>
  <c r="AN708" i="7"/>
  <c r="AN706" i="7"/>
  <c r="AN679" i="7"/>
  <c r="AN675" i="7"/>
  <c r="AN673" i="7"/>
  <c r="AN714" i="7"/>
  <c r="AN710" i="7"/>
  <c r="AN682" i="7"/>
  <c r="AN680" i="7"/>
  <c r="AN678" i="7"/>
  <c r="AN676" i="7"/>
  <c r="AN705" i="7"/>
  <c r="AN647" i="7"/>
  <c r="AN646" i="7"/>
  <c r="AN645" i="7"/>
  <c r="AN644" i="7"/>
  <c r="AN643" i="7"/>
  <c r="AN642" i="7"/>
  <c r="AN641" i="7"/>
  <c r="AN681" i="7"/>
  <c r="AN677" i="7"/>
  <c r="AN649" i="7"/>
  <c r="AN648" i="7"/>
  <c r="AN674" i="7"/>
  <c r="AN650" i="7"/>
  <c r="AN731" i="7"/>
  <c r="AN19" i="7"/>
  <c r="AN41" i="7"/>
  <c r="AO2" i="7"/>
  <c r="AH599" i="7"/>
  <c r="AI624" i="7"/>
  <c r="AH221" i="7"/>
  <c r="AH184" i="7"/>
  <c r="AH56" i="7"/>
  <c r="AH30" i="7"/>
  <c r="AH651" i="7"/>
  <c r="AH636" i="7" s="1"/>
  <c r="AH80" i="7" s="1"/>
  <c r="AH72" i="7"/>
  <c r="AI726" i="7"/>
  <c r="AI725" i="7"/>
  <c r="AI724" i="7"/>
  <c r="AI722" i="7"/>
  <c r="AI721" i="7"/>
  <c r="AI720" i="7"/>
  <c r="AI719" i="7"/>
  <c r="AI717" i="7"/>
  <c r="AI380" i="7"/>
  <c r="AI379" i="7"/>
  <c r="AI378" i="7"/>
  <c r="AI377" i="7"/>
  <c r="AI376" i="7"/>
  <c r="AI375" i="7"/>
  <c r="AI374" i="7"/>
  <c r="AI373" i="7"/>
  <c r="AI371" i="7"/>
  <c r="AI354" i="7"/>
  <c r="AI353" i="7"/>
  <c r="AI352" i="7"/>
  <c r="AI351" i="7"/>
  <c r="AI350" i="7"/>
  <c r="AI349" i="7"/>
  <c r="AI348" i="7"/>
  <c r="AI372" i="7"/>
  <c r="AI694" i="7"/>
  <c r="AI693" i="7"/>
  <c r="AI692" i="7"/>
  <c r="AI691" i="7"/>
  <c r="AI690" i="7"/>
  <c r="AI689" i="7"/>
  <c r="AI688" i="7"/>
  <c r="AI686" i="7"/>
  <c r="AI685" i="7"/>
  <c r="AI329" i="7"/>
  <c r="AI328" i="7"/>
  <c r="AI327" i="7"/>
  <c r="AI326" i="7"/>
  <c r="AI325" i="7"/>
  <c r="AI324" i="7"/>
  <c r="AI347" i="7"/>
  <c r="AI346" i="7"/>
  <c r="AI345" i="7"/>
  <c r="AI662" i="7"/>
  <c r="AI661" i="7"/>
  <c r="AI660" i="7"/>
  <c r="AI659" i="7"/>
  <c r="AI658" i="7"/>
  <c r="AI657" i="7"/>
  <c r="AI656" i="7"/>
  <c r="AI654" i="7"/>
  <c r="AI653" i="7"/>
  <c r="AI322" i="7"/>
  <c r="AI323" i="7"/>
  <c r="AI321" i="7"/>
  <c r="AI320" i="7"/>
  <c r="AI542" i="7"/>
  <c r="AI536" i="7"/>
  <c r="AI436" i="7"/>
  <c r="AI435" i="7"/>
  <c r="AI434" i="7"/>
  <c r="AI433" i="7"/>
  <c r="AI432" i="7"/>
  <c r="AI431" i="7"/>
  <c r="AI451" i="7"/>
  <c r="AI315" i="7"/>
  <c r="AI300" i="7"/>
  <c r="AI299" i="7"/>
  <c r="AI298" i="7"/>
  <c r="AI297" i="7"/>
  <c r="AI296" i="7"/>
  <c r="AI295" i="7"/>
  <c r="AI28" i="7"/>
  <c r="AH463" i="7"/>
  <c r="AH461" i="7"/>
  <c r="AH458" i="7"/>
  <c r="AH462" i="7"/>
  <c r="AH482" i="7"/>
  <c r="AH486" i="7"/>
  <c r="AH490" i="7"/>
  <c r="AH510" i="7"/>
  <c r="AH514" i="7"/>
  <c r="AH452" i="7"/>
  <c r="AH483" i="7"/>
  <c r="AH487" i="7"/>
  <c r="AH491" i="7"/>
  <c r="AH511" i="7"/>
  <c r="AH515" i="7"/>
  <c r="AG83" i="7"/>
  <c r="AH459" i="7"/>
  <c r="AH316" i="7"/>
  <c r="AH457" i="7"/>
  <c r="AH465" i="7"/>
  <c r="AH456" i="7"/>
  <c r="AH460" i="7"/>
  <c r="AH464" i="7"/>
  <c r="AH484" i="7"/>
  <c r="AH488" i="7"/>
  <c r="AH508" i="7"/>
  <c r="AH512" i="7"/>
  <c r="AH516" i="7"/>
  <c r="AH485" i="7"/>
  <c r="AH489" i="7"/>
  <c r="AH509" i="7"/>
  <c r="AH513" i="7"/>
  <c r="AH517" i="7"/>
  <c r="AI616" i="7"/>
  <c r="AH683" i="7"/>
  <c r="AH668" i="7" s="1"/>
  <c r="AH81" i="7" s="1"/>
  <c r="AH715" i="7"/>
  <c r="AH700" i="7" s="1"/>
  <c r="AH82" i="7" s="1"/>
  <c r="AO602" i="7" l="1"/>
  <c r="AO603" i="7" s="1"/>
  <c r="AO611" i="7"/>
  <c r="AO612" i="7" s="1"/>
  <c r="AO609" i="7"/>
  <c r="AO608" i="7"/>
  <c r="AO607" i="7"/>
  <c r="AO590" i="7"/>
  <c r="AO22" i="7"/>
  <c r="AO40" i="7" s="1"/>
  <c r="AN597" i="7"/>
  <c r="AN589" i="7" s="1"/>
  <c r="AO598" i="7"/>
  <c r="AP169" i="7"/>
  <c r="AO591" i="7"/>
  <c r="AO595" i="7"/>
  <c r="AO596" i="7"/>
  <c r="AO623" i="7"/>
  <c r="AO629" i="7"/>
  <c r="AO39" i="7"/>
  <c r="AO38" i="7"/>
  <c r="AO37" i="7"/>
  <c r="AO445" i="7"/>
  <c r="AO309" i="7"/>
  <c r="AN74" i="7"/>
  <c r="AO630" i="7"/>
  <c r="AO541" i="7"/>
  <c r="AO535" i="7"/>
  <c r="AO581" i="7"/>
  <c r="AO577" i="7"/>
  <c r="AO573" i="7"/>
  <c r="AO569" i="7"/>
  <c r="AO29" i="7"/>
  <c r="AO33" i="7"/>
  <c r="AO26" i="7"/>
  <c r="AO20" i="7"/>
  <c r="AG93" i="7"/>
  <c r="AG94" i="7" s="1"/>
  <c r="AO705" i="7"/>
  <c r="AO682" i="7"/>
  <c r="AO713" i="7"/>
  <c r="AO711" i="7"/>
  <c r="AO709" i="7"/>
  <c r="AO707" i="7"/>
  <c r="AO714" i="7"/>
  <c r="AO708" i="7"/>
  <c r="AO710" i="7"/>
  <c r="AO680" i="7"/>
  <c r="AO678" i="7"/>
  <c r="AO712" i="7"/>
  <c r="AO706" i="7"/>
  <c r="AO681" i="7"/>
  <c r="AO679" i="7"/>
  <c r="AO677" i="7"/>
  <c r="AO675" i="7"/>
  <c r="AO673" i="7"/>
  <c r="AO649" i="7"/>
  <c r="AO674" i="7"/>
  <c r="AO647" i="7"/>
  <c r="AO645" i="7"/>
  <c r="AO643" i="7"/>
  <c r="AO641" i="7"/>
  <c r="AO676" i="7"/>
  <c r="AO650" i="7"/>
  <c r="AO646" i="7"/>
  <c r="AO644" i="7"/>
  <c r="AO642" i="7"/>
  <c r="AO648" i="7"/>
  <c r="AO731" i="7"/>
  <c r="AO41" i="7"/>
  <c r="AO19" i="7"/>
  <c r="AP2" i="7"/>
  <c r="AI599" i="7"/>
  <c r="AJ624" i="7"/>
  <c r="AI221" i="7"/>
  <c r="AI184" i="7"/>
  <c r="AI56" i="7"/>
  <c r="AH83" i="7"/>
  <c r="AJ726" i="7"/>
  <c r="AJ725" i="7"/>
  <c r="AJ724" i="7"/>
  <c r="AJ722" i="7"/>
  <c r="AJ721" i="7"/>
  <c r="AJ720" i="7"/>
  <c r="AJ719" i="7"/>
  <c r="AJ717" i="7"/>
  <c r="AJ380" i="7"/>
  <c r="AJ379" i="7"/>
  <c r="AJ378" i="7"/>
  <c r="AJ377" i="7"/>
  <c r="AJ376" i="7"/>
  <c r="AJ375" i="7"/>
  <c r="AJ374" i="7"/>
  <c r="AJ373" i="7"/>
  <c r="AJ372" i="7"/>
  <c r="AJ694" i="7"/>
  <c r="AJ693" i="7"/>
  <c r="AJ692" i="7"/>
  <c r="AJ691" i="7"/>
  <c r="AJ690" i="7"/>
  <c r="AJ689" i="7"/>
  <c r="AJ688" i="7"/>
  <c r="AJ686" i="7"/>
  <c r="AJ685" i="7"/>
  <c r="AJ354" i="7"/>
  <c r="AJ353" i="7"/>
  <c r="AJ352" i="7"/>
  <c r="AJ351" i="7"/>
  <c r="AJ350" i="7"/>
  <c r="AJ349" i="7"/>
  <c r="AJ348" i="7"/>
  <c r="AJ347" i="7"/>
  <c r="AJ346" i="7"/>
  <c r="AJ345" i="7"/>
  <c r="AJ662" i="7"/>
  <c r="AJ661" i="7"/>
  <c r="AJ660" i="7"/>
  <c r="AJ659" i="7"/>
  <c r="AJ658" i="7"/>
  <c r="AJ657" i="7"/>
  <c r="AJ656" i="7"/>
  <c r="AJ654" i="7"/>
  <c r="AJ653" i="7"/>
  <c r="AJ329" i="7"/>
  <c r="AJ328" i="7"/>
  <c r="AJ327" i="7"/>
  <c r="AJ326" i="7"/>
  <c r="AJ325" i="7"/>
  <c r="AJ324" i="7"/>
  <c r="AJ323" i="7"/>
  <c r="AJ322" i="7"/>
  <c r="AJ321" i="7"/>
  <c r="AJ320" i="7"/>
  <c r="AJ542" i="7"/>
  <c r="AJ536" i="7"/>
  <c r="AJ451" i="7"/>
  <c r="AJ436" i="7"/>
  <c r="AJ435" i="7"/>
  <c r="AJ434" i="7"/>
  <c r="AJ433" i="7"/>
  <c r="AJ432" i="7"/>
  <c r="AJ431" i="7"/>
  <c r="AJ371" i="7"/>
  <c r="AJ315" i="7"/>
  <c r="AJ300" i="7"/>
  <c r="AJ299" i="7"/>
  <c r="AJ298" i="7"/>
  <c r="AJ297" i="7"/>
  <c r="AJ296" i="7"/>
  <c r="AJ295" i="7"/>
  <c r="AJ28" i="7"/>
  <c r="AI316" i="7"/>
  <c r="AI458" i="7"/>
  <c r="AI460" i="7"/>
  <c r="AI457" i="7"/>
  <c r="AI461" i="7"/>
  <c r="AI465" i="7"/>
  <c r="AI485" i="7"/>
  <c r="AI489" i="7"/>
  <c r="AI509" i="7"/>
  <c r="AI513" i="7"/>
  <c r="AI517" i="7"/>
  <c r="AI482" i="7"/>
  <c r="AI486" i="7"/>
  <c r="AI490" i="7"/>
  <c r="AI510" i="7"/>
  <c r="AI514" i="7"/>
  <c r="AI452" i="7"/>
  <c r="AI30" i="7"/>
  <c r="AI72" i="7"/>
  <c r="AI651" i="7"/>
  <c r="AI636" i="7" s="1"/>
  <c r="AI80" i="7" s="1"/>
  <c r="AI683" i="7"/>
  <c r="AI668" i="7" s="1"/>
  <c r="AI81" i="7" s="1"/>
  <c r="AI462" i="7"/>
  <c r="AI456" i="7"/>
  <c r="AI464" i="7"/>
  <c r="AI459" i="7"/>
  <c r="AI463" i="7"/>
  <c r="AI483" i="7"/>
  <c r="AI487" i="7"/>
  <c r="AI491" i="7"/>
  <c r="AI511" i="7"/>
  <c r="AI515" i="7"/>
  <c r="AI484" i="7"/>
  <c r="AI488" i="7"/>
  <c r="AI508" i="7"/>
  <c r="AI512" i="7"/>
  <c r="AI516" i="7"/>
  <c r="AJ616" i="7"/>
  <c r="AI715" i="7"/>
  <c r="AI700" i="7" s="1"/>
  <c r="AI82" i="7" s="1"/>
  <c r="AP602" i="7" l="1"/>
  <c r="AP603" i="7" s="1"/>
  <c r="AP611" i="7"/>
  <c r="AP612" i="7" s="1"/>
  <c r="AP609" i="7"/>
  <c r="AP608" i="7"/>
  <c r="AP607" i="7"/>
  <c r="AP598" i="7"/>
  <c r="AP590" i="7"/>
  <c r="AP22" i="7"/>
  <c r="AP40" i="7" s="1"/>
  <c r="AO597" i="7"/>
  <c r="AO589" i="7" s="1"/>
  <c r="AP595" i="7"/>
  <c r="AP596" i="7"/>
  <c r="AP591" i="7"/>
  <c r="AP629" i="7"/>
  <c r="AP623" i="7"/>
  <c r="AP39" i="7"/>
  <c r="AP38" i="7"/>
  <c r="AP37" i="7"/>
  <c r="AO74" i="7"/>
  <c r="AP445" i="7"/>
  <c r="AP309" i="7"/>
  <c r="AP630" i="7"/>
  <c r="AP541" i="7"/>
  <c r="AP577" i="7"/>
  <c r="AP573" i="7"/>
  <c r="AP569" i="7"/>
  <c r="AP535" i="7"/>
  <c r="AP581" i="7"/>
  <c r="AP29" i="7"/>
  <c r="AP33" i="7"/>
  <c r="AP26" i="7"/>
  <c r="AP20" i="7"/>
  <c r="AH93" i="7"/>
  <c r="AH94" i="7" s="1"/>
  <c r="AP714" i="7"/>
  <c r="AP712" i="7"/>
  <c r="AP710" i="7"/>
  <c r="AP708" i="7"/>
  <c r="AP706" i="7"/>
  <c r="AP713" i="7"/>
  <c r="AP709" i="7"/>
  <c r="AP705" i="7"/>
  <c r="AP681" i="7"/>
  <c r="AP680" i="7"/>
  <c r="AP679" i="7"/>
  <c r="AP678" i="7"/>
  <c r="AP677" i="7"/>
  <c r="AP676" i="7"/>
  <c r="AP675" i="7"/>
  <c r="AP674" i="7"/>
  <c r="AP673" i="7"/>
  <c r="AP650" i="7"/>
  <c r="AP649" i="7"/>
  <c r="AP648" i="7"/>
  <c r="AP682" i="7"/>
  <c r="AP711" i="7"/>
  <c r="AP707" i="7"/>
  <c r="AP646" i="7"/>
  <c r="AP644" i="7"/>
  <c r="AP642" i="7"/>
  <c r="AP647" i="7"/>
  <c r="AP645" i="7"/>
  <c r="AP643" i="7"/>
  <c r="AP641" i="7"/>
  <c r="AP731" i="7"/>
  <c r="AP41" i="7"/>
  <c r="AP19" i="7"/>
  <c r="AJ599" i="7"/>
  <c r="AK624" i="7"/>
  <c r="AJ221" i="7"/>
  <c r="AJ184" i="7"/>
  <c r="AJ56" i="7"/>
  <c r="AK726" i="7"/>
  <c r="AK725" i="7"/>
  <c r="AK724" i="7"/>
  <c r="AK722" i="7"/>
  <c r="AK721" i="7"/>
  <c r="AK720" i="7"/>
  <c r="AK719" i="7"/>
  <c r="AK380" i="7"/>
  <c r="AK378" i="7"/>
  <c r="AK377" i="7"/>
  <c r="AK376" i="7"/>
  <c r="AK375" i="7"/>
  <c r="AK374" i="7"/>
  <c r="AK373" i="7"/>
  <c r="AK717" i="7"/>
  <c r="AK372" i="7"/>
  <c r="AK354" i="7"/>
  <c r="AK353" i="7"/>
  <c r="AK352" i="7"/>
  <c r="AK351" i="7"/>
  <c r="AK350" i="7"/>
  <c r="AK349" i="7"/>
  <c r="AK348" i="7"/>
  <c r="AK371" i="7"/>
  <c r="AK694" i="7"/>
  <c r="AK693" i="7"/>
  <c r="AK692" i="7"/>
  <c r="AK691" i="7"/>
  <c r="AK690" i="7"/>
  <c r="AK689" i="7"/>
  <c r="AK688" i="7"/>
  <c r="AK686" i="7"/>
  <c r="AK685" i="7"/>
  <c r="AK347" i="7"/>
  <c r="AK329" i="7"/>
  <c r="AK328" i="7"/>
  <c r="AK327" i="7"/>
  <c r="AK326" i="7"/>
  <c r="AK325" i="7"/>
  <c r="AK324" i="7"/>
  <c r="AK346" i="7"/>
  <c r="AK345" i="7"/>
  <c r="AK662" i="7"/>
  <c r="AK661" i="7"/>
  <c r="AK660" i="7"/>
  <c r="AK659" i="7"/>
  <c r="AK658" i="7"/>
  <c r="AK657" i="7"/>
  <c r="AK656" i="7"/>
  <c r="AK654" i="7"/>
  <c r="AK653" i="7"/>
  <c r="AK323" i="7"/>
  <c r="AK322" i="7"/>
  <c r="AK321" i="7"/>
  <c r="AK320" i="7"/>
  <c r="AK542" i="7"/>
  <c r="AK536" i="7"/>
  <c r="AK436" i="7"/>
  <c r="AK435" i="7"/>
  <c r="AK434" i="7"/>
  <c r="AK433" i="7"/>
  <c r="AK432" i="7"/>
  <c r="AK431" i="7"/>
  <c r="AK379" i="7"/>
  <c r="AK451" i="7"/>
  <c r="AK315" i="7"/>
  <c r="AK300" i="7"/>
  <c r="AK299" i="7"/>
  <c r="AK298" i="7"/>
  <c r="AK297" i="7"/>
  <c r="AK296" i="7"/>
  <c r="AK295" i="7"/>
  <c r="AK28" i="7"/>
  <c r="AJ457" i="7"/>
  <c r="AJ465" i="7"/>
  <c r="AJ463" i="7"/>
  <c r="AJ456" i="7"/>
  <c r="AJ460" i="7"/>
  <c r="AJ464" i="7"/>
  <c r="AJ484" i="7"/>
  <c r="AJ488" i="7"/>
  <c r="AJ508" i="7"/>
  <c r="AJ512" i="7"/>
  <c r="AJ516" i="7"/>
  <c r="AJ485" i="7"/>
  <c r="AJ489" i="7"/>
  <c r="AJ509" i="7"/>
  <c r="AJ513" i="7"/>
  <c r="AJ517" i="7"/>
  <c r="AK616" i="7"/>
  <c r="AJ30" i="7"/>
  <c r="AJ72" i="7"/>
  <c r="AJ651" i="7"/>
  <c r="AJ636" i="7" s="1"/>
  <c r="AJ80" i="7" s="1"/>
  <c r="AJ683" i="7"/>
  <c r="AJ668" i="7" s="1"/>
  <c r="AJ81" i="7" s="1"/>
  <c r="AJ715" i="7"/>
  <c r="AJ700" i="7" s="1"/>
  <c r="AJ82" i="7" s="1"/>
  <c r="AJ461" i="7"/>
  <c r="AJ316" i="7"/>
  <c r="AJ459" i="7"/>
  <c r="AJ458" i="7"/>
  <c r="AJ462" i="7"/>
  <c r="AJ482" i="7"/>
  <c r="AJ486" i="7"/>
  <c r="AJ490" i="7"/>
  <c r="AJ510" i="7"/>
  <c r="AJ514" i="7"/>
  <c r="AJ452" i="7"/>
  <c r="AJ483" i="7"/>
  <c r="AJ487" i="7"/>
  <c r="AJ491" i="7"/>
  <c r="AJ511" i="7"/>
  <c r="AJ515" i="7"/>
  <c r="AI83" i="7"/>
  <c r="AP589" i="7" l="1"/>
  <c r="AP597" i="7"/>
  <c r="AP74" i="7"/>
  <c r="AI93" i="7"/>
  <c r="AI94" i="7" s="1"/>
  <c r="AK599" i="7"/>
  <c r="AL624" i="7"/>
  <c r="AK221" i="7"/>
  <c r="AK184" i="7"/>
  <c r="AK56" i="7"/>
  <c r="AK715" i="7"/>
  <c r="AK700" i="7" s="1"/>
  <c r="AK82" i="7" s="1"/>
  <c r="AK30" i="7"/>
  <c r="AK456" i="7"/>
  <c r="AK464" i="7"/>
  <c r="AK462" i="7"/>
  <c r="AK459" i="7"/>
  <c r="AK463" i="7"/>
  <c r="AK483" i="7"/>
  <c r="AK487" i="7"/>
  <c r="AK491" i="7"/>
  <c r="AK511" i="7"/>
  <c r="AK515" i="7"/>
  <c r="AK484" i="7"/>
  <c r="AK488" i="7"/>
  <c r="AK508" i="7"/>
  <c r="AK512" i="7"/>
  <c r="AK516" i="7"/>
  <c r="AL616" i="7"/>
  <c r="AL726" i="7"/>
  <c r="AL725" i="7"/>
  <c r="AL723" i="7"/>
  <c r="AL722" i="7"/>
  <c r="AL721" i="7"/>
  <c r="AL720" i="7"/>
  <c r="AL719" i="7"/>
  <c r="AL717" i="7"/>
  <c r="AL380" i="7"/>
  <c r="AL378" i="7"/>
  <c r="AL377" i="7"/>
  <c r="AL376" i="7"/>
  <c r="AL375" i="7"/>
  <c r="AL374" i="7"/>
  <c r="AL373" i="7"/>
  <c r="AL372" i="7"/>
  <c r="AL371" i="7"/>
  <c r="AL694" i="7"/>
  <c r="AL693" i="7"/>
  <c r="AL692" i="7"/>
  <c r="AL691" i="7"/>
  <c r="AL690" i="7"/>
  <c r="AL689" i="7"/>
  <c r="AL688" i="7"/>
  <c r="AL686" i="7"/>
  <c r="AL685" i="7"/>
  <c r="AL354" i="7"/>
  <c r="AL353" i="7"/>
  <c r="AL352" i="7"/>
  <c r="AL351" i="7"/>
  <c r="AL350" i="7"/>
  <c r="AL349" i="7"/>
  <c r="AL348" i="7"/>
  <c r="AL347" i="7"/>
  <c r="AL346" i="7"/>
  <c r="AL345" i="7"/>
  <c r="AL662" i="7"/>
  <c r="AL661" i="7"/>
  <c r="AL660" i="7"/>
  <c r="AL659" i="7"/>
  <c r="AL658" i="7"/>
  <c r="AL657" i="7"/>
  <c r="AL656" i="7"/>
  <c r="AL654" i="7"/>
  <c r="AL653" i="7"/>
  <c r="AL329" i="7"/>
  <c r="AL328" i="7"/>
  <c r="AL327" i="7"/>
  <c r="AL326" i="7"/>
  <c r="AL325" i="7"/>
  <c r="AL324" i="7"/>
  <c r="AL323" i="7"/>
  <c r="AL322" i="7"/>
  <c r="AL321" i="7"/>
  <c r="AL320" i="7"/>
  <c r="AL542" i="7"/>
  <c r="AL536" i="7"/>
  <c r="AL451" i="7"/>
  <c r="AL436" i="7"/>
  <c r="AL435" i="7"/>
  <c r="AL434" i="7"/>
  <c r="AL433" i="7"/>
  <c r="AL432" i="7"/>
  <c r="AL431" i="7"/>
  <c r="AL379" i="7"/>
  <c r="AL315" i="7"/>
  <c r="AL300" i="7"/>
  <c r="AL299" i="7"/>
  <c r="AL298" i="7"/>
  <c r="AL297" i="7"/>
  <c r="AL296" i="7"/>
  <c r="AL295" i="7"/>
  <c r="AL28" i="7"/>
  <c r="AK316" i="7"/>
  <c r="AK460" i="7"/>
  <c r="AK458" i="7"/>
  <c r="AK457" i="7"/>
  <c r="AK461" i="7"/>
  <c r="AK465" i="7"/>
  <c r="AK485" i="7"/>
  <c r="AK489" i="7"/>
  <c r="AK509" i="7"/>
  <c r="AK513" i="7"/>
  <c r="AK517" i="7"/>
  <c r="AK482" i="7"/>
  <c r="AK486" i="7"/>
  <c r="AK490" i="7"/>
  <c r="AK510" i="7"/>
  <c r="AK514" i="7"/>
  <c r="AK452" i="7"/>
  <c r="AJ83" i="7"/>
  <c r="AK72" i="7"/>
  <c r="AK651" i="7"/>
  <c r="AK636" i="7" s="1"/>
  <c r="AK80" i="7" s="1"/>
  <c r="AK683" i="7"/>
  <c r="AK668" i="7" s="1"/>
  <c r="AK81" i="7" s="1"/>
  <c r="AJ93" i="7" l="1"/>
  <c r="AJ94" i="7" s="1"/>
  <c r="AL599" i="7"/>
  <c r="AM624" i="7"/>
  <c r="AL221" i="7"/>
  <c r="AL184" i="7"/>
  <c r="AL56" i="7"/>
  <c r="AL651" i="7"/>
  <c r="AL636" i="7" s="1"/>
  <c r="AL80" i="7" s="1"/>
  <c r="AL715" i="7"/>
  <c r="AL700" i="7" s="1"/>
  <c r="AL82" i="7" s="1"/>
  <c r="AL30" i="7"/>
  <c r="AL683" i="7"/>
  <c r="AL668" i="7" s="1"/>
  <c r="AL81" i="7" s="1"/>
  <c r="AL72" i="7"/>
  <c r="AM726" i="7"/>
  <c r="AM725" i="7"/>
  <c r="AM723" i="7"/>
  <c r="AM722" i="7"/>
  <c r="AM721" i="7"/>
  <c r="AM720" i="7"/>
  <c r="AM719" i="7"/>
  <c r="AM717" i="7"/>
  <c r="AM380" i="7"/>
  <c r="AM379" i="7"/>
  <c r="AM378" i="7"/>
  <c r="AM377" i="7"/>
  <c r="AM376" i="7"/>
  <c r="AM375" i="7"/>
  <c r="AM374" i="7"/>
  <c r="AM373" i="7"/>
  <c r="AM371" i="7"/>
  <c r="AM354" i="7"/>
  <c r="AM353" i="7"/>
  <c r="AM352" i="7"/>
  <c r="AM351" i="7"/>
  <c r="AM350" i="7"/>
  <c r="AM349" i="7"/>
  <c r="AM348" i="7"/>
  <c r="AM372" i="7"/>
  <c r="AM694" i="7"/>
  <c r="AM693" i="7"/>
  <c r="AM692" i="7"/>
  <c r="AM691" i="7"/>
  <c r="AM690" i="7"/>
  <c r="AM689" i="7"/>
  <c r="AM688" i="7"/>
  <c r="AM686" i="7"/>
  <c r="AM685" i="7"/>
  <c r="AM329" i="7"/>
  <c r="AM328" i="7"/>
  <c r="AM327" i="7"/>
  <c r="AM326" i="7"/>
  <c r="AM325" i="7"/>
  <c r="AM324" i="7"/>
  <c r="AM347" i="7"/>
  <c r="AM346" i="7"/>
  <c r="AM345" i="7"/>
  <c r="AM662" i="7"/>
  <c r="AM661" i="7"/>
  <c r="AM660" i="7"/>
  <c r="AM659" i="7"/>
  <c r="AM658" i="7"/>
  <c r="AM657" i="7"/>
  <c r="AM655" i="7"/>
  <c r="AM654" i="7"/>
  <c r="AM653" i="7"/>
  <c r="AM322" i="7"/>
  <c r="AM323" i="7"/>
  <c r="AM321" i="7"/>
  <c r="AM320" i="7"/>
  <c r="AM542" i="7"/>
  <c r="AM536" i="7"/>
  <c r="AM436" i="7"/>
  <c r="AM435" i="7"/>
  <c r="AM434" i="7"/>
  <c r="AM433" i="7"/>
  <c r="AM432" i="7"/>
  <c r="AM431" i="7"/>
  <c r="AM451" i="7"/>
  <c r="AM315" i="7"/>
  <c r="AM300" i="7"/>
  <c r="AM299" i="7"/>
  <c r="AM298" i="7"/>
  <c r="AM297" i="7"/>
  <c r="AM296" i="7"/>
  <c r="AM295" i="7"/>
  <c r="AM28" i="7"/>
  <c r="AL463" i="7"/>
  <c r="AL461" i="7"/>
  <c r="AL458" i="7"/>
  <c r="AL462" i="7"/>
  <c r="AL482" i="7"/>
  <c r="AL486" i="7"/>
  <c r="AL490" i="7"/>
  <c r="AL510" i="7"/>
  <c r="AL514" i="7"/>
  <c r="AL452" i="7"/>
  <c r="AL483" i="7"/>
  <c r="AL487" i="7"/>
  <c r="AL491" i="7"/>
  <c r="AL511" i="7"/>
  <c r="AL515" i="7"/>
  <c r="AK83" i="7"/>
  <c r="AL459" i="7"/>
  <c r="AL316" i="7"/>
  <c r="AL457" i="7"/>
  <c r="AL465" i="7"/>
  <c r="AL456" i="7"/>
  <c r="AL460" i="7"/>
  <c r="AL464" i="7"/>
  <c r="AL484" i="7"/>
  <c r="AL488" i="7"/>
  <c r="AL508" i="7"/>
  <c r="AL512" i="7"/>
  <c r="AL516" i="7"/>
  <c r="AL485" i="7"/>
  <c r="AL489" i="7"/>
  <c r="AL509" i="7"/>
  <c r="AL513" i="7"/>
  <c r="AL517" i="7"/>
  <c r="AM616" i="7"/>
  <c r="AK93" i="7" l="1"/>
  <c r="AK94" i="7" s="1"/>
  <c r="AM599" i="7"/>
  <c r="AN624" i="7"/>
  <c r="AM221" i="7"/>
  <c r="AM184" i="7"/>
  <c r="AM56" i="7"/>
  <c r="AL83" i="7"/>
  <c r="AM30" i="7"/>
  <c r="AM651" i="7"/>
  <c r="AM636" i="7" s="1"/>
  <c r="AM80" i="7" s="1"/>
  <c r="AM683" i="7"/>
  <c r="AM668" i="7" s="1"/>
  <c r="AM81" i="7" s="1"/>
  <c r="AM72" i="7"/>
  <c r="AM462" i="7"/>
  <c r="AM456" i="7"/>
  <c r="AM464" i="7"/>
  <c r="AM459" i="7"/>
  <c r="AM463" i="7"/>
  <c r="AM483" i="7"/>
  <c r="AM487" i="7"/>
  <c r="AM491" i="7"/>
  <c r="AM511" i="7"/>
  <c r="AM515" i="7"/>
  <c r="AM484" i="7"/>
  <c r="AM488" i="7"/>
  <c r="AM508" i="7"/>
  <c r="AM512" i="7"/>
  <c r="AM516" i="7"/>
  <c r="AN616" i="7"/>
  <c r="AM715" i="7"/>
  <c r="AM700" i="7" s="1"/>
  <c r="AM82" i="7" s="1"/>
  <c r="AN726" i="7"/>
  <c r="AN725" i="7"/>
  <c r="AN723" i="7"/>
  <c r="AN722" i="7"/>
  <c r="AN721" i="7"/>
  <c r="AN720" i="7"/>
  <c r="AN719" i="7"/>
  <c r="AN717" i="7"/>
  <c r="AN380" i="7"/>
  <c r="AN379" i="7"/>
  <c r="AN378" i="7"/>
  <c r="AN377" i="7"/>
  <c r="AN376" i="7"/>
  <c r="AN375" i="7"/>
  <c r="AN374" i="7"/>
  <c r="AN373" i="7"/>
  <c r="AN372" i="7"/>
  <c r="AN371" i="7"/>
  <c r="AN694" i="7"/>
  <c r="AN693" i="7"/>
  <c r="AN692" i="7"/>
  <c r="AN691" i="7"/>
  <c r="AN690" i="7"/>
  <c r="AN689" i="7"/>
  <c r="AN688" i="7"/>
  <c r="AN686" i="7"/>
  <c r="AN685" i="7"/>
  <c r="AN353" i="7"/>
  <c r="AN352" i="7"/>
  <c r="AN351" i="7"/>
  <c r="AN350" i="7"/>
  <c r="AN349" i="7"/>
  <c r="AN348" i="7"/>
  <c r="AN347" i="7"/>
  <c r="AN346" i="7"/>
  <c r="AN345" i="7"/>
  <c r="AN662" i="7"/>
  <c r="AN661" i="7"/>
  <c r="AN660" i="7"/>
  <c r="AN659" i="7"/>
  <c r="AN658" i="7"/>
  <c r="AN657" i="7"/>
  <c r="AN655" i="7"/>
  <c r="AN654" i="7"/>
  <c r="AN653" i="7"/>
  <c r="AN329" i="7"/>
  <c r="AN328" i="7"/>
  <c r="AN327" i="7"/>
  <c r="AN326" i="7"/>
  <c r="AN325" i="7"/>
  <c r="AN324" i="7"/>
  <c r="AN323" i="7"/>
  <c r="AN322" i="7"/>
  <c r="AN321" i="7"/>
  <c r="AN320" i="7"/>
  <c r="AN542" i="7"/>
  <c r="AN536" i="7"/>
  <c r="AN451" i="7"/>
  <c r="AN354" i="7"/>
  <c r="AN436" i="7"/>
  <c r="AN435" i="7"/>
  <c r="AN434" i="7"/>
  <c r="AN433" i="7"/>
  <c r="AN432" i="7"/>
  <c r="AN431" i="7"/>
  <c r="AN315" i="7"/>
  <c r="AN300" i="7"/>
  <c r="AN299" i="7"/>
  <c r="AN298" i="7"/>
  <c r="AN297" i="7"/>
  <c r="AN296" i="7"/>
  <c r="AN295" i="7"/>
  <c r="AN28" i="7"/>
  <c r="AM316" i="7"/>
  <c r="AM458" i="7"/>
  <c r="AM460" i="7"/>
  <c r="AM457" i="7"/>
  <c r="AM461" i="7"/>
  <c r="AM465" i="7"/>
  <c r="AM485" i="7"/>
  <c r="AM489" i="7"/>
  <c r="AM509" i="7"/>
  <c r="AM513" i="7"/>
  <c r="AM517" i="7"/>
  <c r="AM482" i="7"/>
  <c r="AM486" i="7"/>
  <c r="AM490" i="7"/>
  <c r="AM510" i="7"/>
  <c r="AM514" i="7"/>
  <c r="AM452" i="7"/>
  <c r="AL93" i="7" l="1"/>
  <c r="AL94" i="7" s="1"/>
  <c r="AN599" i="7"/>
  <c r="AO624" i="7"/>
  <c r="AN221" i="7"/>
  <c r="AN184" i="7"/>
  <c r="AN56" i="7"/>
  <c r="AM83" i="7"/>
  <c r="AN461" i="7"/>
  <c r="AN316" i="7"/>
  <c r="AN459" i="7"/>
  <c r="AN458" i="7"/>
  <c r="AN462" i="7"/>
  <c r="AN482" i="7"/>
  <c r="AN486" i="7"/>
  <c r="AN490" i="7"/>
  <c r="AN510" i="7"/>
  <c r="AN514" i="7"/>
  <c r="AN452" i="7"/>
  <c r="AN483" i="7"/>
  <c r="AN487" i="7"/>
  <c r="AN491" i="7"/>
  <c r="AN511" i="7"/>
  <c r="AN515" i="7"/>
  <c r="AO726" i="7"/>
  <c r="AO725" i="7"/>
  <c r="AO723" i="7"/>
  <c r="AO722" i="7"/>
  <c r="AO721" i="7"/>
  <c r="AO720" i="7"/>
  <c r="AO719" i="7"/>
  <c r="AO380" i="7"/>
  <c r="AO378" i="7"/>
  <c r="AO377" i="7"/>
  <c r="AO376" i="7"/>
  <c r="AO375" i="7"/>
  <c r="AO374" i="7"/>
  <c r="AO373" i="7"/>
  <c r="AO717" i="7"/>
  <c r="AO372" i="7"/>
  <c r="AO354" i="7"/>
  <c r="AO353" i="7"/>
  <c r="AO352" i="7"/>
  <c r="AO351" i="7"/>
  <c r="AO350" i="7"/>
  <c r="AO349" i="7"/>
  <c r="AO348" i="7"/>
  <c r="AO371" i="7"/>
  <c r="AO694" i="7"/>
  <c r="AO693" i="7"/>
  <c r="AO692" i="7"/>
  <c r="AO691" i="7"/>
  <c r="AO690" i="7"/>
  <c r="AO689" i="7"/>
  <c r="AO688" i="7"/>
  <c r="AO686" i="7"/>
  <c r="AO685" i="7"/>
  <c r="AO347" i="7"/>
  <c r="AO329" i="7"/>
  <c r="AO328" i="7"/>
  <c r="AO327" i="7"/>
  <c r="AO326" i="7"/>
  <c r="AO325" i="7"/>
  <c r="AO324" i="7"/>
  <c r="AO346" i="7"/>
  <c r="AO345" i="7"/>
  <c r="AO662" i="7"/>
  <c r="AO661" i="7"/>
  <c r="AO660" i="7"/>
  <c r="AO659" i="7"/>
  <c r="AO658" i="7"/>
  <c r="AO657" i="7"/>
  <c r="AO655" i="7"/>
  <c r="AO654" i="7"/>
  <c r="AO653" i="7"/>
  <c r="AO323" i="7"/>
  <c r="AO322" i="7"/>
  <c r="AO321" i="7"/>
  <c r="AO320" i="7"/>
  <c r="AO542" i="7"/>
  <c r="AO536" i="7"/>
  <c r="AO436" i="7"/>
  <c r="AO435" i="7"/>
  <c r="AO434" i="7"/>
  <c r="AO433" i="7"/>
  <c r="AO432" i="7"/>
  <c r="AO431" i="7"/>
  <c r="AO379" i="7"/>
  <c r="AO451" i="7"/>
  <c r="AO315" i="7"/>
  <c r="AO300" i="7"/>
  <c r="AO299" i="7"/>
  <c r="AO298" i="7"/>
  <c r="AO297" i="7"/>
  <c r="AO296" i="7"/>
  <c r="AO295" i="7"/>
  <c r="AO28" i="7"/>
  <c r="AN457" i="7"/>
  <c r="AN465" i="7"/>
  <c r="AN463" i="7"/>
  <c r="AN456" i="7"/>
  <c r="AN460" i="7"/>
  <c r="AN464" i="7"/>
  <c r="AN484" i="7"/>
  <c r="AN488" i="7"/>
  <c r="AN508" i="7"/>
  <c r="AN512" i="7"/>
  <c r="AN516" i="7"/>
  <c r="AN485" i="7"/>
  <c r="AN489" i="7"/>
  <c r="AN509" i="7"/>
  <c r="AN513" i="7"/>
  <c r="AN517" i="7"/>
  <c r="AO616" i="7"/>
  <c r="AN30" i="7"/>
  <c r="AN72" i="7"/>
  <c r="AN651" i="7"/>
  <c r="AN636" i="7" s="1"/>
  <c r="AN80" i="7" s="1"/>
  <c r="AN683" i="7"/>
  <c r="AN668" i="7" s="1"/>
  <c r="AN81" i="7" s="1"/>
  <c r="AN715" i="7"/>
  <c r="AN700" i="7" s="1"/>
  <c r="AN82" i="7" s="1"/>
  <c r="AM93" i="7" l="1"/>
  <c r="AM94" i="7" s="1"/>
  <c r="AO599" i="7"/>
  <c r="AO221" i="7"/>
  <c r="AO184" i="7"/>
  <c r="AO56" i="7"/>
  <c r="AO30" i="7"/>
  <c r="AO651" i="7"/>
  <c r="AO636" i="7" s="1"/>
  <c r="AO80" i="7" s="1"/>
  <c r="AO683" i="7"/>
  <c r="AO668" i="7" s="1"/>
  <c r="AO81" i="7" s="1"/>
  <c r="AO72" i="7"/>
  <c r="AO456" i="7"/>
  <c r="AO464" i="7"/>
  <c r="AO462" i="7"/>
  <c r="AO459" i="7"/>
  <c r="AO463" i="7"/>
  <c r="AO483" i="7"/>
  <c r="AO487" i="7"/>
  <c r="AO491" i="7"/>
  <c r="AO511" i="7"/>
  <c r="AO515" i="7"/>
  <c r="AO484" i="7"/>
  <c r="AO488" i="7"/>
  <c r="AO508" i="7"/>
  <c r="AO512" i="7"/>
  <c r="AO516" i="7"/>
  <c r="AP616" i="7"/>
  <c r="AO715" i="7"/>
  <c r="AO700" i="7" s="1"/>
  <c r="AO82" i="7" s="1"/>
  <c r="AP726" i="7"/>
  <c r="AP725" i="7"/>
  <c r="AP723" i="7"/>
  <c r="AP722" i="7"/>
  <c r="AP721" i="7"/>
  <c r="AP720" i="7"/>
  <c r="AP719" i="7"/>
  <c r="AP717" i="7"/>
  <c r="B714" i="7"/>
  <c r="B713" i="7"/>
  <c r="B712" i="7"/>
  <c r="B711" i="7"/>
  <c r="B710" i="7"/>
  <c r="B709" i="7"/>
  <c r="B708" i="7"/>
  <c r="B707" i="7"/>
  <c r="B706" i="7"/>
  <c r="AP371" i="7"/>
  <c r="AP694" i="7"/>
  <c r="B694" i="7" s="1"/>
  <c r="AP693" i="7"/>
  <c r="B693" i="7" s="1"/>
  <c r="AP692" i="7"/>
  <c r="B692" i="7" s="1"/>
  <c r="AP691" i="7"/>
  <c r="B691" i="7" s="1"/>
  <c r="AP690" i="7"/>
  <c r="B690" i="7" s="1"/>
  <c r="AP689" i="7"/>
  <c r="B689" i="7" s="1"/>
  <c r="AP688" i="7"/>
  <c r="B688" i="7" s="1"/>
  <c r="AP686" i="7"/>
  <c r="AP685" i="7"/>
  <c r="B682" i="7"/>
  <c r="B681" i="7"/>
  <c r="B680" i="7"/>
  <c r="B679" i="7"/>
  <c r="B678" i="7"/>
  <c r="B677" i="7"/>
  <c r="B676" i="7"/>
  <c r="B675" i="7"/>
  <c r="B674" i="7"/>
  <c r="AP345" i="7"/>
  <c r="AP662" i="7"/>
  <c r="B662" i="7" s="1"/>
  <c r="AP661" i="7"/>
  <c r="B661" i="7" s="1"/>
  <c r="AP660" i="7"/>
  <c r="B660" i="7" s="1"/>
  <c r="AP659" i="7"/>
  <c r="B659" i="7" s="1"/>
  <c r="AP658" i="7"/>
  <c r="B658" i="7" s="1"/>
  <c r="AP657" i="7"/>
  <c r="B657" i="7" s="1"/>
  <c r="AP655" i="7"/>
  <c r="AP654" i="7"/>
  <c r="AP653" i="7"/>
  <c r="B650" i="7"/>
  <c r="B649" i="7"/>
  <c r="B648" i="7"/>
  <c r="B647" i="7"/>
  <c r="B646" i="7"/>
  <c r="B645" i="7"/>
  <c r="B644" i="7"/>
  <c r="B643" i="7"/>
  <c r="B642" i="7"/>
  <c r="AP320" i="7"/>
  <c r="AP542" i="7"/>
  <c r="AP536" i="7"/>
  <c r="AP451" i="7"/>
  <c r="AP354" i="7"/>
  <c r="AP436" i="7"/>
  <c r="AP435" i="7"/>
  <c r="AP434" i="7"/>
  <c r="AP433" i="7"/>
  <c r="AP432" i="7"/>
  <c r="AP431" i="7"/>
  <c r="AP315" i="7"/>
  <c r="AP300" i="7"/>
  <c r="AP299" i="7"/>
  <c r="AP298" i="7"/>
  <c r="AP297" i="7"/>
  <c r="AP296" i="7"/>
  <c r="AP295" i="7"/>
  <c r="AP28" i="7"/>
  <c r="AO316" i="7"/>
  <c r="AO460" i="7"/>
  <c r="AO458" i="7"/>
  <c r="AO457" i="7"/>
  <c r="AO461" i="7"/>
  <c r="AO465" i="7"/>
  <c r="AO485" i="7"/>
  <c r="AO489" i="7"/>
  <c r="AO509" i="7"/>
  <c r="AO513" i="7"/>
  <c r="AO517" i="7"/>
  <c r="AO482" i="7"/>
  <c r="AO486" i="7"/>
  <c r="AO490" i="7"/>
  <c r="AO510" i="7"/>
  <c r="AO514" i="7"/>
  <c r="AO452" i="7"/>
  <c r="AN83" i="7"/>
  <c r="AO472" i="7" l="1"/>
  <c r="AO529" i="7"/>
  <c r="AN471" i="7"/>
  <c r="AO522" i="7"/>
  <c r="AO526" i="7"/>
  <c r="AO501" i="7"/>
  <c r="AO498" i="7"/>
  <c r="AO502" i="7"/>
  <c r="AO525" i="7"/>
  <c r="AO332" i="7"/>
  <c r="AN477" i="7"/>
  <c r="AO359" i="7"/>
  <c r="AN523" i="7"/>
  <c r="AN470" i="7"/>
  <c r="AO387" i="7"/>
  <c r="AN475" i="7"/>
  <c r="AN498" i="7"/>
  <c r="AN502" i="7"/>
  <c r="AN525" i="7"/>
  <c r="AP366" i="7"/>
  <c r="AN472" i="7"/>
  <c r="AN495" i="7"/>
  <c r="AN503" i="7"/>
  <c r="AO385" i="7"/>
  <c r="AO389" i="7"/>
  <c r="AO521" i="7"/>
  <c r="AO469" i="7"/>
  <c r="AO477" i="7"/>
  <c r="AO470" i="7"/>
  <c r="AO497" i="7"/>
  <c r="AO523" i="7"/>
  <c r="AN496" i="7"/>
  <c r="AO473" i="7"/>
  <c r="AO358" i="7"/>
  <c r="E336" i="7"/>
  <c r="D336" i="7"/>
  <c r="H336" i="7"/>
  <c r="G336" i="7"/>
  <c r="F336" i="7"/>
  <c r="C336" i="7"/>
  <c r="I336" i="7"/>
  <c r="J336" i="7"/>
  <c r="C473" i="7"/>
  <c r="E473" i="7"/>
  <c r="D473" i="7"/>
  <c r="G473" i="7"/>
  <c r="H473" i="7"/>
  <c r="F473" i="7"/>
  <c r="I473" i="7"/>
  <c r="K336" i="7"/>
  <c r="J473" i="7"/>
  <c r="K473" i="7"/>
  <c r="L336" i="7"/>
  <c r="L473" i="7"/>
  <c r="M336" i="7"/>
  <c r="M473" i="7"/>
  <c r="N336" i="7"/>
  <c r="O336" i="7"/>
  <c r="N473" i="7"/>
  <c r="P336" i="7"/>
  <c r="O473" i="7"/>
  <c r="Q336" i="7"/>
  <c r="P473" i="7"/>
  <c r="R336" i="7"/>
  <c r="Q473" i="7"/>
  <c r="S336" i="7"/>
  <c r="R473" i="7"/>
  <c r="T336" i="7"/>
  <c r="S473" i="7"/>
  <c r="T473" i="7"/>
  <c r="U336" i="7"/>
  <c r="U473" i="7"/>
  <c r="V336" i="7"/>
  <c r="V473" i="7"/>
  <c r="W336" i="7"/>
  <c r="X336" i="7"/>
  <c r="W473" i="7"/>
  <c r="Y336" i="7"/>
  <c r="X473" i="7"/>
  <c r="Y473" i="7"/>
  <c r="Z336" i="7"/>
  <c r="Z473" i="7"/>
  <c r="AA336" i="7"/>
  <c r="AB336" i="7"/>
  <c r="AA473" i="7"/>
  <c r="AC336" i="7"/>
  <c r="AB473" i="7"/>
  <c r="AC473" i="7"/>
  <c r="AD336" i="7"/>
  <c r="AD473" i="7"/>
  <c r="AE336" i="7"/>
  <c r="AF336" i="7"/>
  <c r="AE473" i="7"/>
  <c r="AF473" i="7"/>
  <c r="AG336" i="7"/>
  <c r="AG473" i="7"/>
  <c r="AH336" i="7"/>
  <c r="AH473" i="7"/>
  <c r="AI336" i="7"/>
  <c r="AI473" i="7"/>
  <c r="AJ336" i="7"/>
  <c r="AJ473" i="7"/>
  <c r="AK336" i="7"/>
  <c r="AK473" i="7"/>
  <c r="AL336" i="7"/>
  <c r="AL473" i="7"/>
  <c r="AM336" i="7"/>
  <c r="AN336" i="7"/>
  <c r="AM473" i="7"/>
  <c r="C359" i="7"/>
  <c r="F359" i="7"/>
  <c r="D359" i="7"/>
  <c r="C496" i="7"/>
  <c r="E359" i="7"/>
  <c r="D496" i="7"/>
  <c r="G359" i="7"/>
  <c r="E496" i="7"/>
  <c r="F496" i="7"/>
  <c r="G496" i="7"/>
  <c r="H359" i="7"/>
  <c r="I359" i="7"/>
  <c r="H496" i="7"/>
  <c r="I496" i="7"/>
  <c r="J359" i="7"/>
  <c r="J496" i="7"/>
  <c r="K359" i="7"/>
  <c r="L359" i="7"/>
  <c r="K496" i="7"/>
  <c r="M359" i="7"/>
  <c r="L496" i="7"/>
  <c r="M496" i="7"/>
  <c r="N359" i="7"/>
  <c r="N496" i="7"/>
  <c r="O359" i="7"/>
  <c r="P359" i="7"/>
  <c r="O496" i="7"/>
  <c r="P496" i="7"/>
  <c r="Q359" i="7"/>
  <c r="R359" i="7"/>
  <c r="Q496" i="7"/>
  <c r="R496" i="7"/>
  <c r="S359" i="7"/>
  <c r="T359" i="7"/>
  <c r="S496" i="7"/>
  <c r="U359" i="7"/>
  <c r="T496" i="7"/>
  <c r="V359" i="7"/>
  <c r="U496" i="7"/>
  <c r="V496" i="7"/>
  <c r="W359" i="7"/>
  <c r="W496" i="7"/>
  <c r="X359" i="7"/>
  <c r="Y359" i="7"/>
  <c r="X496" i="7"/>
  <c r="Y496" i="7"/>
  <c r="Z359" i="7"/>
  <c r="Z496" i="7"/>
  <c r="AA359" i="7"/>
  <c r="AA496" i="7"/>
  <c r="AB359" i="7"/>
  <c r="AB496" i="7"/>
  <c r="AC359" i="7"/>
  <c r="AC496" i="7"/>
  <c r="AD359" i="7"/>
  <c r="AD496" i="7"/>
  <c r="AE359" i="7"/>
  <c r="AF359" i="7"/>
  <c r="AE496" i="7"/>
  <c r="AG359" i="7"/>
  <c r="AF496" i="7"/>
  <c r="AG496" i="7"/>
  <c r="AH359" i="7"/>
  <c r="AI359" i="7"/>
  <c r="AH496" i="7"/>
  <c r="AI496" i="7"/>
  <c r="AJ359" i="7"/>
  <c r="AK359" i="7"/>
  <c r="AJ496" i="7"/>
  <c r="AK496" i="7"/>
  <c r="AL359" i="7"/>
  <c r="AL496" i="7"/>
  <c r="AM359" i="7"/>
  <c r="AN359" i="7"/>
  <c r="AM496" i="7"/>
  <c r="H390" i="7"/>
  <c r="D390" i="7"/>
  <c r="E390" i="7"/>
  <c r="G390" i="7"/>
  <c r="F390" i="7"/>
  <c r="C390" i="7"/>
  <c r="I390" i="7"/>
  <c r="J390" i="7"/>
  <c r="K390" i="7"/>
  <c r="J527" i="7"/>
  <c r="L390" i="7"/>
  <c r="I527" i="7"/>
  <c r="H527" i="7"/>
  <c r="C527" i="7"/>
  <c r="E527" i="7"/>
  <c r="G527" i="7"/>
  <c r="K527" i="7"/>
  <c r="F527" i="7"/>
  <c r="D527" i="7"/>
  <c r="L527" i="7"/>
  <c r="M390" i="7"/>
  <c r="M527" i="7"/>
  <c r="N390" i="7"/>
  <c r="N527" i="7"/>
  <c r="O390" i="7"/>
  <c r="P390" i="7"/>
  <c r="O527" i="7"/>
  <c r="P527" i="7"/>
  <c r="Q390" i="7"/>
  <c r="R390" i="7"/>
  <c r="Q527" i="7"/>
  <c r="R527" i="7"/>
  <c r="S390" i="7"/>
  <c r="T390" i="7"/>
  <c r="S527" i="7"/>
  <c r="U390" i="7"/>
  <c r="T527" i="7"/>
  <c r="V390" i="7"/>
  <c r="U527" i="7"/>
  <c r="V527" i="7"/>
  <c r="W390" i="7"/>
  <c r="W527" i="7"/>
  <c r="X390" i="7"/>
  <c r="X527" i="7"/>
  <c r="Y390" i="7"/>
  <c r="Y527" i="7"/>
  <c r="Z390" i="7"/>
  <c r="Z527" i="7"/>
  <c r="AA390" i="7"/>
  <c r="AB390" i="7"/>
  <c r="AA527" i="7"/>
  <c r="AC390" i="7"/>
  <c r="AB527" i="7"/>
  <c r="AC527" i="7"/>
  <c r="AD390" i="7"/>
  <c r="AE390" i="7"/>
  <c r="AD527" i="7"/>
  <c r="AF390" i="7"/>
  <c r="AE527" i="7"/>
  <c r="AG390" i="7"/>
  <c r="AF527" i="7"/>
  <c r="AH390" i="7"/>
  <c r="AG527" i="7"/>
  <c r="AI390" i="7"/>
  <c r="AH527" i="7"/>
  <c r="AI527" i="7"/>
  <c r="AJ390" i="7"/>
  <c r="AK390" i="7"/>
  <c r="AJ527" i="7"/>
  <c r="AL390" i="7"/>
  <c r="AK527" i="7"/>
  <c r="AL527" i="7"/>
  <c r="AM390" i="7"/>
  <c r="AN390" i="7"/>
  <c r="AM527" i="7"/>
  <c r="AO500" i="7"/>
  <c r="AO471" i="7"/>
  <c r="AN522" i="7"/>
  <c r="AN526" i="7"/>
  <c r="AO340" i="7"/>
  <c r="AO333" i="7"/>
  <c r="G337" i="7"/>
  <c r="F337" i="7"/>
  <c r="H337" i="7"/>
  <c r="D337" i="7"/>
  <c r="C337" i="7"/>
  <c r="I337" i="7"/>
  <c r="E337" i="7"/>
  <c r="J337" i="7"/>
  <c r="C474" i="7"/>
  <c r="K337" i="7"/>
  <c r="J474" i="7"/>
  <c r="I474" i="7"/>
  <c r="D474" i="7"/>
  <c r="F474" i="7"/>
  <c r="E474" i="7"/>
  <c r="G474" i="7"/>
  <c r="H474" i="7"/>
  <c r="L337" i="7"/>
  <c r="K474" i="7"/>
  <c r="M337" i="7"/>
  <c r="L474" i="7"/>
  <c r="N337" i="7"/>
  <c r="M474" i="7"/>
  <c r="O337" i="7"/>
  <c r="N474" i="7"/>
  <c r="P337" i="7"/>
  <c r="O474" i="7"/>
  <c r="P474" i="7"/>
  <c r="Q337" i="7"/>
  <c r="R337" i="7"/>
  <c r="Q474" i="7"/>
  <c r="S337" i="7"/>
  <c r="R474" i="7"/>
  <c r="T337" i="7"/>
  <c r="S474" i="7"/>
  <c r="T474" i="7"/>
  <c r="U337" i="7"/>
  <c r="V337" i="7"/>
  <c r="U474" i="7"/>
  <c r="V474" i="7"/>
  <c r="W337" i="7"/>
  <c r="X337" i="7"/>
  <c r="W474" i="7"/>
  <c r="Y337" i="7"/>
  <c r="X474" i="7"/>
  <c r="Z337" i="7"/>
  <c r="Y474" i="7"/>
  <c r="AA337" i="7"/>
  <c r="Z474" i="7"/>
  <c r="AB337" i="7"/>
  <c r="AA474" i="7"/>
  <c r="AC337" i="7"/>
  <c r="AB474" i="7"/>
  <c r="AD337" i="7"/>
  <c r="AC474" i="7"/>
  <c r="AE337" i="7"/>
  <c r="AD474" i="7"/>
  <c r="AF337" i="7"/>
  <c r="AE474" i="7"/>
  <c r="AG337" i="7"/>
  <c r="AF474" i="7"/>
  <c r="AH337" i="7"/>
  <c r="AG474" i="7"/>
  <c r="AI337" i="7"/>
  <c r="AH474" i="7"/>
  <c r="AI474" i="7"/>
  <c r="AJ337" i="7"/>
  <c r="AJ474" i="7"/>
  <c r="AK337" i="7"/>
  <c r="AK474" i="7"/>
  <c r="AL337" i="7"/>
  <c r="AM337" i="7"/>
  <c r="AL474" i="7"/>
  <c r="AM474" i="7"/>
  <c r="AN337" i="7"/>
  <c r="D360" i="7"/>
  <c r="F360" i="7"/>
  <c r="G360" i="7"/>
  <c r="E360" i="7"/>
  <c r="C360" i="7"/>
  <c r="G497" i="7"/>
  <c r="C497" i="7"/>
  <c r="H360" i="7"/>
  <c r="E497" i="7"/>
  <c r="F497" i="7"/>
  <c r="D497" i="7"/>
  <c r="I360" i="7"/>
  <c r="H497" i="7"/>
  <c r="I497" i="7"/>
  <c r="J360" i="7"/>
  <c r="J497" i="7"/>
  <c r="K360" i="7"/>
  <c r="L360" i="7"/>
  <c r="K497" i="7"/>
  <c r="L497" i="7"/>
  <c r="M360" i="7"/>
  <c r="M497" i="7"/>
  <c r="N360" i="7"/>
  <c r="N497" i="7"/>
  <c r="O360" i="7"/>
  <c r="P360" i="7"/>
  <c r="O497" i="7"/>
  <c r="Q360" i="7"/>
  <c r="P497" i="7"/>
  <c r="R360" i="7"/>
  <c r="Q497" i="7"/>
  <c r="R497" i="7"/>
  <c r="S360" i="7"/>
  <c r="T360" i="7"/>
  <c r="S497" i="7"/>
  <c r="U360" i="7"/>
  <c r="T497" i="7"/>
  <c r="V360" i="7"/>
  <c r="U497" i="7"/>
  <c r="V497" i="7"/>
  <c r="W360" i="7"/>
  <c r="X360" i="7"/>
  <c r="W497" i="7"/>
  <c r="Y360" i="7"/>
  <c r="X497" i="7"/>
  <c r="Z360" i="7"/>
  <c r="Y497" i="7"/>
  <c r="Z497" i="7"/>
  <c r="AA360" i="7"/>
  <c r="AA497" i="7"/>
  <c r="AB360" i="7"/>
  <c r="AC360" i="7"/>
  <c r="AB497" i="7"/>
  <c r="AD360" i="7"/>
  <c r="AC497" i="7"/>
  <c r="AE360" i="7"/>
  <c r="AD497" i="7"/>
  <c r="AF360" i="7"/>
  <c r="AE497" i="7"/>
  <c r="AF497" i="7"/>
  <c r="AG360" i="7"/>
  <c r="AG497" i="7"/>
  <c r="AH360" i="7"/>
  <c r="AH497" i="7"/>
  <c r="AI360" i="7"/>
  <c r="AJ360" i="7"/>
  <c r="AI497" i="7"/>
  <c r="AK360" i="7"/>
  <c r="AJ497" i="7"/>
  <c r="AK497" i="7"/>
  <c r="AL360" i="7"/>
  <c r="AL497" i="7"/>
  <c r="AM360" i="7"/>
  <c r="AM497" i="7"/>
  <c r="AN360" i="7"/>
  <c r="E391" i="7"/>
  <c r="D391" i="7"/>
  <c r="F391" i="7"/>
  <c r="L391" i="7"/>
  <c r="C391" i="7"/>
  <c r="K391" i="7"/>
  <c r="J391" i="7"/>
  <c r="I391" i="7"/>
  <c r="H391" i="7"/>
  <c r="G391" i="7"/>
  <c r="L528" i="7"/>
  <c r="M391" i="7"/>
  <c r="G528" i="7"/>
  <c r="C528" i="7"/>
  <c r="H528" i="7"/>
  <c r="F528" i="7"/>
  <c r="E528" i="7"/>
  <c r="I528" i="7"/>
  <c r="D528" i="7"/>
  <c r="J528" i="7"/>
  <c r="K528" i="7"/>
  <c r="M528" i="7"/>
  <c r="N391" i="7"/>
  <c r="O391" i="7"/>
  <c r="N528" i="7"/>
  <c r="O528" i="7"/>
  <c r="P391" i="7"/>
  <c r="Q391" i="7"/>
  <c r="P528" i="7"/>
  <c r="Q528" i="7"/>
  <c r="R391" i="7"/>
  <c r="R528" i="7"/>
  <c r="S391" i="7"/>
  <c r="S528" i="7"/>
  <c r="T391" i="7"/>
  <c r="U391" i="7"/>
  <c r="T528" i="7"/>
  <c r="U528" i="7"/>
  <c r="V391" i="7"/>
  <c r="W391" i="7"/>
  <c r="V528" i="7"/>
  <c r="W528" i="7"/>
  <c r="X391" i="7"/>
  <c r="X528" i="7"/>
  <c r="Y391" i="7"/>
  <c r="Y528" i="7"/>
  <c r="Z391" i="7"/>
  <c r="AA391" i="7"/>
  <c r="Z528" i="7"/>
  <c r="AA528" i="7"/>
  <c r="AB391" i="7"/>
  <c r="AC391" i="7"/>
  <c r="AB528" i="7"/>
  <c r="AD391" i="7"/>
  <c r="AC528" i="7"/>
  <c r="AE391" i="7"/>
  <c r="AD528" i="7"/>
  <c r="AE528" i="7"/>
  <c r="AF391" i="7"/>
  <c r="AF528" i="7"/>
  <c r="AG391" i="7"/>
  <c r="AG528" i="7"/>
  <c r="AH391" i="7"/>
  <c r="AH528" i="7"/>
  <c r="AI391" i="7"/>
  <c r="AJ391" i="7"/>
  <c r="AI528" i="7"/>
  <c r="AK391" i="7"/>
  <c r="AJ528" i="7"/>
  <c r="AK528" i="7"/>
  <c r="AL391" i="7"/>
  <c r="AM391" i="7"/>
  <c r="AL528" i="7"/>
  <c r="AM528" i="7"/>
  <c r="AN391" i="7"/>
  <c r="AO496" i="7"/>
  <c r="AO474" i="7"/>
  <c r="AO335" i="7"/>
  <c r="AO390" i="7"/>
  <c r="AN528" i="7"/>
  <c r="AN497" i="7"/>
  <c r="H338" i="7"/>
  <c r="G338" i="7"/>
  <c r="K338" i="7"/>
  <c r="F338" i="7"/>
  <c r="I338" i="7"/>
  <c r="J338" i="7"/>
  <c r="C338" i="7"/>
  <c r="D338" i="7"/>
  <c r="E338" i="7"/>
  <c r="G475" i="7"/>
  <c r="H475" i="7"/>
  <c r="D475" i="7"/>
  <c r="C475" i="7"/>
  <c r="I475" i="7"/>
  <c r="F475" i="7"/>
  <c r="L338" i="7"/>
  <c r="K475" i="7"/>
  <c r="J475" i="7"/>
  <c r="E475" i="7"/>
  <c r="L475" i="7"/>
  <c r="M338" i="7"/>
  <c r="M475" i="7"/>
  <c r="N338" i="7"/>
  <c r="N475" i="7"/>
  <c r="O338" i="7"/>
  <c r="O475" i="7"/>
  <c r="P338" i="7"/>
  <c r="P475" i="7"/>
  <c r="Q338" i="7"/>
  <c r="Q475" i="7"/>
  <c r="R338" i="7"/>
  <c r="R475" i="7"/>
  <c r="S338" i="7"/>
  <c r="S475" i="7"/>
  <c r="T338" i="7"/>
  <c r="U338" i="7"/>
  <c r="T475" i="7"/>
  <c r="V338" i="7"/>
  <c r="U475" i="7"/>
  <c r="V475" i="7"/>
  <c r="W338" i="7"/>
  <c r="X338" i="7"/>
  <c r="W475" i="7"/>
  <c r="X475" i="7"/>
  <c r="Y338" i="7"/>
  <c r="Y475" i="7"/>
  <c r="Z338" i="7"/>
  <c r="Z475" i="7"/>
  <c r="AA338" i="7"/>
  <c r="AB338" i="7"/>
  <c r="AA475" i="7"/>
  <c r="AB475" i="7"/>
  <c r="AC338" i="7"/>
  <c r="AC475" i="7"/>
  <c r="AD338" i="7"/>
  <c r="AE338" i="7"/>
  <c r="AD475" i="7"/>
  <c r="AF338" i="7"/>
  <c r="AE475" i="7"/>
  <c r="AG338" i="7"/>
  <c r="AF475" i="7"/>
  <c r="AH338" i="7"/>
  <c r="AG475" i="7"/>
  <c r="AI338" i="7"/>
  <c r="AH475" i="7"/>
  <c r="AJ338" i="7"/>
  <c r="AI475" i="7"/>
  <c r="AJ475" i="7"/>
  <c r="AK338" i="7"/>
  <c r="AK475" i="7"/>
  <c r="AL338" i="7"/>
  <c r="AM338" i="7"/>
  <c r="AL475" i="7"/>
  <c r="AM475" i="7"/>
  <c r="AN338" i="7"/>
  <c r="E361" i="7"/>
  <c r="C361" i="7"/>
  <c r="D361" i="7"/>
  <c r="G361" i="7"/>
  <c r="H361" i="7"/>
  <c r="F361" i="7"/>
  <c r="D498" i="7"/>
  <c r="C498" i="7"/>
  <c r="F498" i="7"/>
  <c r="G498" i="7"/>
  <c r="H498" i="7"/>
  <c r="E498" i="7"/>
  <c r="I361" i="7"/>
  <c r="J361" i="7"/>
  <c r="I498" i="7"/>
  <c r="K361" i="7"/>
  <c r="J498" i="7"/>
  <c r="K498" i="7"/>
  <c r="L361" i="7"/>
  <c r="L498" i="7"/>
  <c r="M361" i="7"/>
  <c r="N361" i="7"/>
  <c r="M498" i="7"/>
  <c r="N498" i="7"/>
  <c r="O361" i="7"/>
  <c r="P361" i="7"/>
  <c r="O498" i="7"/>
  <c r="P498" i="7"/>
  <c r="Q361" i="7"/>
  <c r="R361" i="7"/>
  <c r="Q498" i="7"/>
  <c r="S361" i="7"/>
  <c r="R498" i="7"/>
  <c r="T361" i="7"/>
  <c r="S498" i="7"/>
  <c r="T498" i="7"/>
  <c r="U361" i="7"/>
  <c r="U498" i="7"/>
  <c r="V361" i="7"/>
  <c r="W361" i="7"/>
  <c r="V498" i="7"/>
  <c r="X361" i="7"/>
  <c r="W498" i="7"/>
  <c r="X498" i="7"/>
  <c r="Y361" i="7"/>
  <c r="Y498" i="7"/>
  <c r="Z361" i="7"/>
  <c r="AA361" i="7"/>
  <c r="Z498" i="7"/>
  <c r="AA498" i="7"/>
  <c r="AB361" i="7"/>
  <c r="AB498" i="7"/>
  <c r="AC361" i="7"/>
  <c r="AC498" i="7"/>
  <c r="AD361" i="7"/>
  <c r="AE361" i="7"/>
  <c r="AD498" i="7"/>
  <c r="AE498" i="7"/>
  <c r="AF361" i="7"/>
  <c r="AG361" i="7"/>
  <c r="AF498" i="7"/>
  <c r="AH361" i="7"/>
  <c r="AG498" i="7"/>
  <c r="AI361" i="7"/>
  <c r="AH498" i="7"/>
  <c r="AI498" i="7"/>
  <c r="AJ361" i="7"/>
  <c r="AK361" i="7"/>
  <c r="AJ498" i="7"/>
  <c r="AL361" i="7"/>
  <c r="AK498" i="7"/>
  <c r="AM361" i="7"/>
  <c r="AL498" i="7"/>
  <c r="AM498" i="7"/>
  <c r="AN361" i="7"/>
  <c r="C384" i="7"/>
  <c r="C521" i="7"/>
  <c r="D384" i="7"/>
  <c r="F384" i="7"/>
  <c r="D521" i="7"/>
  <c r="E384" i="7"/>
  <c r="G384" i="7"/>
  <c r="E521" i="7"/>
  <c r="F521" i="7"/>
  <c r="G521" i="7"/>
  <c r="H384" i="7"/>
  <c r="I384" i="7"/>
  <c r="H521" i="7"/>
  <c r="J384" i="7"/>
  <c r="I521" i="7"/>
  <c r="J521" i="7"/>
  <c r="K384" i="7"/>
  <c r="L384" i="7"/>
  <c r="K521" i="7"/>
  <c r="L521" i="7"/>
  <c r="M384" i="7"/>
  <c r="M521" i="7"/>
  <c r="N384" i="7"/>
  <c r="N521" i="7"/>
  <c r="O384" i="7"/>
  <c r="P384" i="7"/>
  <c r="O521" i="7"/>
  <c r="Q384" i="7"/>
  <c r="P521" i="7"/>
  <c r="Q521" i="7"/>
  <c r="R384" i="7"/>
  <c r="R521" i="7"/>
  <c r="S384" i="7"/>
  <c r="S521" i="7"/>
  <c r="T384" i="7"/>
  <c r="U384" i="7"/>
  <c r="T521" i="7"/>
  <c r="U521" i="7"/>
  <c r="V384" i="7"/>
  <c r="V521" i="7"/>
  <c r="W384" i="7"/>
  <c r="X384" i="7"/>
  <c r="W521" i="7"/>
  <c r="Y384" i="7"/>
  <c r="X521" i="7"/>
  <c r="Y521" i="7"/>
  <c r="Z384" i="7"/>
  <c r="AA384" i="7"/>
  <c r="Z521" i="7"/>
  <c r="AB384" i="7"/>
  <c r="AA521" i="7"/>
  <c r="AC384" i="7"/>
  <c r="AB521" i="7"/>
  <c r="AC521" i="7"/>
  <c r="AD384" i="7"/>
  <c r="AD521" i="7"/>
  <c r="AE384" i="7"/>
  <c r="AE521" i="7"/>
  <c r="AF384" i="7"/>
  <c r="AG384" i="7"/>
  <c r="AF521" i="7"/>
  <c r="AH384" i="7"/>
  <c r="AG521" i="7"/>
  <c r="AI384" i="7"/>
  <c r="AH521" i="7"/>
  <c r="AJ384" i="7"/>
  <c r="AI521" i="7"/>
  <c r="AK384" i="7"/>
  <c r="AJ521" i="7"/>
  <c r="AL384" i="7"/>
  <c r="AK521" i="7"/>
  <c r="AL521" i="7"/>
  <c r="AM384" i="7"/>
  <c r="AN384" i="7"/>
  <c r="AM521" i="7"/>
  <c r="C392" i="7"/>
  <c r="L392" i="7"/>
  <c r="D392" i="7"/>
  <c r="I392" i="7"/>
  <c r="E392" i="7"/>
  <c r="K392" i="7"/>
  <c r="G392" i="7"/>
  <c r="F392" i="7"/>
  <c r="J392" i="7"/>
  <c r="H392" i="7"/>
  <c r="M392" i="7"/>
  <c r="F529" i="7"/>
  <c r="G529" i="7"/>
  <c r="K529" i="7"/>
  <c r="H529" i="7"/>
  <c r="D529" i="7"/>
  <c r="E529" i="7"/>
  <c r="L529" i="7"/>
  <c r="C529" i="7"/>
  <c r="J529" i="7"/>
  <c r="M529" i="7"/>
  <c r="N392" i="7"/>
  <c r="I529" i="7"/>
  <c r="N529" i="7"/>
  <c r="O392" i="7"/>
  <c r="O529" i="7"/>
  <c r="P392" i="7"/>
  <c r="P529" i="7"/>
  <c r="Q392" i="7"/>
  <c r="R392" i="7"/>
  <c r="Q529" i="7"/>
  <c r="S392" i="7"/>
  <c r="R529" i="7"/>
  <c r="T392" i="7"/>
  <c r="S529" i="7"/>
  <c r="T529" i="7"/>
  <c r="U392" i="7"/>
  <c r="V392" i="7"/>
  <c r="U529" i="7"/>
  <c r="W392" i="7"/>
  <c r="V529" i="7"/>
  <c r="W529" i="7"/>
  <c r="X392" i="7"/>
  <c r="X529" i="7"/>
  <c r="Y392" i="7"/>
  <c r="Y529" i="7"/>
  <c r="Z392" i="7"/>
  <c r="AA392" i="7"/>
  <c r="Z529" i="7"/>
  <c r="AB392" i="7"/>
  <c r="AA529" i="7"/>
  <c r="AB529" i="7"/>
  <c r="AC392" i="7"/>
  <c r="AC529" i="7"/>
  <c r="AD392" i="7"/>
  <c r="AD529" i="7"/>
  <c r="AE392" i="7"/>
  <c r="AF392" i="7"/>
  <c r="AE529" i="7"/>
  <c r="AF529" i="7"/>
  <c r="AG392" i="7"/>
  <c r="AH392" i="7"/>
  <c r="AG529" i="7"/>
  <c r="AH529" i="7"/>
  <c r="AI392" i="7"/>
  <c r="AJ392" i="7"/>
  <c r="AI529" i="7"/>
  <c r="AK392" i="7"/>
  <c r="AJ529" i="7"/>
  <c r="AL392" i="7"/>
  <c r="AK529" i="7"/>
  <c r="AL529" i="7"/>
  <c r="AM392" i="7"/>
  <c r="AN392" i="7"/>
  <c r="AM529" i="7"/>
  <c r="AO527" i="7"/>
  <c r="AO476" i="7"/>
  <c r="AO391" i="7"/>
  <c r="AO366" i="7"/>
  <c r="AO365" i="7"/>
  <c r="AN474" i="7"/>
  <c r="AO360" i="7"/>
  <c r="E362" i="7"/>
  <c r="I362" i="7"/>
  <c r="F362" i="7"/>
  <c r="H362" i="7"/>
  <c r="C362" i="7"/>
  <c r="G362" i="7"/>
  <c r="D362" i="7"/>
  <c r="C499" i="7"/>
  <c r="E499" i="7"/>
  <c r="J362" i="7"/>
  <c r="F499" i="7"/>
  <c r="H499" i="7"/>
  <c r="I499" i="7"/>
  <c r="D499" i="7"/>
  <c r="G499" i="7"/>
  <c r="J499" i="7"/>
  <c r="K362" i="7"/>
  <c r="K499" i="7"/>
  <c r="L362" i="7"/>
  <c r="L499" i="7"/>
  <c r="M362" i="7"/>
  <c r="N362" i="7"/>
  <c r="M499" i="7"/>
  <c r="O362" i="7"/>
  <c r="N499" i="7"/>
  <c r="P362" i="7"/>
  <c r="O499" i="7"/>
  <c r="P499" i="7"/>
  <c r="Q362" i="7"/>
  <c r="Q499" i="7"/>
  <c r="R362" i="7"/>
  <c r="S362" i="7"/>
  <c r="R499" i="7"/>
  <c r="T362" i="7"/>
  <c r="S499" i="7"/>
  <c r="U362" i="7"/>
  <c r="T499" i="7"/>
  <c r="V362" i="7"/>
  <c r="U499" i="7"/>
  <c r="V499" i="7"/>
  <c r="W362" i="7"/>
  <c r="X362" i="7"/>
  <c r="W499" i="7"/>
  <c r="X499" i="7"/>
  <c r="Y362" i="7"/>
  <c r="Y499" i="7"/>
  <c r="Z362" i="7"/>
  <c r="AA362" i="7"/>
  <c r="Z499" i="7"/>
  <c r="AB362" i="7"/>
  <c r="AA499" i="7"/>
  <c r="AC362" i="7"/>
  <c r="AB499" i="7"/>
  <c r="AC499" i="7"/>
  <c r="AD362" i="7"/>
  <c r="AE362" i="7"/>
  <c r="AD499" i="7"/>
  <c r="AE499" i="7"/>
  <c r="AF362" i="7"/>
  <c r="AG362" i="7"/>
  <c r="AF499" i="7"/>
  <c r="AG499" i="7"/>
  <c r="AH362" i="7"/>
  <c r="AH499" i="7"/>
  <c r="AI362" i="7"/>
  <c r="AJ362" i="7"/>
  <c r="AI499" i="7"/>
  <c r="AK362" i="7"/>
  <c r="AJ499" i="7"/>
  <c r="AL362" i="7"/>
  <c r="AK499" i="7"/>
  <c r="AM362" i="7"/>
  <c r="AL499" i="7"/>
  <c r="AM499" i="7"/>
  <c r="AN362" i="7"/>
  <c r="C332" i="7"/>
  <c r="D332" i="7"/>
  <c r="F332" i="7"/>
  <c r="E332" i="7"/>
  <c r="C469" i="7"/>
  <c r="D469" i="7"/>
  <c r="E469" i="7"/>
  <c r="F469" i="7"/>
  <c r="G332" i="7"/>
  <c r="G469" i="7"/>
  <c r="H332" i="7"/>
  <c r="I332" i="7"/>
  <c r="H469" i="7"/>
  <c r="I469" i="7"/>
  <c r="J332" i="7"/>
  <c r="K332" i="7"/>
  <c r="J469" i="7"/>
  <c r="K469" i="7"/>
  <c r="L332" i="7"/>
  <c r="L469" i="7"/>
  <c r="M332" i="7"/>
  <c r="N332" i="7"/>
  <c r="M469" i="7"/>
  <c r="O332" i="7"/>
  <c r="N469" i="7"/>
  <c r="O469" i="7"/>
  <c r="P332" i="7"/>
  <c r="Q332" i="7"/>
  <c r="P469" i="7"/>
  <c r="R332" i="7"/>
  <c r="Q469" i="7"/>
  <c r="S332" i="7"/>
  <c r="R469" i="7"/>
  <c r="T332" i="7"/>
  <c r="S469" i="7"/>
  <c r="T469" i="7"/>
  <c r="U332" i="7"/>
  <c r="U469" i="7"/>
  <c r="V332" i="7"/>
  <c r="W332" i="7"/>
  <c r="V469" i="7"/>
  <c r="X332" i="7"/>
  <c r="W469" i="7"/>
  <c r="X469" i="7"/>
  <c r="Y332" i="7"/>
  <c r="Y469" i="7"/>
  <c r="Z332" i="7"/>
  <c r="Z469" i="7"/>
  <c r="AA332" i="7"/>
  <c r="AB332" i="7"/>
  <c r="AA469" i="7"/>
  <c r="AB469" i="7"/>
  <c r="AC332" i="7"/>
  <c r="AD332" i="7"/>
  <c r="AC469" i="7"/>
  <c r="AD469" i="7"/>
  <c r="AE332" i="7"/>
  <c r="AE469" i="7"/>
  <c r="AF332" i="7"/>
  <c r="AF469" i="7"/>
  <c r="AG332" i="7"/>
  <c r="AH332" i="7"/>
  <c r="AG469" i="7"/>
  <c r="AI332" i="7"/>
  <c r="AH469" i="7"/>
  <c r="AI469" i="7"/>
  <c r="AJ332" i="7"/>
  <c r="AJ469" i="7"/>
  <c r="AK332" i="7"/>
  <c r="AL332" i="7"/>
  <c r="AK469" i="7"/>
  <c r="AM332" i="7"/>
  <c r="AL469" i="7"/>
  <c r="AM469" i="7"/>
  <c r="AN332" i="7"/>
  <c r="G340" i="7"/>
  <c r="C340" i="7"/>
  <c r="J340" i="7"/>
  <c r="H340" i="7"/>
  <c r="E340" i="7"/>
  <c r="L340" i="7"/>
  <c r="I340" i="7"/>
  <c r="F340" i="7"/>
  <c r="K340" i="7"/>
  <c r="M340" i="7"/>
  <c r="D340" i="7"/>
  <c r="K477" i="7"/>
  <c r="H477" i="7"/>
  <c r="M477" i="7"/>
  <c r="J477" i="7"/>
  <c r="N340" i="7"/>
  <c r="F477" i="7"/>
  <c r="D477" i="7"/>
  <c r="L477" i="7"/>
  <c r="E477" i="7"/>
  <c r="I477" i="7"/>
  <c r="G477" i="7"/>
  <c r="C477" i="7"/>
  <c r="O340" i="7"/>
  <c r="N477" i="7"/>
  <c r="O477" i="7"/>
  <c r="P340" i="7"/>
  <c r="P477" i="7"/>
  <c r="Q340" i="7"/>
  <c r="R340" i="7"/>
  <c r="Q477" i="7"/>
  <c r="R477" i="7"/>
  <c r="S340" i="7"/>
  <c r="T340" i="7"/>
  <c r="S477" i="7"/>
  <c r="U340" i="7"/>
  <c r="T477" i="7"/>
  <c r="U477" i="7"/>
  <c r="V340" i="7"/>
  <c r="V477" i="7"/>
  <c r="W340" i="7"/>
  <c r="X340" i="7"/>
  <c r="W477" i="7"/>
  <c r="Y340" i="7"/>
  <c r="X477" i="7"/>
  <c r="Z340" i="7"/>
  <c r="Y477" i="7"/>
  <c r="AA340" i="7"/>
  <c r="Z477" i="7"/>
  <c r="AB340" i="7"/>
  <c r="AA477" i="7"/>
  <c r="AC340" i="7"/>
  <c r="AB477" i="7"/>
  <c r="AD340" i="7"/>
  <c r="AC477" i="7"/>
  <c r="AE340" i="7"/>
  <c r="AD477" i="7"/>
  <c r="AF340" i="7"/>
  <c r="AE477" i="7"/>
  <c r="AF477" i="7"/>
  <c r="AG340" i="7"/>
  <c r="AG477" i="7"/>
  <c r="AH340" i="7"/>
  <c r="AH477" i="7"/>
  <c r="AI340" i="7"/>
  <c r="AJ340" i="7"/>
  <c r="AI477" i="7"/>
  <c r="AJ477" i="7"/>
  <c r="AK340" i="7"/>
  <c r="AL340" i="7"/>
  <c r="AK477" i="7"/>
  <c r="AM340" i="7"/>
  <c r="AL477" i="7"/>
  <c r="AM477" i="7"/>
  <c r="AN340" i="7"/>
  <c r="I363" i="7"/>
  <c r="E363" i="7"/>
  <c r="D363" i="7"/>
  <c r="F363" i="7"/>
  <c r="H363" i="7"/>
  <c r="J363" i="7"/>
  <c r="C363" i="7"/>
  <c r="G363" i="7"/>
  <c r="J500" i="7"/>
  <c r="K363" i="7"/>
  <c r="E500" i="7"/>
  <c r="G500" i="7"/>
  <c r="F500" i="7"/>
  <c r="I500" i="7"/>
  <c r="D500" i="7"/>
  <c r="C500" i="7"/>
  <c r="H500" i="7"/>
  <c r="L363" i="7"/>
  <c r="K500" i="7"/>
  <c r="L500" i="7"/>
  <c r="M363" i="7"/>
  <c r="N363" i="7"/>
  <c r="M500" i="7"/>
  <c r="O363" i="7"/>
  <c r="N500" i="7"/>
  <c r="P363" i="7"/>
  <c r="O500" i="7"/>
  <c r="P500" i="7"/>
  <c r="Q363" i="7"/>
  <c r="Q500" i="7"/>
  <c r="R363" i="7"/>
  <c r="S363" i="7"/>
  <c r="R500" i="7"/>
  <c r="S500" i="7"/>
  <c r="T363" i="7"/>
  <c r="T500" i="7"/>
  <c r="U363" i="7"/>
  <c r="U500" i="7"/>
  <c r="V363" i="7"/>
  <c r="W363" i="7"/>
  <c r="V500" i="7"/>
  <c r="W500" i="7"/>
  <c r="X363" i="7"/>
  <c r="X500" i="7"/>
  <c r="Y363" i="7"/>
  <c r="Y500" i="7"/>
  <c r="Z363" i="7"/>
  <c r="Z500" i="7"/>
  <c r="AA363" i="7"/>
  <c r="AA500" i="7"/>
  <c r="AB363" i="7"/>
  <c r="AB500" i="7"/>
  <c r="AC363" i="7"/>
  <c r="AC500" i="7"/>
  <c r="AD363" i="7"/>
  <c r="AE363" i="7"/>
  <c r="AD500" i="7"/>
  <c r="AF363" i="7"/>
  <c r="AE500" i="7"/>
  <c r="AG363" i="7"/>
  <c r="AF500" i="7"/>
  <c r="AG500" i="7"/>
  <c r="AH363" i="7"/>
  <c r="AI363" i="7"/>
  <c r="AH500" i="7"/>
  <c r="AJ363" i="7"/>
  <c r="AI500" i="7"/>
  <c r="AK363" i="7"/>
  <c r="AJ500" i="7"/>
  <c r="AK500" i="7"/>
  <c r="AL363" i="7"/>
  <c r="AM363" i="7"/>
  <c r="AL500" i="7"/>
  <c r="AM500" i="7"/>
  <c r="AN363" i="7"/>
  <c r="F386" i="7"/>
  <c r="G386" i="7"/>
  <c r="E386" i="7"/>
  <c r="C386" i="7"/>
  <c r="D386" i="7"/>
  <c r="F523" i="7"/>
  <c r="C523" i="7"/>
  <c r="D523" i="7"/>
  <c r="H386" i="7"/>
  <c r="E523" i="7"/>
  <c r="G523" i="7"/>
  <c r="I386" i="7"/>
  <c r="H523" i="7"/>
  <c r="I523" i="7"/>
  <c r="J386" i="7"/>
  <c r="J523" i="7"/>
  <c r="K386" i="7"/>
  <c r="K523" i="7"/>
  <c r="L386" i="7"/>
  <c r="M386" i="7"/>
  <c r="L523" i="7"/>
  <c r="N386" i="7"/>
  <c r="M523" i="7"/>
  <c r="O386" i="7"/>
  <c r="N523" i="7"/>
  <c r="P386" i="7"/>
  <c r="O523" i="7"/>
  <c r="P523" i="7"/>
  <c r="Q386" i="7"/>
  <c r="Q523" i="7"/>
  <c r="R386" i="7"/>
  <c r="S386" i="7"/>
  <c r="R523" i="7"/>
  <c r="S523" i="7"/>
  <c r="T386" i="7"/>
  <c r="U386" i="7"/>
  <c r="T523" i="7"/>
  <c r="V386" i="7"/>
  <c r="U523" i="7"/>
  <c r="V523" i="7"/>
  <c r="W386" i="7"/>
  <c r="W523" i="7"/>
  <c r="X386" i="7"/>
  <c r="X523" i="7"/>
  <c r="Y386" i="7"/>
  <c r="Y523" i="7"/>
  <c r="Z386" i="7"/>
  <c r="AA386" i="7"/>
  <c r="Z523" i="7"/>
  <c r="AB386" i="7"/>
  <c r="AA523" i="7"/>
  <c r="AC386" i="7"/>
  <c r="AB523" i="7"/>
  <c r="AD386" i="7"/>
  <c r="AC523" i="7"/>
  <c r="AE386" i="7"/>
  <c r="AD523" i="7"/>
  <c r="AF386" i="7"/>
  <c r="AE523" i="7"/>
  <c r="AG386" i="7"/>
  <c r="AF523" i="7"/>
  <c r="AG523" i="7"/>
  <c r="AH386" i="7"/>
  <c r="AI386" i="7"/>
  <c r="AH523" i="7"/>
  <c r="AI523" i="7"/>
  <c r="AJ386" i="7"/>
  <c r="AK386" i="7"/>
  <c r="AJ523" i="7"/>
  <c r="AK523" i="7"/>
  <c r="AL386" i="7"/>
  <c r="AM386" i="7"/>
  <c r="AL523" i="7"/>
  <c r="AN386" i="7"/>
  <c r="AM523" i="7"/>
  <c r="AO503" i="7"/>
  <c r="AN500" i="7"/>
  <c r="AN499" i="7"/>
  <c r="AO336" i="7"/>
  <c r="C339" i="7"/>
  <c r="F339" i="7"/>
  <c r="D339" i="7"/>
  <c r="L339" i="7"/>
  <c r="E339" i="7"/>
  <c r="I339" i="7"/>
  <c r="H339" i="7"/>
  <c r="J339" i="7"/>
  <c r="G339" i="7"/>
  <c r="K339" i="7"/>
  <c r="L476" i="7"/>
  <c r="D476" i="7"/>
  <c r="C476" i="7"/>
  <c r="E476" i="7"/>
  <c r="F476" i="7"/>
  <c r="H476" i="7"/>
  <c r="I476" i="7"/>
  <c r="M339" i="7"/>
  <c r="K476" i="7"/>
  <c r="J476" i="7"/>
  <c r="G476" i="7"/>
  <c r="M476" i="7"/>
  <c r="N339" i="7"/>
  <c r="O339" i="7"/>
  <c r="N476" i="7"/>
  <c r="P339" i="7"/>
  <c r="O476" i="7"/>
  <c r="Q339" i="7"/>
  <c r="P476" i="7"/>
  <c r="R339" i="7"/>
  <c r="Q476" i="7"/>
  <c r="R476" i="7"/>
  <c r="S339" i="7"/>
  <c r="S476" i="7"/>
  <c r="T339" i="7"/>
  <c r="T476" i="7"/>
  <c r="U339" i="7"/>
  <c r="U476" i="7"/>
  <c r="V339" i="7"/>
  <c r="V476" i="7"/>
  <c r="W339" i="7"/>
  <c r="W476" i="7"/>
  <c r="X339" i="7"/>
  <c r="Y339" i="7"/>
  <c r="X476" i="7"/>
  <c r="Y476" i="7"/>
  <c r="Z339" i="7"/>
  <c r="AA339" i="7"/>
  <c r="Z476" i="7"/>
  <c r="AB339" i="7"/>
  <c r="AA476" i="7"/>
  <c r="AC339" i="7"/>
  <c r="AB476" i="7"/>
  <c r="AC476" i="7"/>
  <c r="AD339" i="7"/>
  <c r="AD476" i="7"/>
  <c r="AE339" i="7"/>
  <c r="AF339" i="7"/>
  <c r="AE476" i="7"/>
  <c r="AF476" i="7"/>
  <c r="AG339" i="7"/>
  <c r="AG476" i="7"/>
  <c r="AH339" i="7"/>
  <c r="AI339" i="7"/>
  <c r="AH476" i="7"/>
  <c r="AJ339" i="7"/>
  <c r="AI476" i="7"/>
  <c r="AK339" i="7"/>
  <c r="AJ476" i="7"/>
  <c r="AK476" i="7"/>
  <c r="AL339" i="7"/>
  <c r="AM339" i="7"/>
  <c r="AL476" i="7"/>
  <c r="AM476" i="7"/>
  <c r="AN339" i="7"/>
  <c r="C333" i="7"/>
  <c r="D333" i="7"/>
  <c r="C470" i="7"/>
  <c r="E333" i="7"/>
  <c r="F333" i="7"/>
  <c r="G333" i="7"/>
  <c r="D470" i="7"/>
  <c r="G470" i="7"/>
  <c r="H333" i="7"/>
  <c r="F470" i="7"/>
  <c r="E470" i="7"/>
  <c r="H470" i="7"/>
  <c r="I333" i="7"/>
  <c r="J333" i="7"/>
  <c r="I470" i="7"/>
  <c r="J470" i="7"/>
  <c r="K333" i="7"/>
  <c r="K470" i="7"/>
  <c r="L333" i="7"/>
  <c r="L470" i="7"/>
  <c r="M333" i="7"/>
  <c r="N333" i="7"/>
  <c r="M470" i="7"/>
  <c r="N470" i="7"/>
  <c r="O333" i="7"/>
  <c r="P333" i="7"/>
  <c r="O470" i="7"/>
  <c r="Q333" i="7"/>
  <c r="P470" i="7"/>
  <c r="R333" i="7"/>
  <c r="Q470" i="7"/>
  <c r="R470" i="7"/>
  <c r="S333" i="7"/>
  <c r="T333" i="7"/>
  <c r="S470" i="7"/>
  <c r="U333" i="7"/>
  <c r="T470" i="7"/>
  <c r="V333" i="7"/>
  <c r="U470" i="7"/>
  <c r="W333" i="7"/>
  <c r="V470" i="7"/>
  <c r="W470" i="7"/>
  <c r="X333" i="7"/>
  <c r="Y333" i="7"/>
  <c r="X470" i="7"/>
  <c r="Z333" i="7"/>
  <c r="Y470" i="7"/>
  <c r="Z470" i="7"/>
  <c r="AA333" i="7"/>
  <c r="AA470" i="7"/>
  <c r="AB333" i="7"/>
  <c r="AC333" i="7"/>
  <c r="AB470" i="7"/>
  <c r="AD333" i="7"/>
  <c r="AC470" i="7"/>
  <c r="AE333" i="7"/>
  <c r="AD470" i="7"/>
  <c r="AE470" i="7"/>
  <c r="AF333" i="7"/>
  <c r="AG333" i="7"/>
  <c r="AF470" i="7"/>
  <c r="AH333" i="7"/>
  <c r="AG470" i="7"/>
  <c r="AH470" i="7"/>
  <c r="AI333" i="7"/>
  <c r="AI470" i="7"/>
  <c r="AJ333" i="7"/>
  <c r="AK333" i="7"/>
  <c r="AJ470" i="7"/>
  <c r="AK470" i="7"/>
  <c r="AL333" i="7"/>
  <c r="AM333" i="7"/>
  <c r="AL470" i="7"/>
  <c r="AN333" i="7"/>
  <c r="AM470" i="7"/>
  <c r="I364" i="7"/>
  <c r="H364" i="7"/>
  <c r="E364" i="7"/>
  <c r="C364" i="7"/>
  <c r="K364" i="7"/>
  <c r="D364" i="7"/>
  <c r="G364" i="7"/>
  <c r="J364" i="7"/>
  <c r="F364" i="7"/>
  <c r="C501" i="7"/>
  <c r="L364" i="7"/>
  <c r="J501" i="7"/>
  <c r="E501" i="7"/>
  <c r="H501" i="7"/>
  <c r="G501" i="7"/>
  <c r="F501" i="7"/>
  <c r="I501" i="7"/>
  <c r="K501" i="7"/>
  <c r="D501" i="7"/>
  <c r="L501" i="7"/>
  <c r="M364" i="7"/>
  <c r="N364" i="7"/>
  <c r="M501" i="7"/>
  <c r="N501" i="7"/>
  <c r="O364" i="7"/>
  <c r="O501" i="7"/>
  <c r="P364" i="7"/>
  <c r="P501" i="7"/>
  <c r="Q364" i="7"/>
  <c r="R364" i="7"/>
  <c r="Q501" i="7"/>
  <c r="R501" i="7"/>
  <c r="S364" i="7"/>
  <c r="T364" i="7"/>
  <c r="S501" i="7"/>
  <c r="U364" i="7"/>
  <c r="T501" i="7"/>
  <c r="U501" i="7"/>
  <c r="V364" i="7"/>
  <c r="V501" i="7"/>
  <c r="W364" i="7"/>
  <c r="X364" i="7"/>
  <c r="W501" i="7"/>
  <c r="Y364" i="7"/>
  <c r="X501" i="7"/>
  <c r="Z364" i="7"/>
  <c r="Y501" i="7"/>
  <c r="AA364" i="7"/>
  <c r="Z501" i="7"/>
  <c r="AA501" i="7"/>
  <c r="AB364" i="7"/>
  <c r="AC364" i="7"/>
  <c r="AB501" i="7"/>
  <c r="AD364" i="7"/>
  <c r="AC501" i="7"/>
  <c r="AE364" i="7"/>
  <c r="AD501" i="7"/>
  <c r="AE501" i="7"/>
  <c r="AF364" i="7"/>
  <c r="AF501" i="7"/>
  <c r="AG364" i="7"/>
  <c r="AH364" i="7"/>
  <c r="AG501" i="7"/>
  <c r="AH501" i="7"/>
  <c r="AI364" i="7"/>
  <c r="AJ364" i="7"/>
  <c r="AI501" i="7"/>
  <c r="AK364" i="7"/>
  <c r="AJ501" i="7"/>
  <c r="AL364" i="7"/>
  <c r="AK501" i="7"/>
  <c r="AL501" i="7"/>
  <c r="AM364" i="7"/>
  <c r="AM501" i="7"/>
  <c r="AN364" i="7"/>
  <c r="C387" i="7"/>
  <c r="E387" i="7"/>
  <c r="F387" i="7"/>
  <c r="H387" i="7"/>
  <c r="D387" i="7"/>
  <c r="G387" i="7"/>
  <c r="F524" i="7"/>
  <c r="G524" i="7"/>
  <c r="D524" i="7"/>
  <c r="E524" i="7"/>
  <c r="C524" i="7"/>
  <c r="I387" i="7"/>
  <c r="H524" i="7"/>
  <c r="I524" i="7"/>
  <c r="J387" i="7"/>
  <c r="K387" i="7"/>
  <c r="J524" i="7"/>
  <c r="K524" i="7"/>
  <c r="L387" i="7"/>
  <c r="L524" i="7"/>
  <c r="M387" i="7"/>
  <c r="N387" i="7"/>
  <c r="M524" i="7"/>
  <c r="O387" i="7"/>
  <c r="N524" i="7"/>
  <c r="O524" i="7"/>
  <c r="P387" i="7"/>
  <c r="Q387" i="7"/>
  <c r="P524" i="7"/>
  <c r="R387" i="7"/>
  <c r="Q524" i="7"/>
  <c r="R524" i="7"/>
  <c r="S387" i="7"/>
  <c r="T387" i="7"/>
  <c r="S524" i="7"/>
  <c r="U387" i="7"/>
  <c r="T524" i="7"/>
  <c r="V387" i="7"/>
  <c r="U524" i="7"/>
  <c r="V524" i="7"/>
  <c r="W387" i="7"/>
  <c r="X387" i="7"/>
  <c r="W524" i="7"/>
  <c r="Y387" i="7"/>
  <c r="X524" i="7"/>
  <c r="Y524" i="7"/>
  <c r="Z387" i="7"/>
  <c r="AA387" i="7"/>
  <c r="Z524" i="7"/>
  <c r="AA524" i="7"/>
  <c r="AB387" i="7"/>
  <c r="AB524" i="7"/>
  <c r="AC387" i="7"/>
  <c r="AC524" i="7"/>
  <c r="AD387" i="7"/>
  <c r="AE387" i="7"/>
  <c r="AD524" i="7"/>
  <c r="AE524" i="7"/>
  <c r="AF387" i="7"/>
  <c r="AG387" i="7"/>
  <c r="AF524" i="7"/>
  <c r="AG524" i="7"/>
  <c r="AH387" i="7"/>
  <c r="AH524" i="7"/>
  <c r="AI387" i="7"/>
  <c r="AJ387" i="7"/>
  <c r="AI524" i="7"/>
  <c r="AK387" i="7"/>
  <c r="AJ524" i="7"/>
  <c r="AL387" i="7"/>
  <c r="AK524" i="7"/>
  <c r="AM387" i="7"/>
  <c r="AL524" i="7"/>
  <c r="AN387" i="7"/>
  <c r="AM524" i="7"/>
  <c r="AO528" i="7"/>
  <c r="AO499" i="7"/>
  <c r="AN527" i="7"/>
  <c r="AN469" i="7"/>
  <c r="AN529" i="7"/>
  <c r="AO363" i="7"/>
  <c r="AO386" i="7"/>
  <c r="E334" i="7"/>
  <c r="C334" i="7"/>
  <c r="D334" i="7"/>
  <c r="F334" i="7"/>
  <c r="G334" i="7"/>
  <c r="G471" i="7"/>
  <c r="E471" i="7"/>
  <c r="F471" i="7"/>
  <c r="C471" i="7"/>
  <c r="H334" i="7"/>
  <c r="D471" i="7"/>
  <c r="I334" i="7"/>
  <c r="H471" i="7"/>
  <c r="J334" i="7"/>
  <c r="I471" i="7"/>
  <c r="K334" i="7"/>
  <c r="J471" i="7"/>
  <c r="L334" i="7"/>
  <c r="K471" i="7"/>
  <c r="L471" i="7"/>
  <c r="M334" i="7"/>
  <c r="N334" i="7"/>
  <c r="M471" i="7"/>
  <c r="O334" i="7"/>
  <c r="N471" i="7"/>
  <c r="P334" i="7"/>
  <c r="O471" i="7"/>
  <c r="P471" i="7"/>
  <c r="Q334" i="7"/>
  <c r="Q471" i="7"/>
  <c r="R334" i="7"/>
  <c r="S334" i="7"/>
  <c r="R471" i="7"/>
  <c r="T334" i="7"/>
  <c r="S471" i="7"/>
  <c r="U334" i="7"/>
  <c r="T471" i="7"/>
  <c r="V334" i="7"/>
  <c r="U471" i="7"/>
  <c r="V471" i="7"/>
  <c r="W334" i="7"/>
  <c r="W471" i="7"/>
  <c r="X334" i="7"/>
  <c r="X471" i="7"/>
  <c r="Y334" i="7"/>
  <c r="Y471" i="7"/>
  <c r="Z334" i="7"/>
  <c r="AA334" i="7"/>
  <c r="Z471" i="7"/>
  <c r="AA471" i="7"/>
  <c r="AB334" i="7"/>
  <c r="AB471" i="7"/>
  <c r="AC334" i="7"/>
  <c r="AC471" i="7"/>
  <c r="AD334" i="7"/>
  <c r="AE334" i="7"/>
  <c r="AD471" i="7"/>
  <c r="AF334" i="7"/>
  <c r="AE471" i="7"/>
  <c r="AF471" i="7"/>
  <c r="AG334" i="7"/>
  <c r="AG471" i="7"/>
  <c r="AH334" i="7"/>
  <c r="AH471" i="7"/>
  <c r="AI334" i="7"/>
  <c r="AJ334" i="7"/>
  <c r="AI471" i="7"/>
  <c r="AJ471" i="7"/>
  <c r="AK334" i="7"/>
  <c r="AK471" i="7"/>
  <c r="AL334" i="7"/>
  <c r="AL471" i="7"/>
  <c r="AM334" i="7"/>
  <c r="AM471" i="7"/>
  <c r="AN334" i="7"/>
  <c r="K365" i="7"/>
  <c r="L365" i="7"/>
  <c r="E365" i="7"/>
  <c r="F365" i="7"/>
  <c r="J365" i="7"/>
  <c r="C365" i="7"/>
  <c r="D365" i="7"/>
  <c r="G365" i="7"/>
  <c r="I365" i="7"/>
  <c r="H365" i="7"/>
  <c r="K502" i="7"/>
  <c r="I502" i="7"/>
  <c r="H502" i="7"/>
  <c r="E502" i="7"/>
  <c r="G502" i="7"/>
  <c r="L502" i="7"/>
  <c r="J502" i="7"/>
  <c r="D502" i="7"/>
  <c r="C502" i="7"/>
  <c r="M365" i="7"/>
  <c r="F502" i="7"/>
  <c r="M502" i="7"/>
  <c r="N365" i="7"/>
  <c r="O365" i="7"/>
  <c r="N502" i="7"/>
  <c r="P365" i="7"/>
  <c r="O502" i="7"/>
  <c r="P502" i="7"/>
  <c r="Q365" i="7"/>
  <c r="R365" i="7"/>
  <c r="Q502" i="7"/>
  <c r="R502" i="7"/>
  <c r="S365" i="7"/>
  <c r="T365" i="7"/>
  <c r="S502" i="7"/>
  <c r="T502" i="7"/>
  <c r="U365" i="7"/>
  <c r="U502" i="7"/>
  <c r="V365" i="7"/>
  <c r="V502" i="7"/>
  <c r="W365" i="7"/>
  <c r="W502" i="7"/>
  <c r="X365" i="7"/>
  <c r="X502" i="7"/>
  <c r="Y365" i="7"/>
  <c r="Y502" i="7"/>
  <c r="Z365" i="7"/>
  <c r="Z502" i="7"/>
  <c r="AA365" i="7"/>
  <c r="AA502" i="7"/>
  <c r="AB365" i="7"/>
  <c r="AB502" i="7"/>
  <c r="AC365" i="7"/>
  <c r="AD365" i="7"/>
  <c r="AC502" i="7"/>
  <c r="AE365" i="7"/>
  <c r="AD502" i="7"/>
  <c r="AF365" i="7"/>
  <c r="AE502" i="7"/>
  <c r="AG365" i="7"/>
  <c r="AF502" i="7"/>
  <c r="AH365" i="7"/>
  <c r="AG502" i="7"/>
  <c r="AI365" i="7"/>
  <c r="AH502" i="7"/>
  <c r="AI502" i="7"/>
  <c r="AJ365" i="7"/>
  <c r="AJ502" i="7"/>
  <c r="AK365" i="7"/>
  <c r="AK502" i="7"/>
  <c r="AL365" i="7"/>
  <c r="AM365" i="7"/>
  <c r="AL502" i="7"/>
  <c r="AM502" i="7"/>
  <c r="AN365" i="7"/>
  <c r="E388" i="7"/>
  <c r="F388" i="7"/>
  <c r="D388" i="7"/>
  <c r="G388" i="7"/>
  <c r="H388" i="7"/>
  <c r="I388" i="7"/>
  <c r="C388" i="7"/>
  <c r="F525" i="7"/>
  <c r="C525" i="7"/>
  <c r="E525" i="7"/>
  <c r="J388" i="7"/>
  <c r="I525" i="7"/>
  <c r="H525" i="7"/>
  <c r="G525" i="7"/>
  <c r="D525" i="7"/>
  <c r="J525" i="7"/>
  <c r="K388" i="7"/>
  <c r="K525" i="7"/>
  <c r="L388" i="7"/>
  <c r="M388" i="7"/>
  <c r="L525" i="7"/>
  <c r="M525" i="7"/>
  <c r="N388" i="7"/>
  <c r="O388" i="7"/>
  <c r="N525" i="7"/>
  <c r="P388" i="7"/>
  <c r="O525" i="7"/>
  <c r="P525" i="7"/>
  <c r="Q388" i="7"/>
  <c r="R388" i="7"/>
  <c r="Q525" i="7"/>
  <c r="R525" i="7"/>
  <c r="S388" i="7"/>
  <c r="S525" i="7"/>
  <c r="T388" i="7"/>
  <c r="T525" i="7"/>
  <c r="U388" i="7"/>
  <c r="V388" i="7"/>
  <c r="U525" i="7"/>
  <c r="V525" i="7"/>
  <c r="W388" i="7"/>
  <c r="X388" i="7"/>
  <c r="W525" i="7"/>
  <c r="Y388" i="7"/>
  <c r="X525" i="7"/>
  <c r="Z388" i="7"/>
  <c r="Y525" i="7"/>
  <c r="Z525" i="7"/>
  <c r="AA388" i="7"/>
  <c r="AB388" i="7"/>
  <c r="AA525" i="7"/>
  <c r="AC388" i="7"/>
  <c r="AB525" i="7"/>
  <c r="AC525" i="7"/>
  <c r="AD388" i="7"/>
  <c r="AE388" i="7"/>
  <c r="AD525" i="7"/>
  <c r="AE525" i="7"/>
  <c r="AF388" i="7"/>
  <c r="AG388" i="7"/>
  <c r="AF525" i="7"/>
  <c r="AG525" i="7"/>
  <c r="AH388" i="7"/>
  <c r="AI388" i="7"/>
  <c r="AH525" i="7"/>
  <c r="AJ388" i="7"/>
  <c r="AI525" i="7"/>
  <c r="AJ525" i="7"/>
  <c r="AK388" i="7"/>
  <c r="AL388" i="7"/>
  <c r="AK525" i="7"/>
  <c r="AL525" i="7"/>
  <c r="AM388" i="7"/>
  <c r="AM525" i="7"/>
  <c r="AN388" i="7"/>
  <c r="AO524" i="7"/>
  <c r="AO495" i="7"/>
  <c r="AO392" i="7"/>
  <c r="AN524" i="7"/>
  <c r="AO388" i="7"/>
  <c r="AO339" i="7"/>
  <c r="AO362" i="7"/>
  <c r="AO361" i="7"/>
  <c r="AN476" i="7"/>
  <c r="C385" i="7"/>
  <c r="F385" i="7"/>
  <c r="C522" i="7"/>
  <c r="E385" i="7"/>
  <c r="D385" i="7"/>
  <c r="D522" i="7"/>
  <c r="E522" i="7"/>
  <c r="F522" i="7"/>
  <c r="G385" i="7"/>
  <c r="G522" i="7"/>
  <c r="H385" i="7"/>
  <c r="I385" i="7"/>
  <c r="H522" i="7"/>
  <c r="I522" i="7"/>
  <c r="J385" i="7"/>
  <c r="J522" i="7"/>
  <c r="K385" i="7"/>
  <c r="L385" i="7"/>
  <c r="K522" i="7"/>
  <c r="M385" i="7"/>
  <c r="L522" i="7"/>
  <c r="M522" i="7"/>
  <c r="N385" i="7"/>
  <c r="N522" i="7"/>
  <c r="O385" i="7"/>
  <c r="P385" i="7"/>
  <c r="O522" i="7"/>
  <c r="Q385" i="7"/>
  <c r="P522" i="7"/>
  <c r="R385" i="7"/>
  <c r="Q522" i="7"/>
  <c r="S385" i="7"/>
  <c r="R522" i="7"/>
  <c r="S522" i="7"/>
  <c r="T385" i="7"/>
  <c r="T522" i="7"/>
  <c r="U385" i="7"/>
  <c r="U522" i="7"/>
  <c r="V385" i="7"/>
  <c r="V522" i="7"/>
  <c r="W385" i="7"/>
  <c r="X385" i="7"/>
  <c r="W522" i="7"/>
  <c r="X522" i="7"/>
  <c r="Y385" i="7"/>
  <c r="Y522" i="7"/>
  <c r="Z385" i="7"/>
  <c r="AA385" i="7"/>
  <c r="Z522" i="7"/>
  <c r="AA522" i="7"/>
  <c r="AB385" i="7"/>
  <c r="AC385" i="7"/>
  <c r="AB522" i="7"/>
  <c r="AD385" i="7"/>
  <c r="AC522" i="7"/>
  <c r="AE385" i="7"/>
  <c r="AD522" i="7"/>
  <c r="AE522" i="7"/>
  <c r="AF385" i="7"/>
  <c r="AG385" i="7"/>
  <c r="AF522" i="7"/>
  <c r="AH385" i="7"/>
  <c r="AG522" i="7"/>
  <c r="AI385" i="7"/>
  <c r="AH522" i="7"/>
  <c r="AJ385" i="7"/>
  <c r="AI522" i="7"/>
  <c r="AK385" i="7"/>
  <c r="AJ522" i="7"/>
  <c r="AL385" i="7"/>
  <c r="AK522" i="7"/>
  <c r="AM385" i="7"/>
  <c r="AL522" i="7"/>
  <c r="AN385" i="7"/>
  <c r="AM522" i="7"/>
  <c r="C335" i="7"/>
  <c r="F335" i="7"/>
  <c r="E335" i="7"/>
  <c r="G335" i="7"/>
  <c r="H335" i="7"/>
  <c r="D335" i="7"/>
  <c r="I335" i="7"/>
  <c r="F472" i="7"/>
  <c r="D472" i="7"/>
  <c r="C472" i="7"/>
  <c r="G472" i="7"/>
  <c r="H472" i="7"/>
  <c r="E472" i="7"/>
  <c r="I472" i="7"/>
  <c r="J335" i="7"/>
  <c r="J472" i="7"/>
  <c r="K335" i="7"/>
  <c r="L335" i="7"/>
  <c r="K472" i="7"/>
  <c r="L472" i="7"/>
  <c r="M335" i="7"/>
  <c r="M472" i="7"/>
  <c r="N335" i="7"/>
  <c r="N472" i="7"/>
  <c r="O335" i="7"/>
  <c r="O472" i="7"/>
  <c r="P335" i="7"/>
  <c r="P472" i="7"/>
  <c r="Q335" i="7"/>
  <c r="R335" i="7"/>
  <c r="Q472" i="7"/>
  <c r="R472" i="7"/>
  <c r="S335" i="7"/>
  <c r="T335" i="7"/>
  <c r="S472" i="7"/>
  <c r="T472" i="7"/>
  <c r="U335" i="7"/>
  <c r="U472" i="7"/>
  <c r="V335" i="7"/>
  <c r="V472" i="7"/>
  <c r="W335" i="7"/>
  <c r="W472" i="7"/>
  <c r="X335" i="7"/>
  <c r="Y335" i="7"/>
  <c r="X472" i="7"/>
  <c r="Y472" i="7"/>
  <c r="Z335" i="7"/>
  <c r="AA335" i="7"/>
  <c r="Z472" i="7"/>
  <c r="AA472" i="7"/>
  <c r="AB335" i="7"/>
  <c r="AC335" i="7"/>
  <c r="AB472" i="7"/>
  <c r="AD335" i="7"/>
  <c r="AC472" i="7"/>
  <c r="AE335" i="7"/>
  <c r="AD472" i="7"/>
  <c r="AF335" i="7"/>
  <c r="AE472" i="7"/>
  <c r="AF472" i="7"/>
  <c r="AG335" i="7"/>
  <c r="AG472" i="7"/>
  <c r="AH335" i="7"/>
  <c r="AI335" i="7"/>
  <c r="AH472" i="7"/>
  <c r="AJ335" i="7"/>
  <c r="AI472" i="7"/>
  <c r="AJ472" i="7"/>
  <c r="AK335" i="7"/>
  <c r="AK472" i="7"/>
  <c r="AL335" i="7"/>
  <c r="AL472" i="7"/>
  <c r="AM335" i="7"/>
  <c r="AM472" i="7"/>
  <c r="AN335" i="7"/>
  <c r="C358" i="7"/>
  <c r="C495" i="7"/>
  <c r="F358" i="7"/>
  <c r="E358" i="7"/>
  <c r="D358" i="7"/>
  <c r="F495" i="7"/>
  <c r="G358" i="7"/>
  <c r="D495" i="7"/>
  <c r="E495" i="7"/>
  <c r="H358" i="7"/>
  <c r="G495" i="7"/>
  <c r="H495" i="7"/>
  <c r="I358" i="7"/>
  <c r="I495" i="7"/>
  <c r="J358" i="7"/>
  <c r="J495" i="7"/>
  <c r="K358" i="7"/>
  <c r="L358" i="7"/>
  <c r="K495" i="7"/>
  <c r="L495" i="7"/>
  <c r="M358" i="7"/>
  <c r="N358" i="7"/>
  <c r="M495" i="7"/>
  <c r="O358" i="7"/>
  <c r="N495" i="7"/>
  <c r="P358" i="7"/>
  <c r="O495" i="7"/>
  <c r="Q358" i="7"/>
  <c r="P495" i="7"/>
  <c r="Q495" i="7"/>
  <c r="R358" i="7"/>
  <c r="R495" i="7"/>
  <c r="S358" i="7"/>
  <c r="S495" i="7"/>
  <c r="T358" i="7"/>
  <c r="T495" i="7"/>
  <c r="U358" i="7"/>
  <c r="U495" i="7"/>
  <c r="V358" i="7"/>
  <c r="V495" i="7"/>
  <c r="W358" i="7"/>
  <c r="X358" i="7"/>
  <c r="W495" i="7"/>
  <c r="Y358" i="7"/>
  <c r="X495" i="7"/>
  <c r="Y495" i="7"/>
  <c r="Z358" i="7"/>
  <c r="Z495" i="7"/>
  <c r="AA358" i="7"/>
  <c r="AA495" i="7"/>
  <c r="AB358" i="7"/>
  <c r="AB495" i="7"/>
  <c r="AC358" i="7"/>
  <c r="AC495" i="7"/>
  <c r="AD358" i="7"/>
  <c r="AD495" i="7"/>
  <c r="AE358" i="7"/>
  <c r="AF358" i="7"/>
  <c r="AE495" i="7"/>
  <c r="AG358" i="7"/>
  <c r="AF495" i="7"/>
  <c r="AH358" i="7"/>
  <c r="AG495" i="7"/>
  <c r="AI358" i="7"/>
  <c r="AH495" i="7"/>
  <c r="AJ358" i="7"/>
  <c r="AI495" i="7"/>
  <c r="AK358" i="7"/>
  <c r="AJ495" i="7"/>
  <c r="AK495" i="7"/>
  <c r="AL358" i="7"/>
  <c r="AM358" i="7"/>
  <c r="AL495" i="7"/>
  <c r="AM495" i="7"/>
  <c r="AN358" i="7"/>
  <c r="C366" i="7"/>
  <c r="M366" i="7"/>
  <c r="G366" i="7"/>
  <c r="D366" i="7"/>
  <c r="F366" i="7"/>
  <c r="L366" i="7"/>
  <c r="I366" i="7"/>
  <c r="J366" i="7"/>
  <c r="H366" i="7"/>
  <c r="E366" i="7"/>
  <c r="K366" i="7"/>
  <c r="J503" i="7"/>
  <c r="M503" i="7"/>
  <c r="C503" i="7"/>
  <c r="K503" i="7"/>
  <c r="I503" i="7"/>
  <c r="L503" i="7"/>
  <c r="N366" i="7"/>
  <c r="E503" i="7"/>
  <c r="F503" i="7"/>
  <c r="D503" i="7"/>
  <c r="H503" i="7"/>
  <c r="G503" i="7"/>
  <c r="O366" i="7"/>
  <c r="N503" i="7"/>
  <c r="O503" i="7"/>
  <c r="P366" i="7"/>
  <c r="P503" i="7"/>
  <c r="Q366" i="7"/>
  <c r="Q503" i="7"/>
  <c r="R366" i="7"/>
  <c r="S366" i="7"/>
  <c r="R503" i="7"/>
  <c r="T366" i="7"/>
  <c r="S503" i="7"/>
  <c r="T503" i="7"/>
  <c r="U366" i="7"/>
  <c r="U503" i="7"/>
  <c r="V366" i="7"/>
  <c r="W366" i="7"/>
  <c r="V503" i="7"/>
  <c r="W503" i="7"/>
  <c r="X366" i="7"/>
  <c r="Y366" i="7"/>
  <c r="X503" i="7"/>
  <c r="Y503" i="7"/>
  <c r="Z366" i="7"/>
  <c r="Z503" i="7"/>
  <c r="AA366" i="7"/>
  <c r="AA503" i="7"/>
  <c r="AB366" i="7"/>
  <c r="AC366" i="7"/>
  <c r="AB503" i="7"/>
  <c r="AD366" i="7"/>
  <c r="AC503" i="7"/>
  <c r="AD503" i="7"/>
  <c r="AE366" i="7"/>
  <c r="AF366" i="7"/>
  <c r="AE503" i="7"/>
  <c r="AG366" i="7"/>
  <c r="AF503" i="7"/>
  <c r="AG503" i="7"/>
  <c r="AH366" i="7"/>
  <c r="AH503" i="7"/>
  <c r="AI366" i="7"/>
  <c r="AI503" i="7"/>
  <c r="AJ366" i="7"/>
  <c r="AK366" i="7"/>
  <c r="AJ503" i="7"/>
  <c r="AL366" i="7"/>
  <c r="AK503" i="7"/>
  <c r="AM366" i="7"/>
  <c r="AL503" i="7"/>
  <c r="AM503" i="7"/>
  <c r="AN366" i="7"/>
  <c r="J389" i="7"/>
  <c r="F389" i="7"/>
  <c r="H389" i="7"/>
  <c r="D389" i="7"/>
  <c r="G389" i="7"/>
  <c r="C389" i="7"/>
  <c r="E389" i="7"/>
  <c r="I389" i="7"/>
  <c r="J526" i="7"/>
  <c r="C526" i="7"/>
  <c r="G526" i="7"/>
  <c r="F526" i="7"/>
  <c r="D526" i="7"/>
  <c r="I526" i="7"/>
  <c r="K389" i="7"/>
  <c r="E526" i="7"/>
  <c r="H526" i="7"/>
  <c r="L389" i="7"/>
  <c r="K526" i="7"/>
  <c r="L526" i="7"/>
  <c r="M389" i="7"/>
  <c r="M526" i="7"/>
  <c r="N389" i="7"/>
  <c r="O389" i="7"/>
  <c r="N526" i="7"/>
  <c r="P389" i="7"/>
  <c r="O526" i="7"/>
  <c r="P526" i="7"/>
  <c r="Q389" i="7"/>
  <c r="Q526" i="7"/>
  <c r="R389" i="7"/>
  <c r="S389" i="7"/>
  <c r="R526" i="7"/>
  <c r="T389" i="7"/>
  <c r="S526" i="7"/>
  <c r="U389" i="7"/>
  <c r="T526" i="7"/>
  <c r="V389" i="7"/>
  <c r="U526" i="7"/>
  <c r="W389" i="7"/>
  <c r="V526" i="7"/>
  <c r="X389" i="7"/>
  <c r="W526" i="7"/>
  <c r="X526" i="7"/>
  <c r="Y389" i="7"/>
  <c r="Y526" i="7"/>
  <c r="Z389" i="7"/>
  <c r="AA389" i="7"/>
  <c r="Z526" i="7"/>
  <c r="AB389" i="7"/>
  <c r="AA526" i="7"/>
  <c r="AC389" i="7"/>
  <c r="AB526" i="7"/>
  <c r="AC526" i="7"/>
  <c r="AD389" i="7"/>
  <c r="AE389" i="7"/>
  <c r="AD526" i="7"/>
  <c r="AF389" i="7"/>
  <c r="AE526" i="7"/>
  <c r="AG389" i="7"/>
  <c r="AF526" i="7"/>
  <c r="AH389" i="7"/>
  <c r="AG526" i="7"/>
  <c r="AI389" i="7"/>
  <c r="AH526" i="7"/>
  <c r="AJ389" i="7"/>
  <c r="AI526" i="7"/>
  <c r="AJ526" i="7"/>
  <c r="AK389" i="7"/>
  <c r="AL389" i="7"/>
  <c r="AK526" i="7"/>
  <c r="AM389" i="7"/>
  <c r="AL526" i="7"/>
  <c r="AM526" i="7"/>
  <c r="AN389" i="7"/>
  <c r="AO475" i="7"/>
  <c r="AO384" i="7"/>
  <c r="AN473" i="7"/>
  <c r="AN501" i="7"/>
  <c r="AO364" i="7"/>
  <c r="AO334" i="7"/>
  <c r="AO338" i="7"/>
  <c r="AO337" i="7"/>
  <c r="AN521" i="7"/>
  <c r="AN93" i="7"/>
  <c r="AN94" i="7" s="1"/>
  <c r="B295" i="7" a="1"/>
  <c r="B295" i="7" s="1"/>
  <c r="B297" i="7" a="1"/>
  <c r="B297" i="7" s="1"/>
  <c r="B299" i="7" a="1"/>
  <c r="B299" i="7" s="1"/>
  <c r="B432" i="7" a="1"/>
  <c r="B432" i="7" s="1"/>
  <c r="B434" i="7" a="1"/>
  <c r="B434" i="7" s="1"/>
  <c r="B436" i="7" a="1"/>
  <c r="B436" i="7" s="1"/>
  <c r="B296" i="7" a="1"/>
  <c r="B296" i="7" s="1"/>
  <c r="B298" i="7" a="1"/>
  <c r="B298" i="7" s="1"/>
  <c r="B431" i="7" a="1"/>
  <c r="B431" i="7" s="1"/>
  <c r="B433" i="7" a="1"/>
  <c r="B433" i="7" s="1"/>
  <c r="B435" i="7" a="1"/>
  <c r="B435" i="7" s="1"/>
  <c r="AP599" i="7"/>
  <c r="R720" i="7"/>
  <c r="S720" i="7"/>
  <c r="T720" i="7"/>
  <c r="U720" i="7"/>
  <c r="V720" i="7"/>
  <c r="AL724" i="7"/>
  <c r="AM724" i="7"/>
  <c r="AN724" i="7"/>
  <c r="AO724" i="7"/>
  <c r="W721" i="7"/>
  <c r="X721" i="7"/>
  <c r="Y721" i="7"/>
  <c r="Z721" i="7"/>
  <c r="AA721" i="7"/>
  <c r="AP724" i="7"/>
  <c r="I718" i="7"/>
  <c r="J718" i="7"/>
  <c r="K718" i="7"/>
  <c r="L718" i="7"/>
  <c r="AB722" i="7"/>
  <c r="AC722" i="7"/>
  <c r="AD722" i="7"/>
  <c r="AE722" i="7"/>
  <c r="AF722" i="7"/>
  <c r="M719" i="7"/>
  <c r="N719" i="7"/>
  <c r="O719" i="7"/>
  <c r="P719" i="7"/>
  <c r="Q719" i="7"/>
  <c r="AG723" i="7"/>
  <c r="AH723" i="7"/>
  <c r="AI723" i="7"/>
  <c r="AJ723" i="7"/>
  <c r="AK723" i="7"/>
  <c r="AP323" i="7"/>
  <c r="AP334" i="7" s="1"/>
  <c r="AP373" i="7"/>
  <c r="AP385" i="7" s="1"/>
  <c r="AP375" i="7"/>
  <c r="AP379" i="7"/>
  <c r="AP328" i="7"/>
  <c r="AP339" i="7" s="1"/>
  <c r="AP377" i="7"/>
  <c r="AP346" i="7"/>
  <c r="AP358" i="7" s="1"/>
  <c r="AP348" i="7"/>
  <c r="AP350" i="7"/>
  <c r="AP362" i="7" s="1"/>
  <c r="AP326" i="7"/>
  <c r="AP324" i="7"/>
  <c r="AP352" i="7"/>
  <c r="AP364" i="7" s="1"/>
  <c r="AP322" i="7"/>
  <c r="AP351" i="7"/>
  <c r="AP329" i="7"/>
  <c r="AP376" i="7"/>
  <c r="AP321" i="7"/>
  <c r="AP332" i="7" s="1"/>
  <c r="AP347" i="7"/>
  <c r="AP372" i="7"/>
  <c r="AP380" i="7"/>
  <c r="AP327" i="7"/>
  <c r="AP325" i="7"/>
  <c r="AP349" i="7"/>
  <c r="AP361" i="7" s="1"/>
  <c r="AP353" i="7"/>
  <c r="AP374" i="7"/>
  <c r="AP378" i="7"/>
  <c r="AP390" i="7" s="1"/>
  <c r="AP221" i="7"/>
  <c r="AP184" i="7"/>
  <c r="AP56" i="7"/>
  <c r="AP718" i="7"/>
  <c r="F718" i="7"/>
  <c r="G718" i="7"/>
  <c r="H718" i="7"/>
  <c r="L720" i="7"/>
  <c r="M720" i="7"/>
  <c r="N720" i="7"/>
  <c r="R722" i="7"/>
  <c r="S722" i="7"/>
  <c r="T722" i="7"/>
  <c r="X724" i="7"/>
  <c r="Y724" i="7"/>
  <c r="Z724" i="7"/>
  <c r="AD726" i="7"/>
  <c r="AE726" i="7"/>
  <c r="AF726" i="7"/>
  <c r="I719" i="7"/>
  <c r="J719" i="7"/>
  <c r="K719" i="7"/>
  <c r="O721" i="7"/>
  <c r="P721" i="7"/>
  <c r="Q721" i="7"/>
  <c r="U723" i="7"/>
  <c r="V723" i="7"/>
  <c r="W723" i="7"/>
  <c r="AA725" i="7"/>
  <c r="AB725" i="7"/>
  <c r="AC725" i="7"/>
  <c r="AP30" i="7"/>
  <c r="AO83" i="7"/>
  <c r="AP72" i="7"/>
  <c r="AP482" i="7"/>
  <c r="AP452" i="7"/>
  <c r="AP491" i="7"/>
  <c r="AP503" i="7" s="1"/>
  <c r="O654" i="7"/>
  <c r="O663" i="7" s="1"/>
  <c r="O635" i="7" s="1"/>
  <c r="P654" i="7"/>
  <c r="P663" i="7" s="1"/>
  <c r="P635" i="7" s="1"/>
  <c r="Q654" i="7"/>
  <c r="Q663" i="7" s="1"/>
  <c r="Q635" i="7" s="1"/>
  <c r="R654" i="7"/>
  <c r="R663" i="7" s="1"/>
  <c r="R635" i="7" s="1"/>
  <c r="S654" i="7"/>
  <c r="S663" i="7" s="1"/>
  <c r="S635" i="7" s="1"/>
  <c r="T654" i="7"/>
  <c r="T663" i="7" s="1"/>
  <c r="T635" i="7" s="1"/>
  <c r="U654" i="7"/>
  <c r="U663" i="7" s="1"/>
  <c r="U635" i="7" s="1"/>
  <c r="V654" i="7"/>
  <c r="V663" i="7" s="1"/>
  <c r="V635" i="7" s="1"/>
  <c r="W654" i="7"/>
  <c r="W663" i="7" s="1"/>
  <c r="W635" i="7" s="1"/>
  <c r="W75" i="7" s="1"/>
  <c r="X654" i="7"/>
  <c r="X663" i="7" s="1"/>
  <c r="X635" i="7" s="1"/>
  <c r="X75" i="7" s="1"/>
  <c r="Y654" i="7"/>
  <c r="Y663" i="7" s="1"/>
  <c r="Y635" i="7" s="1"/>
  <c r="Y75" i="7" s="1"/>
  <c r="Z654" i="7"/>
  <c r="Z663" i="7" s="1"/>
  <c r="Z635" i="7" s="1"/>
  <c r="Z75" i="7" s="1"/>
  <c r="AM656" i="7"/>
  <c r="AM663" i="7" s="1"/>
  <c r="AM635" i="7" s="1"/>
  <c r="AM75" i="7" s="1"/>
  <c r="AN656" i="7"/>
  <c r="AN663" i="7" s="1"/>
  <c r="AN635" i="7" s="1"/>
  <c r="AN75" i="7" s="1"/>
  <c r="AO656" i="7"/>
  <c r="AO663" i="7" s="1"/>
  <c r="AO635" i="7" s="1"/>
  <c r="AO75" i="7" s="1"/>
  <c r="R686" i="7"/>
  <c r="R695" i="7" s="1"/>
  <c r="R667" i="7" s="1"/>
  <c r="R76" i="7" s="1"/>
  <c r="S686" i="7"/>
  <c r="S695" i="7" s="1"/>
  <c r="S667" i="7" s="1"/>
  <c r="S76" i="7" s="1"/>
  <c r="T686" i="7"/>
  <c r="T695" i="7" s="1"/>
  <c r="T667" i="7" s="1"/>
  <c r="T76" i="7" s="1"/>
  <c r="U686" i="7"/>
  <c r="U695" i="7" s="1"/>
  <c r="U667" i="7" s="1"/>
  <c r="U76" i="7" s="1"/>
  <c r="V686" i="7"/>
  <c r="V695" i="7" s="1"/>
  <c r="V667" i="7" s="1"/>
  <c r="V76" i="7" s="1"/>
  <c r="W686" i="7"/>
  <c r="W695" i="7" s="1"/>
  <c r="W667" i="7" s="1"/>
  <c r="W76" i="7" s="1"/>
  <c r="X686" i="7"/>
  <c r="X695" i="7" s="1"/>
  <c r="X667" i="7" s="1"/>
  <c r="X76" i="7" s="1"/>
  <c r="Y686" i="7"/>
  <c r="Y695" i="7" s="1"/>
  <c r="Y667" i="7" s="1"/>
  <c r="Y76" i="7" s="1"/>
  <c r="Z686" i="7"/>
  <c r="Z695" i="7" s="1"/>
  <c r="Z667" i="7" s="1"/>
  <c r="Z76" i="7" s="1"/>
  <c r="AA686" i="7"/>
  <c r="AA695" i="7" s="1"/>
  <c r="AA667" i="7" s="1"/>
  <c r="AA76" i="7" s="1"/>
  <c r="AB686" i="7"/>
  <c r="AB695" i="7" s="1"/>
  <c r="AB667" i="7" s="1"/>
  <c r="AB76" i="7" s="1"/>
  <c r="AC686" i="7"/>
  <c r="AC695" i="7" s="1"/>
  <c r="AC667" i="7" s="1"/>
  <c r="AC76" i="7" s="1"/>
  <c r="AD686" i="7"/>
  <c r="AD695" i="7" s="1"/>
  <c r="AD667" i="7" s="1"/>
  <c r="AD76" i="7" s="1"/>
  <c r="AE686" i="7"/>
  <c r="AE695" i="7" s="1"/>
  <c r="AE667" i="7" s="1"/>
  <c r="AE76" i="7" s="1"/>
  <c r="AF686" i="7"/>
  <c r="AF695" i="7" s="1"/>
  <c r="AF667" i="7" s="1"/>
  <c r="AF76" i="7" s="1"/>
  <c r="W718" i="7"/>
  <c r="X718" i="7"/>
  <c r="Y718" i="7"/>
  <c r="Z718" i="7"/>
  <c r="AA718" i="7"/>
  <c r="AB718" i="7"/>
  <c r="AC718" i="7"/>
  <c r="AD718" i="7"/>
  <c r="AE718" i="7"/>
  <c r="AF718" i="7"/>
  <c r="AG718" i="7"/>
  <c r="AH718" i="7"/>
  <c r="AI718" i="7"/>
  <c r="AJ718" i="7"/>
  <c r="AK718" i="7"/>
  <c r="AL718" i="7"/>
  <c r="AM718" i="7"/>
  <c r="AN718" i="7"/>
  <c r="AO718" i="7"/>
  <c r="AP656" i="7"/>
  <c r="AP663" i="7" s="1"/>
  <c r="AP635" i="7" s="1"/>
  <c r="AP316" i="7"/>
  <c r="AP456" i="7"/>
  <c r="AP508" i="7"/>
  <c r="AP651" i="7"/>
  <c r="AP636" i="7" s="1"/>
  <c r="AP80" i="7" s="1"/>
  <c r="B641" i="7"/>
  <c r="C331" i="7" s="1"/>
  <c r="AA655" i="7"/>
  <c r="AA663" i="7" s="1"/>
  <c r="AA635" i="7" s="1"/>
  <c r="AA75" i="7" s="1"/>
  <c r="AB655" i="7"/>
  <c r="AB663" i="7" s="1"/>
  <c r="AB635" i="7" s="1"/>
  <c r="AB75" i="7" s="1"/>
  <c r="AC655" i="7"/>
  <c r="AC663" i="7" s="1"/>
  <c r="AC635" i="7" s="1"/>
  <c r="AC75" i="7" s="1"/>
  <c r="AD655" i="7"/>
  <c r="AD663" i="7" s="1"/>
  <c r="AD635" i="7" s="1"/>
  <c r="AD75" i="7" s="1"/>
  <c r="AE655" i="7"/>
  <c r="AE663" i="7" s="1"/>
  <c r="AE635" i="7" s="1"/>
  <c r="AE75" i="7" s="1"/>
  <c r="AF655" i="7"/>
  <c r="AF663" i="7" s="1"/>
  <c r="AF635" i="7" s="1"/>
  <c r="AF75" i="7" s="1"/>
  <c r="AG655" i="7"/>
  <c r="AG663" i="7" s="1"/>
  <c r="AG635" i="7" s="1"/>
  <c r="AG75" i="7" s="1"/>
  <c r="AH655" i="7"/>
  <c r="AH663" i="7" s="1"/>
  <c r="AH635" i="7" s="1"/>
  <c r="AH75" i="7" s="1"/>
  <c r="AI655" i="7"/>
  <c r="AI663" i="7" s="1"/>
  <c r="AI635" i="7" s="1"/>
  <c r="AI75" i="7" s="1"/>
  <c r="AJ655" i="7"/>
  <c r="AJ663" i="7" s="1"/>
  <c r="AJ635" i="7" s="1"/>
  <c r="AJ75" i="7" s="1"/>
  <c r="AK655" i="7"/>
  <c r="AK663" i="7" s="1"/>
  <c r="AK635" i="7" s="1"/>
  <c r="AK75" i="7" s="1"/>
  <c r="AL655" i="7"/>
  <c r="AL663" i="7" s="1"/>
  <c r="AL635" i="7" s="1"/>
  <c r="AL75" i="7" s="1"/>
  <c r="AP683" i="7"/>
  <c r="AP668" i="7" s="1"/>
  <c r="AP81" i="7" s="1"/>
  <c r="B673" i="7"/>
  <c r="AP357" i="7" s="1"/>
  <c r="AG687" i="7"/>
  <c r="AG695" i="7" s="1"/>
  <c r="AG667" i="7" s="1"/>
  <c r="AG76" i="7" s="1"/>
  <c r="AH687" i="7"/>
  <c r="AH695" i="7" s="1"/>
  <c r="AH667" i="7" s="1"/>
  <c r="AH76" i="7" s="1"/>
  <c r="AI687" i="7"/>
  <c r="AI695" i="7" s="1"/>
  <c r="AI667" i="7" s="1"/>
  <c r="AI76" i="7" s="1"/>
  <c r="AJ687" i="7"/>
  <c r="AJ695" i="7" s="1"/>
  <c r="AJ667" i="7" s="1"/>
  <c r="AJ76" i="7" s="1"/>
  <c r="AK687" i="7"/>
  <c r="AK695" i="7" s="1"/>
  <c r="AK667" i="7" s="1"/>
  <c r="AK76" i="7" s="1"/>
  <c r="AL687" i="7"/>
  <c r="AL695" i="7" s="1"/>
  <c r="AL667" i="7" s="1"/>
  <c r="AL76" i="7" s="1"/>
  <c r="AM687" i="7"/>
  <c r="AM695" i="7" s="1"/>
  <c r="AM667" i="7" s="1"/>
  <c r="AM76" i="7" s="1"/>
  <c r="AN687" i="7"/>
  <c r="AN695" i="7" s="1"/>
  <c r="AN667" i="7" s="1"/>
  <c r="AN76" i="7" s="1"/>
  <c r="AO687" i="7"/>
  <c r="AO695" i="7" s="1"/>
  <c r="AO667" i="7" s="1"/>
  <c r="AO76" i="7" s="1"/>
  <c r="AP715" i="7"/>
  <c r="AP700" i="7" s="1"/>
  <c r="AP82" i="7" s="1"/>
  <c r="B705" i="7"/>
  <c r="AP687" i="7"/>
  <c r="U75" i="7" l="1"/>
  <c r="V75" i="7"/>
  <c r="AP494" i="7"/>
  <c r="AP468" i="7"/>
  <c r="AP511" i="7"/>
  <c r="AP523" i="7" s="1"/>
  <c r="B523" i="7" s="1"/>
  <c r="AP386" i="7"/>
  <c r="AP490" i="7"/>
  <c r="AP502" i="7" s="1"/>
  <c r="B502" i="7" s="1"/>
  <c r="AP365" i="7"/>
  <c r="B365" i="7" s="1"/>
  <c r="AP513" i="7"/>
  <c r="AP525" i="7" s="1"/>
  <c r="AP388" i="7"/>
  <c r="B388" i="7" s="1"/>
  <c r="AP485" i="7"/>
  <c r="AP497" i="7" s="1"/>
  <c r="B497" i="7" s="1"/>
  <c r="AP360" i="7"/>
  <c r="B360" i="7" s="1"/>
  <c r="C383" i="7"/>
  <c r="D383" i="7"/>
  <c r="D393" i="7" s="1"/>
  <c r="C520" i="7"/>
  <c r="F383" i="7"/>
  <c r="F393" i="7" s="1"/>
  <c r="D520" i="7"/>
  <c r="D530" i="7" s="1"/>
  <c r="E383" i="7"/>
  <c r="E393" i="7" s="1"/>
  <c r="G383" i="7"/>
  <c r="G393" i="7" s="1"/>
  <c r="E520" i="7"/>
  <c r="E530" i="7" s="1"/>
  <c r="F520" i="7"/>
  <c r="F530" i="7" s="1"/>
  <c r="H383" i="7"/>
  <c r="H393" i="7" s="1"/>
  <c r="G520" i="7"/>
  <c r="G530" i="7" s="1"/>
  <c r="H520" i="7"/>
  <c r="H530" i="7" s="1"/>
  <c r="I383" i="7"/>
  <c r="I393" i="7" s="1"/>
  <c r="I520" i="7"/>
  <c r="J383" i="7"/>
  <c r="J393" i="7" s="1"/>
  <c r="J520" i="7"/>
  <c r="J530" i="7" s="1"/>
  <c r="K383" i="7"/>
  <c r="K393" i="7" s="1"/>
  <c r="K520" i="7"/>
  <c r="K530" i="7" s="1"/>
  <c r="L383" i="7"/>
  <c r="L393" i="7" s="1"/>
  <c r="M383" i="7"/>
  <c r="M393" i="7" s="1"/>
  <c r="N383" i="7"/>
  <c r="N393" i="7" s="1"/>
  <c r="L520" i="7"/>
  <c r="L530" i="7" s="1"/>
  <c r="N520" i="7"/>
  <c r="N530" i="7" s="1"/>
  <c r="M520" i="7"/>
  <c r="M530" i="7" s="1"/>
  <c r="O383" i="7"/>
  <c r="O520" i="7"/>
  <c r="O530" i="7" s="1"/>
  <c r="P383" i="7"/>
  <c r="P393" i="7" s="1"/>
  <c r="Q383" i="7"/>
  <c r="Q393" i="7" s="1"/>
  <c r="P520" i="7"/>
  <c r="R383" i="7"/>
  <c r="Q520" i="7"/>
  <c r="Q530" i="7" s="1"/>
  <c r="S383" i="7"/>
  <c r="S393" i="7" s="1"/>
  <c r="R520" i="7"/>
  <c r="R530" i="7" s="1"/>
  <c r="S520" i="7"/>
  <c r="S530" i="7" s="1"/>
  <c r="T383" i="7"/>
  <c r="T393" i="7" s="1"/>
  <c r="T520" i="7"/>
  <c r="T530" i="7" s="1"/>
  <c r="U383" i="7"/>
  <c r="U393" i="7" s="1"/>
  <c r="V383" i="7"/>
  <c r="V393" i="7" s="1"/>
  <c r="U520" i="7"/>
  <c r="U530" i="7" s="1"/>
  <c r="V520" i="7"/>
  <c r="V530" i="7" s="1"/>
  <c r="W383" i="7"/>
  <c r="W393" i="7" s="1"/>
  <c r="X383" i="7"/>
  <c r="X393" i="7" s="1"/>
  <c r="W520" i="7"/>
  <c r="W530" i="7" s="1"/>
  <c r="Y383" i="7"/>
  <c r="Y393" i="7" s="1"/>
  <c r="X520" i="7"/>
  <c r="X530" i="7" s="1"/>
  <c r="Y520" i="7"/>
  <c r="Y530" i="7" s="1"/>
  <c r="Z383" i="7"/>
  <c r="Z393" i="7" s="1"/>
  <c r="AA383" i="7"/>
  <c r="AA393" i="7" s="1"/>
  <c r="Z520" i="7"/>
  <c r="AA520" i="7"/>
  <c r="AA530" i="7" s="1"/>
  <c r="AB383" i="7"/>
  <c r="AB393" i="7" s="1"/>
  <c r="AC383" i="7"/>
  <c r="AC393" i="7" s="1"/>
  <c r="AB520" i="7"/>
  <c r="AB530" i="7" s="1"/>
  <c r="AD383" i="7"/>
  <c r="AC520" i="7"/>
  <c r="AC530" i="7" s="1"/>
  <c r="AD520" i="7"/>
  <c r="AD530" i="7" s="1"/>
  <c r="AE383" i="7"/>
  <c r="AE393" i="7" s="1"/>
  <c r="AF383" i="7"/>
  <c r="AF393" i="7" s="1"/>
  <c r="AE520" i="7"/>
  <c r="AE530" i="7" s="1"/>
  <c r="AG383" i="7"/>
  <c r="AG393" i="7" s="1"/>
  <c r="AF520" i="7"/>
  <c r="AF530" i="7" s="1"/>
  <c r="AH383" i="7"/>
  <c r="AH393" i="7" s="1"/>
  <c r="AG520" i="7"/>
  <c r="AG530" i="7" s="1"/>
  <c r="AH520" i="7"/>
  <c r="AH530" i="7" s="1"/>
  <c r="AI383" i="7"/>
  <c r="AI520" i="7"/>
  <c r="AI530" i="7" s="1"/>
  <c r="AJ383" i="7"/>
  <c r="AJ393" i="7" s="1"/>
  <c r="AJ520" i="7"/>
  <c r="AJ530" i="7" s="1"/>
  <c r="AK383" i="7"/>
  <c r="AK393" i="7" s="1"/>
  <c r="AL383" i="7"/>
  <c r="AL393" i="7" s="1"/>
  <c r="AK520" i="7"/>
  <c r="AK530" i="7" s="1"/>
  <c r="AL520" i="7"/>
  <c r="AL530" i="7" s="1"/>
  <c r="AM383" i="7"/>
  <c r="AM393" i="7" s="1"/>
  <c r="AM520" i="7"/>
  <c r="AM530" i="7" s="1"/>
  <c r="AN383" i="7"/>
  <c r="AN393" i="7" s="1"/>
  <c r="AN520" i="7"/>
  <c r="AN530" i="7" s="1"/>
  <c r="AO383" i="7"/>
  <c r="AO393" i="7" s="1"/>
  <c r="AP465" i="7"/>
  <c r="AP477" i="7" s="1"/>
  <c r="B477" i="7" s="1"/>
  <c r="AP340" i="7"/>
  <c r="B340" i="7" s="1"/>
  <c r="D331" i="7"/>
  <c r="C468" i="7"/>
  <c r="F331" i="7"/>
  <c r="F341" i="7" s="1"/>
  <c r="D468" i="7"/>
  <c r="D478" i="7" s="1"/>
  <c r="E331" i="7"/>
  <c r="E341" i="7" s="1"/>
  <c r="F468" i="7"/>
  <c r="F478" i="7" s="1"/>
  <c r="E468" i="7"/>
  <c r="E478" i="7" s="1"/>
  <c r="G331" i="7"/>
  <c r="G341" i="7" s="1"/>
  <c r="G468" i="7"/>
  <c r="G478" i="7" s="1"/>
  <c r="H331" i="7"/>
  <c r="H341" i="7" s="1"/>
  <c r="I331" i="7"/>
  <c r="I341" i="7" s="1"/>
  <c r="H468" i="7"/>
  <c r="H478" i="7" s="1"/>
  <c r="I468" i="7"/>
  <c r="I478" i="7" s="1"/>
  <c r="J331" i="7"/>
  <c r="J341" i="7" s="1"/>
  <c r="J468" i="7"/>
  <c r="J478" i="7" s="1"/>
  <c r="K331" i="7"/>
  <c r="K341" i="7" s="1"/>
  <c r="M331" i="7"/>
  <c r="M341" i="7" s="1"/>
  <c r="L331" i="7"/>
  <c r="L341" i="7" s="1"/>
  <c r="K468" i="7"/>
  <c r="K478" i="7" s="1"/>
  <c r="N331" i="7"/>
  <c r="N341" i="7" s="1"/>
  <c r="L468" i="7"/>
  <c r="L478" i="7" s="1"/>
  <c r="M468" i="7"/>
  <c r="M478" i="7" s="1"/>
  <c r="N468" i="7"/>
  <c r="N478" i="7" s="1"/>
  <c r="O331" i="7"/>
  <c r="O341" i="7" s="1"/>
  <c r="O468" i="7"/>
  <c r="O478" i="7" s="1"/>
  <c r="P331" i="7"/>
  <c r="P341" i="7" s="1"/>
  <c r="Q331" i="7"/>
  <c r="Q341" i="7" s="1"/>
  <c r="P468" i="7"/>
  <c r="P478" i="7" s="1"/>
  <c r="R331" i="7"/>
  <c r="R341" i="7" s="1"/>
  <c r="Q468" i="7"/>
  <c r="Q478" i="7" s="1"/>
  <c r="S331" i="7"/>
  <c r="S341" i="7" s="1"/>
  <c r="R468" i="7"/>
  <c r="R478" i="7" s="1"/>
  <c r="S468" i="7"/>
  <c r="S478" i="7" s="1"/>
  <c r="T331" i="7"/>
  <c r="T341" i="7" s="1"/>
  <c r="U331" i="7"/>
  <c r="U341" i="7" s="1"/>
  <c r="T468" i="7"/>
  <c r="T478" i="7" s="1"/>
  <c r="V331" i="7"/>
  <c r="V341" i="7" s="1"/>
  <c r="U468" i="7"/>
  <c r="U478" i="7" s="1"/>
  <c r="W331" i="7"/>
  <c r="W341" i="7" s="1"/>
  <c r="V468" i="7"/>
  <c r="V478" i="7" s="1"/>
  <c r="X331" i="7"/>
  <c r="X341" i="7" s="1"/>
  <c r="W468" i="7"/>
  <c r="W478" i="7" s="1"/>
  <c r="X468" i="7"/>
  <c r="X478" i="7" s="1"/>
  <c r="Y331" i="7"/>
  <c r="Y341" i="7" s="1"/>
  <c r="Z331" i="7"/>
  <c r="Z341" i="7" s="1"/>
  <c r="Y468" i="7"/>
  <c r="Y478" i="7" s="1"/>
  <c r="AA331" i="7"/>
  <c r="AA341" i="7" s="1"/>
  <c r="AB331" i="7"/>
  <c r="AB341" i="7" s="1"/>
  <c r="Z468" i="7"/>
  <c r="Z478" i="7" s="1"/>
  <c r="AC331" i="7"/>
  <c r="AC341" i="7" s="1"/>
  <c r="AA468" i="7"/>
  <c r="AA478" i="7" s="1"/>
  <c r="AB468" i="7"/>
  <c r="AB478" i="7" s="1"/>
  <c r="AC468" i="7"/>
  <c r="AC478" i="7" s="1"/>
  <c r="AD331" i="7"/>
  <c r="AD341" i="7" s="1"/>
  <c r="AE331" i="7"/>
  <c r="AE341" i="7" s="1"/>
  <c r="AD468" i="7"/>
  <c r="AD478" i="7" s="1"/>
  <c r="AF331" i="7"/>
  <c r="AF341" i="7" s="1"/>
  <c r="AE468" i="7"/>
  <c r="AE478" i="7" s="1"/>
  <c r="AG331" i="7"/>
  <c r="AG341" i="7" s="1"/>
  <c r="AF468" i="7"/>
  <c r="AF478" i="7" s="1"/>
  <c r="AG468" i="7"/>
  <c r="AG478" i="7" s="1"/>
  <c r="AH331" i="7"/>
  <c r="AH341" i="7" s="1"/>
  <c r="AI331" i="7"/>
  <c r="AI341" i="7" s="1"/>
  <c r="AH468" i="7"/>
  <c r="AH478" i="7" s="1"/>
  <c r="AJ331" i="7"/>
  <c r="AJ341" i="7" s="1"/>
  <c r="AI468" i="7"/>
  <c r="AI478" i="7" s="1"/>
  <c r="AJ468" i="7"/>
  <c r="AJ478" i="7" s="1"/>
  <c r="AK331" i="7"/>
  <c r="AK341" i="7" s="1"/>
  <c r="AK468" i="7"/>
  <c r="AK478" i="7" s="1"/>
  <c r="AL331" i="7"/>
  <c r="AL341" i="7" s="1"/>
  <c r="AL468" i="7"/>
  <c r="AL478" i="7" s="1"/>
  <c r="AM331" i="7"/>
  <c r="AM341" i="7" s="1"/>
  <c r="AM468" i="7"/>
  <c r="AM478" i="7" s="1"/>
  <c r="AN331" i="7"/>
  <c r="AN341" i="7" s="1"/>
  <c r="AO331" i="7"/>
  <c r="AO341" i="7" s="1"/>
  <c r="AN468" i="7"/>
  <c r="AN478" i="7" s="1"/>
  <c r="AM727" i="7"/>
  <c r="AM699" i="7" s="1"/>
  <c r="AM77" i="7" s="1"/>
  <c r="AP461" i="7"/>
  <c r="AP473" i="7" s="1"/>
  <c r="B473" i="7" s="1"/>
  <c r="AP336" i="7"/>
  <c r="B336" i="7" s="1"/>
  <c r="AP488" i="7"/>
  <c r="AP500" i="7" s="1"/>
  <c r="B500" i="7" s="1"/>
  <c r="AP363" i="7"/>
  <c r="AP514" i="7"/>
  <c r="AP526" i="7" s="1"/>
  <c r="B526" i="7" s="1"/>
  <c r="AP389" i="7"/>
  <c r="B389" i="7" s="1"/>
  <c r="AO520" i="7"/>
  <c r="AO530" i="7" s="1"/>
  <c r="AP383" i="7"/>
  <c r="AP458" i="7"/>
  <c r="AP470" i="7" s="1"/>
  <c r="B470" i="7" s="1"/>
  <c r="AP333" i="7"/>
  <c r="B333" i="7" s="1"/>
  <c r="C357" i="7"/>
  <c r="D357" i="7"/>
  <c r="D367" i="7" s="1"/>
  <c r="F357" i="7"/>
  <c r="F367" i="7" s="1"/>
  <c r="C494" i="7"/>
  <c r="D494" i="7"/>
  <c r="D504" i="7" s="1"/>
  <c r="E357" i="7"/>
  <c r="E367" i="7" s="1"/>
  <c r="F494" i="7"/>
  <c r="F504" i="7" s="1"/>
  <c r="G357" i="7"/>
  <c r="G367" i="7" s="1"/>
  <c r="H357" i="7"/>
  <c r="H367" i="7" s="1"/>
  <c r="G494" i="7"/>
  <c r="G504" i="7" s="1"/>
  <c r="E494" i="7"/>
  <c r="E504" i="7" s="1"/>
  <c r="I357" i="7"/>
  <c r="I367" i="7" s="1"/>
  <c r="H494" i="7"/>
  <c r="H504" i="7" s="1"/>
  <c r="I494" i="7"/>
  <c r="I504" i="7" s="1"/>
  <c r="J357" i="7"/>
  <c r="K357" i="7"/>
  <c r="K367" i="7" s="1"/>
  <c r="J494" i="7"/>
  <c r="J504" i="7" s="1"/>
  <c r="K494" i="7"/>
  <c r="K504" i="7" s="1"/>
  <c r="L357" i="7"/>
  <c r="L367" i="7" s="1"/>
  <c r="L494" i="7"/>
  <c r="L504" i="7" s="1"/>
  <c r="M357" i="7"/>
  <c r="M367" i="7" s="1"/>
  <c r="M494" i="7"/>
  <c r="M504" i="7" s="1"/>
  <c r="N357" i="7"/>
  <c r="N367" i="7" s="1"/>
  <c r="N494" i="7"/>
  <c r="N504" i="7" s="1"/>
  <c r="O357" i="7"/>
  <c r="O367" i="7" s="1"/>
  <c r="P357" i="7"/>
  <c r="P367" i="7" s="1"/>
  <c r="O494" i="7"/>
  <c r="O504" i="7" s="1"/>
  <c r="P494" i="7"/>
  <c r="P504" i="7" s="1"/>
  <c r="Q357" i="7"/>
  <c r="Q367" i="7" s="1"/>
  <c r="R357" i="7"/>
  <c r="R367" i="7" s="1"/>
  <c r="Q494" i="7"/>
  <c r="Q504" i="7" s="1"/>
  <c r="S357" i="7"/>
  <c r="S367" i="7" s="1"/>
  <c r="R494" i="7"/>
  <c r="R504" i="7" s="1"/>
  <c r="S494" i="7"/>
  <c r="S504" i="7" s="1"/>
  <c r="T357" i="7"/>
  <c r="T367" i="7" s="1"/>
  <c r="T494" i="7"/>
  <c r="T504" i="7" s="1"/>
  <c r="U357" i="7"/>
  <c r="U367" i="7" s="1"/>
  <c r="U494" i="7"/>
  <c r="U504" i="7" s="1"/>
  <c r="V357" i="7"/>
  <c r="V367" i="7" s="1"/>
  <c r="V494" i="7"/>
  <c r="V504" i="7" s="1"/>
  <c r="W357" i="7"/>
  <c r="W367" i="7" s="1"/>
  <c r="W494" i="7"/>
  <c r="W504" i="7" s="1"/>
  <c r="X357" i="7"/>
  <c r="X367" i="7" s="1"/>
  <c r="X494" i="7"/>
  <c r="X504" i="7" s="1"/>
  <c r="Y357" i="7"/>
  <c r="Y367" i="7" s="1"/>
  <c r="Y494" i="7"/>
  <c r="Y504" i="7" s="1"/>
  <c r="Z357" i="7"/>
  <c r="Z367" i="7" s="1"/>
  <c r="Z494" i="7"/>
  <c r="Z504" i="7" s="1"/>
  <c r="AA357" i="7"/>
  <c r="AA367" i="7" s="1"/>
  <c r="AB357" i="7"/>
  <c r="AB367" i="7" s="1"/>
  <c r="AA494" i="7"/>
  <c r="AA504" i="7" s="1"/>
  <c r="AC357" i="7"/>
  <c r="AC367" i="7" s="1"/>
  <c r="AB494" i="7"/>
  <c r="AB504" i="7" s="1"/>
  <c r="AC494" i="7"/>
  <c r="AC504" i="7" s="1"/>
  <c r="AD357" i="7"/>
  <c r="AD367" i="7" s="1"/>
  <c r="AE357" i="7"/>
  <c r="AE367" i="7" s="1"/>
  <c r="AD494" i="7"/>
  <c r="AD504" i="7" s="1"/>
  <c r="AF357" i="7"/>
  <c r="AF367" i="7" s="1"/>
  <c r="AE494" i="7"/>
  <c r="AE504" i="7" s="1"/>
  <c r="AG357" i="7"/>
  <c r="AG367" i="7" s="1"/>
  <c r="AF494" i="7"/>
  <c r="AF504" i="7" s="1"/>
  <c r="AG494" i="7"/>
  <c r="AG504" i="7" s="1"/>
  <c r="AH357" i="7"/>
  <c r="AH367" i="7" s="1"/>
  <c r="AH494" i="7"/>
  <c r="AH504" i="7" s="1"/>
  <c r="AI357" i="7"/>
  <c r="AI367" i="7" s="1"/>
  <c r="AJ357" i="7"/>
  <c r="AJ367" i="7" s="1"/>
  <c r="AI494" i="7"/>
  <c r="AI504" i="7" s="1"/>
  <c r="AK357" i="7"/>
  <c r="AK367" i="7" s="1"/>
  <c r="AJ494" i="7"/>
  <c r="AJ504" i="7" s="1"/>
  <c r="AK494" i="7"/>
  <c r="AK504" i="7" s="1"/>
  <c r="AL357" i="7"/>
  <c r="AL367" i="7" s="1"/>
  <c r="AM357" i="7"/>
  <c r="AM367" i="7" s="1"/>
  <c r="AL494" i="7"/>
  <c r="AL504" i="7" s="1"/>
  <c r="AM494" i="7"/>
  <c r="AM504" i="7" s="1"/>
  <c r="AN357" i="7"/>
  <c r="AN367" i="7" s="1"/>
  <c r="AO357" i="7"/>
  <c r="AO367" i="7" s="1"/>
  <c r="AN494" i="7"/>
  <c r="AN504" i="7" s="1"/>
  <c r="AP520" i="7"/>
  <c r="AP517" i="7"/>
  <c r="AP529" i="7" s="1"/>
  <c r="B529" i="7" s="1"/>
  <c r="AP392" i="7"/>
  <c r="B392" i="7" s="1"/>
  <c r="AP516" i="7"/>
  <c r="AP528" i="7" s="1"/>
  <c r="B528" i="7" s="1"/>
  <c r="AP391" i="7"/>
  <c r="B391" i="7" s="1"/>
  <c r="AP331" i="7"/>
  <c r="AP509" i="7"/>
  <c r="AP521" i="7" s="1"/>
  <c r="B521" i="7" s="1"/>
  <c r="AP384" i="7"/>
  <c r="B384" i="7" s="1"/>
  <c r="AP460" i="7"/>
  <c r="AP472" i="7" s="1"/>
  <c r="B472" i="7" s="1"/>
  <c r="AP335" i="7"/>
  <c r="B335" i="7" s="1"/>
  <c r="AP512" i="7"/>
  <c r="AP524" i="7" s="1"/>
  <c r="B524" i="7" s="1"/>
  <c r="AP387" i="7"/>
  <c r="B387" i="7" s="1"/>
  <c r="AO494" i="7"/>
  <c r="AO504" i="7" s="1"/>
  <c r="AP463" i="7"/>
  <c r="AP475" i="7" s="1"/>
  <c r="B475" i="7" s="1"/>
  <c r="AP338" i="7"/>
  <c r="B338" i="7" s="1"/>
  <c r="AP484" i="7"/>
  <c r="AP496" i="7" s="1"/>
  <c r="B496" i="7" s="1"/>
  <c r="AP359" i="7"/>
  <c r="B359" i="7" s="1"/>
  <c r="AP462" i="7"/>
  <c r="AP474" i="7" s="1"/>
  <c r="B474" i="7" s="1"/>
  <c r="AP337" i="7"/>
  <c r="AO468" i="7"/>
  <c r="AO478" i="7" s="1"/>
  <c r="AO727" i="7"/>
  <c r="AO699" i="7" s="1"/>
  <c r="AO77" i="7" s="1"/>
  <c r="AO93" i="7"/>
  <c r="AO94" i="7" s="1"/>
  <c r="Q75" i="7"/>
  <c r="T75" i="7"/>
  <c r="P75" i="7"/>
  <c r="S75" i="7"/>
  <c r="R75" i="7"/>
  <c r="AP489" i="7"/>
  <c r="AP501" i="7" s="1"/>
  <c r="B501" i="7" s="1"/>
  <c r="AP464" i="7"/>
  <c r="AP476" i="7" s="1"/>
  <c r="B476" i="7" s="1"/>
  <c r="AP459" i="7"/>
  <c r="AP727" i="7"/>
  <c r="AP699" i="7" s="1"/>
  <c r="AP77" i="7" s="1"/>
  <c r="AJ727" i="7"/>
  <c r="AJ699" i="7" s="1"/>
  <c r="AJ77" i="7" s="1"/>
  <c r="AH727" i="7"/>
  <c r="AH699" i="7" s="1"/>
  <c r="AH77" i="7" s="1"/>
  <c r="AK727" i="7"/>
  <c r="AK699" i="7" s="1"/>
  <c r="AK77" i="7" s="1"/>
  <c r="AL727" i="7"/>
  <c r="AL699" i="7" s="1"/>
  <c r="AL77" i="7" s="1"/>
  <c r="AG727" i="7"/>
  <c r="AG699" i="7" s="1"/>
  <c r="AG77" i="7" s="1"/>
  <c r="AA727" i="7"/>
  <c r="AA699" i="7" s="1"/>
  <c r="AA77" i="7" s="1"/>
  <c r="AN727" i="7"/>
  <c r="AN699" i="7" s="1"/>
  <c r="AN77" i="7" s="1"/>
  <c r="AI727" i="7"/>
  <c r="AI699" i="7" s="1"/>
  <c r="AI77" i="7" s="1"/>
  <c r="AP510" i="7"/>
  <c r="AF727" i="7"/>
  <c r="AF699" i="7" s="1"/>
  <c r="AF77" i="7" s="1"/>
  <c r="AC727" i="7"/>
  <c r="AC699" i="7" s="1"/>
  <c r="AC77" i="7" s="1"/>
  <c r="Z727" i="7"/>
  <c r="Z699" i="7" s="1"/>
  <c r="Z77" i="7" s="1"/>
  <c r="W727" i="7"/>
  <c r="W699" i="7" s="1"/>
  <c r="W77" i="7" s="1"/>
  <c r="AP487" i="7"/>
  <c r="AP483" i="7"/>
  <c r="AP515" i="7"/>
  <c r="X727" i="7"/>
  <c r="X699" i="7" s="1"/>
  <c r="X77" i="7" s="1"/>
  <c r="AD727" i="7"/>
  <c r="AD699" i="7" s="1"/>
  <c r="AD77" i="7" s="1"/>
  <c r="AP457" i="7"/>
  <c r="AB727" i="7"/>
  <c r="AB699" i="7" s="1"/>
  <c r="AB77" i="7" s="1"/>
  <c r="B386" i="7"/>
  <c r="AP486" i="7"/>
  <c r="AE727" i="7"/>
  <c r="AE699" i="7" s="1"/>
  <c r="AE77" i="7" s="1"/>
  <c r="Y727" i="7"/>
  <c r="Y699" i="7" s="1"/>
  <c r="Y77" i="7" s="1"/>
  <c r="O75" i="7"/>
  <c r="B722" i="7"/>
  <c r="B654" i="7"/>
  <c r="B721" i="7"/>
  <c r="B726" i="7"/>
  <c r="B725" i="7"/>
  <c r="B719" i="7"/>
  <c r="B724" i="7"/>
  <c r="B720" i="7"/>
  <c r="B723" i="7"/>
  <c r="B718" i="7"/>
  <c r="B655" i="7"/>
  <c r="B686" i="7"/>
  <c r="B687" i="7"/>
  <c r="AP75" i="7"/>
  <c r="B656" i="7"/>
  <c r="D717" i="7"/>
  <c r="D727" i="7" s="1"/>
  <c r="D699" i="7" s="1"/>
  <c r="D77" i="7" s="1"/>
  <c r="C717" i="7"/>
  <c r="E717" i="7"/>
  <c r="E727" i="7" s="1"/>
  <c r="E699" i="7" s="1"/>
  <c r="E77" i="7" s="1"/>
  <c r="F717" i="7"/>
  <c r="F727" i="7" s="1"/>
  <c r="F699" i="7" s="1"/>
  <c r="F77" i="7" s="1"/>
  <c r="G717" i="7"/>
  <c r="G727" i="7" s="1"/>
  <c r="G699" i="7" s="1"/>
  <c r="G77" i="7" s="1"/>
  <c r="H717" i="7"/>
  <c r="H727" i="7" s="1"/>
  <c r="H699" i="7" s="1"/>
  <c r="H77" i="7" s="1"/>
  <c r="I717" i="7"/>
  <c r="I727" i="7" s="1"/>
  <c r="I699" i="7" s="1"/>
  <c r="I77" i="7" s="1"/>
  <c r="J717" i="7"/>
  <c r="J727" i="7" s="1"/>
  <c r="J699" i="7" s="1"/>
  <c r="J77" i="7" s="1"/>
  <c r="K717" i="7"/>
  <c r="K727" i="7" s="1"/>
  <c r="K699" i="7" s="1"/>
  <c r="K77" i="7" s="1"/>
  <c r="L717" i="7"/>
  <c r="L727" i="7" s="1"/>
  <c r="L699" i="7" s="1"/>
  <c r="L77" i="7" s="1"/>
  <c r="M717" i="7"/>
  <c r="M727" i="7" s="1"/>
  <c r="M699" i="7" s="1"/>
  <c r="M77" i="7" s="1"/>
  <c r="N717" i="7"/>
  <c r="N727" i="7" s="1"/>
  <c r="N699" i="7" s="1"/>
  <c r="N77" i="7" s="1"/>
  <c r="O717" i="7"/>
  <c r="O727" i="7" s="1"/>
  <c r="O699" i="7" s="1"/>
  <c r="O77" i="7" s="1"/>
  <c r="P717" i="7"/>
  <c r="P727" i="7" s="1"/>
  <c r="P699" i="7" s="1"/>
  <c r="P77" i="7" s="1"/>
  <c r="Q717" i="7"/>
  <c r="Q727" i="7" s="1"/>
  <c r="Q699" i="7" s="1"/>
  <c r="Q77" i="7" s="1"/>
  <c r="R717" i="7"/>
  <c r="R727" i="7" s="1"/>
  <c r="R699" i="7" s="1"/>
  <c r="R77" i="7" s="1"/>
  <c r="S717" i="7"/>
  <c r="S727" i="7" s="1"/>
  <c r="S699" i="7" s="1"/>
  <c r="S77" i="7" s="1"/>
  <c r="T717" i="7"/>
  <c r="T727" i="7" s="1"/>
  <c r="T699" i="7" s="1"/>
  <c r="T77" i="7" s="1"/>
  <c r="U717" i="7"/>
  <c r="U727" i="7" s="1"/>
  <c r="U699" i="7" s="1"/>
  <c r="U77" i="7" s="1"/>
  <c r="V717" i="7"/>
  <c r="V727" i="7" s="1"/>
  <c r="V699" i="7" s="1"/>
  <c r="V77" i="7" s="1"/>
  <c r="I530" i="7"/>
  <c r="O393" i="7"/>
  <c r="P530" i="7"/>
  <c r="R393" i="7"/>
  <c r="Z530" i="7"/>
  <c r="AD393" i="7"/>
  <c r="AI393" i="7"/>
  <c r="AP695" i="7"/>
  <c r="AP667" i="7" s="1"/>
  <c r="AP76" i="7" s="1"/>
  <c r="B385" i="7"/>
  <c r="B339" i="7"/>
  <c r="AP83" i="7"/>
  <c r="B366" i="7"/>
  <c r="B503" i="7"/>
  <c r="B364" i="7"/>
  <c r="B358" i="7"/>
  <c r="D685" i="7"/>
  <c r="D695" i="7" s="1"/>
  <c r="D667" i="7" s="1"/>
  <c r="D76" i="7" s="1"/>
  <c r="C685" i="7"/>
  <c r="E685" i="7"/>
  <c r="E695" i="7" s="1"/>
  <c r="E667" i="7" s="1"/>
  <c r="E76" i="7" s="1"/>
  <c r="F685" i="7"/>
  <c r="F695" i="7" s="1"/>
  <c r="F667" i="7" s="1"/>
  <c r="F76" i="7" s="1"/>
  <c r="G685" i="7"/>
  <c r="G695" i="7" s="1"/>
  <c r="G667" i="7" s="1"/>
  <c r="G76" i="7" s="1"/>
  <c r="H685" i="7"/>
  <c r="H695" i="7" s="1"/>
  <c r="H667" i="7" s="1"/>
  <c r="H76" i="7" s="1"/>
  <c r="I685" i="7"/>
  <c r="I695" i="7" s="1"/>
  <c r="I667" i="7" s="1"/>
  <c r="I76" i="7" s="1"/>
  <c r="J685" i="7"/>
  <c r="J695" i="7" s="1"/>
  <c r="J667" i="7" s="1"/>
  <c r="J76" i="7" s="1"/>
  <c r="K685" i="7"/>
  <c r="K695" i="7" s="1"/>
  <c r="K667" i="7" s="1"/>
  <c r="K76" i="7" s="1"/>
  <c r="L685" i="7"/>
  <c r="L695" i="7" s="1"/>
  <c r="L667" i="7" s="1"/>
  <c r="L76" i="7" s="1"/>
  <c r="M685" i="7"/>
  <c r="M695" i="7" s="1"/>
  <c r="M667" i="7" s="1"/>
  <c r="N685" i="7"/>
  <c r="N695" i="7" s="1"/>
  <c r="N667" i="7" s="1"/>
  <c r="O685" i="7"/>
  <c r="O695" i="7" s="1"/>
  <c r="O667" i="7" s="1"/>
  <c r="P685" i="7"/>
  <c r="P695" i="7" s="1"/>
  <c r="P667" i="7" s="1"/>
  <c r="Q685" i="7"/>
  <c r="Q695" i="7" s="1"/>
  <c r="Q667" i="7" s="1"/>
  <c r="J367" i="7"/>
  <c r="D653" i="7"/>
  <c r="D663" i="7" s="1"/>
  <c r="D635" i="7" s="1"/>
  <c r="C653" i="7"/>
  <c r="E653" i="7"/>
  <c r="E663" i="7" s="1"/>
  <c r="E635" i="7" s="1"/>
  <c r="F653" i="7"/>
  <c r="F663" i="7" s="1"/>
  <c r="F635" i="7" s="1"/>
  <c r="G653" i="7"/>
  <c r="G663" i="7" s="1"/>
  <c r="G635" i="7" s="1"/>
  <c r="H653" i="7"/>
  <c r="H663" i="7" s="1"/>
  <c r="H635" i="7" s="1"/>
  <c r="I653" i="7"/>
  <c r="I663" i="7" s="1"/>
  <c r="I635" i="7" s="1"/>
  <c r="J653" i="7"/>
  <c r="J663" i="7" s="1"/>
  <c r="J635" i="7" s="1"/>
  <c r="K653" i="7"/>
  <c r="K663" i="7" s="1"/>
  <c r="K635" i="7" s="1"/>
  <c r="L653" i="7"/>
  <c r="L663" i="7" s="1"/>
  <c r="L635" i="7" s="1"/>
  <c r="M653" i="7"/>
  <c r="M663" i="7" s="1"/>
  <c r="M635" i="7" s="1"/>
  <c r="N653" i="7"/>
  <c r="N663" i="7" s="1"/>
  <c r="N635" i="7" s="1"/>
  <c r="B361" i="7"/>
  <c r="B390" i="7"/>
  <c r="B525" i="7"/>
  <c r="B362" i="7"/>
  <c r="B334" i="7"/>
  <c r="B332" i="7"/>
  <c r="D341" i="7" l="1"/>
  <c r="B331" i="7"/>
  <c r="AP498" i="7"/>
  <c r="B498" i="7" s="1"/>
  <c r="AP499" i="7"/>
  <c r="B499" i="7" s="1"/>
  <c r="AP471" i="7"/>
  <c r="B471" i="7" s="1"/>
  <c r="AP527" i="7"/>
  <c r="B527" i="7" s="1"/>
  <c r="AP522" i="7"/>
  <c r="B522" i="7" s="1"/>
  <c r="AP495" i="7"/>
  <c r="B495" i="7" s="1"/>
  <c r="AP469" i="7"/>
  <c r="B469" i="7" s="1"/>
  <c r="AP93" i="7"/>
  <c r="AP94" i="7" s="1"/>
  <c r="AP367" i="7"/>
  <c r="AP393" i="7"/>
  <c r="B363" i="7"/>
  <c r="AP341" i="7"/>
  <c r="B337" i="7"/>
  <c r="N75" i="7"/>
  <c r="M75" i="7"/>
  <c r="P76" i="7"/>
  <c r="N76" i="7"/>
  <c r="Q76" i="7"/>
  <c r="O76" i="7"/>
  <c r="M76" i="7"/>
  <c r="K75" i="7"/>
  <c r="I75" i="7"/>
  <c r="G75" i="7"/>
  <c r="E75" i="7"/>
  <c r="D75" i="7"/>
  <c r="L75" i="7"/>
  <c r="J75" i="7"/>
  <c r="H75" i="7"/>
  <c r="F75" i="7"/>
  <c r="B653" i="7"/>
  <c r="C663" i="7"/>
  <c r="C635" i="7" s="1"/>
  <c r="B494" i="7"/>
  <c r="C504" i="7"/>
  <c r="B685" i="7"/>
  <c r="C695" i="7"/>
  <c r="C667" i="7" s="1"/>
  <c r="C727" i="7"/>
  <c r="C699" i="7" s="1"/>
  <c r="B717" i="7"/>
  <c r="C341" i="7"/>
  <c r="C478" i="7"/>
  <c r="B468" i="7"/>
  <c r="C367" i="7"/>
  <c r="B357" i="7"/>
  <c r="C393" i="7"/>
  <c r="B383" i="7"/>
  <c r="B520" i="7"/>
  <c r="C530" i="7"/>
  <c r="AP504" i="7" l="1"/>
  <c r="AP478" i="7"/>
  <c r="AP530" i="7"/>
  <c r="C77" i="7"/>
  <c r="C701" i="7"/>
  <c r="D698" i="7" s="1"/>
  <c r="D701" i="7" s="1"/>
  <c r="E698" i="7" s="1"/>
  <c r="E701" i="7" s="1"/>
  <c r="F698" i="7" s="1"/>
  <c r="F701" i="7" s="1"/>
  <c r="G698" i="7" s="1"/>
  <c r="G701" i="7" s="1"/>
  <c r="H698" i="7" s="1"/>
  <c r="H701" i="7" s="1"/>
  <c r="I698" i="7" s="1"/>
  <c r="I701" i="7" s="1"/>
  <c r="J698" i="7" s="1"/>
  <c r="J701" i="7" s="1"/>
  <c r="K698" i="7" s="1"/>
  <c r="K701" i="7" s="1"/>
  <c r="L698" i="7" s="1"/>
  <c r="L701" i="7" s="1"/>
  <c r="M698" i="7" s="1"/>
  <c r="M701" i="7" s="1"/>
  <c r="N698" i="7" s="1"/>
  <c r="N701" i="7" s="1"/>
  <c r="O698" i="7" s="1"/>
  <c r="O701" i="7" s="1"/>
  <c r="P698" i="7" s="1"/>
  <c r="P701" i="7" s="1"/>
  <c r="Q698" i="7" s="1"/>
  <c r="Q701" i="7" s="1"/>
  <c r="R698" i="7" s="1"/>
  <c r="R701" i="7" s="1"/>
  <c r="S698" i="7" s="1"/>
  <c r="S701" i="7" s="1"/>
  <c r="T698" i="7" s="1"/>
  <c r="T701" i="7" s="1"/>
  <c r="U698" i="7" s="1"/>
  <c r="U701" i="7" s="1"/>
  <c r="V698" i="7" s="1"/>
  <c r="V701" i="7" s="1"/>
  <c r="W698" i="7" s="1"/>
  <c r="W701" i="7" s="1"/>
  <c r="X698" i="7" s="1"/>
  <c r="X701" i="7" s="1"/>
  <c r="Y698" i="7" s="1"/>
  <c r="Y701" i="7" s="1"/>
  <c r="Z698" i="7" s="1"/>
  <c r="Z701" i="7" s="1"/>
  <c r="AA698" i="7" s="1"/>
  <c r="AA701" i="7" s="1"/>
  <c r="AB698" i="7" s="1"/>
  <c r="AB701" i="7" s="1"/>
  <c r="AC698" i="7" s="1"/>
  <c r="AC701" i="7" s="1"/>
  <c r="AD698" i="7" s="1"/>
  <c r="AD701" i="7" s="1"/>
  <c r="AE698" i="7" s="1"/>
  <c r="AE701" i="7" s="1"/>
  <c r="AF698" i="7" s="1"/>
  <c r="AF701" i="7" s="1"/>
  <c r="AG698" i="7" s="1"/>
  <c r="AG701" i="7" s="1"/>
  <c r="AH698" i="7" s="1"/>
  <c r="AH701" i="7" s="1"/>
  <c r="AI698" i="7" s="1"/>
  <c r="AI701" i="7" s="1"/>
  <c r="AJ698" i="7" s="1"/>
  <c r="AJ701" i="7" s="1"/>
  <c r="AK698" i="7" s="1"/>
  <c r="AK701" i="7" s="1"/>
  <c r="AL698" i="7" s="1"/>
  <c r="AL701" i="7" s="1"/>
  <c r="AM698" i="7" s="1"/>
  <c r="AM701" i="7" s="1"/>
  <c r="AN698" i="7" s="1"/>
  <c r="AN701" i="7" s="1"/>
  <c r="AO698" i="7" s="1"/>
  <c r="AO701" i="7" s="1"/>
  <c r="AP698" i="7" s="1"/>
  <c r="AP701" i="7" s="1"/>
  <c r="C76" i="7"/>
  <c r="C669" i="7"/>
  <c r="D666" i="7" s="1"/>
  <c r="D669" i="7" s="1"/>
  <c r="E666" i="7" s="1"/>
  <c r="E669" i="7" s="1"/>
  <c r="F666" i="7" s="1"/>
  <c r="F669" i="7" s="1"/>
  <c r="G666" i="7" s="1"/>
  <c r="G669" i="7" s="1"/>
  <c r="H666" i="7" s="1"/>
  <c r="H669" i="7" s="1"/>
  <c r="I666" i="7" s="1"/>
  <c r="I669" i="7" s="1"/>
  <c r="J666" i="7" s="1"/>
  <c r="J669" i="7" s="1"/>
  <c r="K666" i="7" s="1"/>
  <c r="K669" i="7" s="1"/>
  <c r="L666" i="7" s="1"/>
  <c r="L669" i="7" s="1"/>
  <c r="M666" i="7" s="1"/>
  <c r="M669" i="7" s="1"/>
  <c r="N666" i="7" s="1"/>
  <c r="N669" i="7" s="1"/>
  <c r="O666" i="7" s="1"/>
  <c r="O669" i="7" s="1"/>
  <c r="P666" i="7" s="1"/>
  <c r="P669" i="7" s="1"/>
  <c r="Q666" i="7" s="1"/>
  <c r="Q669" i="7" s="1"/>
  <c r="R666" i="7" s="1"/>
  <c r="R669" i="7" s="1"/>
  <c r="S666" i="7" s="1"/>
  <c r="S669" i="7" s="1"/>
  <c r="T666" i="7" s="1"/>
  <c r="T669" i="7" s="1"/>
  <c r="U666" i="7" s="1"/>
  <c r="U669" i="7" s="1"/>
  <c r="V666" i="7" s="1"/>
  <c r="V669" i="7" s="1"/>
  <c r="W666" i="7" s="1"/>
  <c r="W669" i="7" s="1"/>
  <c r="X666" i="7" s="1"/>
  <c r="X669" i="7" s="1"/>
  <c r="Y666" i="7" s="1"/>
  <c r="Y669" i="7" s="1"/>
  <c r="Z666" i="7" s="1"/>
  <c r="Z669" i="7" s="1"/>
  <c r="AA666" i="7" s="1"/>
  <c r="AA669" i="7" s="1"/>
  <c r="AB666" i="7" s="1"/>
  <c r="AB669" i="7" s="1"/>
  <c r="AC666" i="7" s="1"/>
  <c r="AC669" i="7" s="1"/>
  <c r="AD666" i="7" s="1"/>
  <c r="AD669" i="7" s="1"/>
  <c r="AE666" i="7" s="1"/>
  <c r="AE669" i="7" s="1"/>
  <c r="AF666" i="7" s="1"/>
  <c r="AF669" i="7" s="1"/>
  <c r="AG666" i="7" s="1"/>
  <c r="AG669" i="7" s="1"/>
  <c r="AH666" i="7" s="1"/>
  <c r="AH669" i="7" s="1"/>
  <c r="AI666" i="7" s="1"/>
  <c r="AI669" i="7" s="1"/>
  <c r="AJ666" i="7" s="1"/>
  <c r="AJ669" i="7" s="1"/>
  <c r="AK666" i="7" s="1"/>
  <c r="AK669" i="7" s="1"/>
  <c r="AL666" i="7" s="1"/>
  <c r="AL669" i="7" s="1"/>
  <c r="AM666" i="7" s="1"/>
  <c r="AM669" i="7" s="1"/>
  <c r="AN666" i="7" s="1"/>
  <c r="AN669" i="7" s="1"/>
  <c r="AO666" i="7" s="1"/>
  <c r="AO669" i="7" s="1"/>
  <c r="AP666" i="7" s="1"/>
  <c r="AP669" i="7" s="1"/>
  <c r="C75" i="7"/>
  <c r="C637" i="7"/>
  <c r="D634" i="7" s="1"/>
  <c r="D637" i="7" s="1"/>
  <c r="E634" i="7" s="1"/>
  <c r="E637" i="7" s="1"/>
  <c r="F634" i="7" s="1"/>
  <c r="F637" i="7" s="1"/>
  <c r="G634" i="7" s="1"/>
  <c r="G637" i="7" s="1"/>
  <c r="H634" i="7" s="1"/>
  <c r="H637" i="7" s="1"/>
  <c r="I634" i="7" s="1"/>
  <c r="I637" i="7" s="1"/>
  <c r="J634" i="7" s="1"/>
  <c r="J637" i="7" s="1"/>
  <c r="K634" i="7" s="1"/>
  <c r="K637" i="7" s="1"/>
  <c r="L634" i="7" s="1"/>
  <c r="L637" i="7" s="1"/>
  <c r="M634" i="7" l="1"/>
  <c r="M637" i="7" s="1"/>
  <c r="N634" i="7" l="1"/>
  <c r="N637" i="7" s="1"/>
  <c r="AO582" i="7" l="1"/>
  <c r="AO583" i="7" s="1"/>
  <c r="AO17" i="7" s="1"/>
  <c r="AO578" i="7"/>
  <c r="AO579" i="7" s="1"/>
  <c r="AO543" i="7"/>
  <c r="AO544" i="7" s="1"/>
  <c r="AO109" i="7" s="1"/>
  <c r="AO574" i="7"/>
  <c r="AO575" i="7" s="1"/>
  <c r="AO570" i="7"/>
  <c r="AO571" i="7" s="1"/>
  <c r="AO537" i="7"/>
  <c r="AO538" i="7" s="1"/>
  <c r="AO108" i="7" s="1"/>
  <c r="AO32" i="7"/>
  <c r="AO34" i="7" s="1"/>
  <c r="AN578" i="7"/>
  <c r="AN579" i="7" s="1"/>
  <c r="AN543" i="7"/>
  <c r="AN544" i="7" s="1"/>
  <c r="AN109" i="7" s="1"/>
  <c r="AN582" i="7"/>
  <c r="AN583" i="7" s="1"/>
  <c r="AN17" i="7" s="1"/>
  <c r="AN570" i="7"/>
  <c r="AN571" i="7" s="1"/>
  <c r="AN537" i="7"/>
  <c r="AN538" i="7" s="1"/>
  <c r="AN108" i="7" s="1"/>
  <c r="AN574" i="7"/>
  <c r="AN575" i="7" s="1"/>
  <c r="AN32" i="7"/>
  <c r="AN34" i="7" s="1"/>
  <c r="AM574" i="7"/>
  <c r="AM575" i="7" s="1"/>
  <c r="AM570" i="7"/>
  <c r="AM571" i="7" s="1"/>
  <c r="AM537" i="7"/>
  <c r="AM538" i="7" s="1"/>
  <c r="AM108" i="7" s="1"/>
  <c r="AM32" i="7"/>
  <c r="AM34" i="7" s="1"/>
  <c r="AM582" i="7"/>
  <c r="AM583" i="7" s="1"/>
  <c r="AM17" i="7" s="1"/>
  <c r="AM578" i="7"/>
  <c r="AM579" i="7" s="1"/>
  <c r="AM543" i="7"/>
  <c r="AM544" i="7" s="1"/>
  <c r="AM109" i="7" s="1"/>
  <c r="AL578" i="7"/>
  <c r="AL579" i="7" s="1"/>
  <c r="AL543" i="7"/>
  <c r="AL544" i="7" s="1"/>
  <c r="AL109" i="7" s="1"/>
  <c r="AL582" i="7"/>
  <c r="AL583" i="7" s="1"/>
  <c r="AL17" i="7" s="1"/>
  <c r="AL570" i="7"/>
  <c r="AL571" i="7" s="1"/>
  <c r="AL537" i="7"/>
  <c r="AL538" i="7" s="1"/>
  <c r="AL108" i="7" s="1"/>
  <c r="AL574" i="7"/>
  <c r="AL575" i="7" s="1"/>
  <c r="AL32" i="7"/>
  <c r="AL34" i="7" s="1"/>
  <c r="AK582" i="7"/>
  <c r="AK583" i="7" s="1"/>
  <c r="AK17" i="7" s="1"/>
  <c r="AK578" i="7"/>
  <c r="AK579" i="7" s="1"/>
  <c r="AK574" i="7"/>
  <c r="AK575" i="7" s="1"/>
  <c r="AK570" i="7"/>
  <c r="AK571" i="7" s="1"/>
  <c r="AK537" i="7"/>
  <c r="AK538" i="7" s="1"/>
  <c r="AK108" i="7" s="1"/>
  <c r="AK32" i="7"/>
  <c r="AK34" i="7" s="1"/>
  <c r="AK543" i="7"/>
  <c r="AK544" i="7" s="1"/>
  <c r="AK109" i="7" s="1"/>
  <c r="AJ570" i="7"/>
  <c r="AJ571" i="7" s="1"/>
  <c r="AJ537" i="7"/>
  <c r="AJ538" i="7" s="1"/>
  <c r="AJ108" i="7" s="1"/>
  <c r="AJ574" i="7"/>
  <c r="AJ575" i="7" s="1"/>
  <c r="AJ32" i="7"/>
  <c r="AJ34" i="7" s="1"/>
  <c r="AJ578" i="7"/>
  <c r="AJ579" i="7" s="1"/>
  <c r="AJ543" i="7"/>
  <c r="AJ544" i="7" s="1"/>
  <c r="AJ109" i="7" s="1"/>
  <c r="AJ582" i="7"/>
  <c r="AJ583" i="7" s="1"/>
  <c r="AJ17" i="7" s="1"/>
  <c r="AH570" i="7"/>
  <c r="AH571" i="7" s="1"/>
  <c r="AH537" i="7"/>
  <c r="AH538" i="7" s="1"/>
  <c r="AH108" i="7" s="1"/>
  <c r="AH574" i="7"/>
  <c r="AH575" i="7" s="1"/>
  <c r="AH32" i="7"/>
  <c r="AH34" i="7" s="1"/>
  <c r="AH578" i="7"/>
  <c r="AH579" i="7" s="1"/>
  <c r="AH543" i="7"/>
  <c r="AH544" i="7" s="1"/>
  <c r="AH109" i="7" s="1"/>
  <c r="AH582" i="7"/>
  <c r="AH583" i="7" s="1"/>
  <c r="AH17" i="7" s="1"/>
  <c r="AG574" i="7"/>
  <c r="AG575" i="7" s="1"/>
  <c r="AG570" i="7"/>
  <c r="AG571" i="7" s="1"/>
  <c r="AG537" i="7"/>
  <c r="AG538" i="7" s="1"/>
  <c r="AG108" i="7" s="1"/>
  <c r="AG32" i="7"/>
  <c r="AG34" i="7" s="1"/>
  <c r="AG582" i="7"/>
  <c r="AG583" i="7" s="1"/>
  <c r="AG17" i="7" s="1"/>
  <c r="AG578" i="7"/>
  <c r="AG579" i="7" s="1"/>
  <c r="AG543" i="7"/>
  <c r="AG544" i="7" s="1"/>
  <c r="AG109" i="7" s="1"/>
  <c r="AP578" i="7"/>
  <c r="AP579" i="7" s="1"/>
  <c r="AP543" i="7"/>
  <c r="AP544" i="7" s="1"/>
  <c r="AP109" i="7" s="1"/>
  <c r="AP582" i="7"/>
  <c r="AP583" i="7" s="1"/>
  <c r="AP17" i="7" s="1"/>
  <c r="AP570" i="7"/>
  <c r="AP571" i="7" s="1"/>
  <c r="AP537" i="7"/>
  <c r="AP538" i="7" s="1"/>
  <c r="AP108" i="7" s="1"/>
  <c r="AP574" i="7"/>
  <c r="AP575" i="7" s="1"/>
  <c r="AP32" i="7"/>
  <c r="AP34" i="7" s="1"/>
  <c r="AI574" i="7"/>
  <c r="AI575" i="7" s="1"/>
  <c r="AI537" i="7"/>
  <c r="AI538" i="7" s="1"/>
  <c r="AI108" i="7" s="1"/>
  <c r="AI582" i="7"/>
  <c r="AI583" i="7" s="1"/>
  <c r="AI17" i="7" s="1"/>
  <c r="AI578" i="7"/>
  <c r="AI579" i="7" s="1"/>
  <c r="AI543" i="7"/>
  <c r="AI544" i="7" s="1"/>
  <c r="AI109" i="7" s="1"/>
  <c r="AI570" i="7"/>
  <c r="AI571" i="7" s="1"/>
  <c r="AI32" i="7"/>
  <c r="AI34" i="7" s="1"/>
  <c r="C570" i="7"/>
  <c r="C571" i="7" s="1"/>
  <c r="C32" i="7"/>
  <c r="C34" i="7" s="1"/>
  <c r="C42" i="7" s="1"/>
  <c r="C578" i="7"/>
  <c r="C579" i="7" s="1"/>
  <c r="C125" i="7"/>
  <c r="C574" i="7"/>
  <c r="C575" i="7" s="1"/>
  <c r="C537" i="7"/>
  <c r="C538" i="7" s="1"/>
  <c r="C108" i="7" s="1"/>
  <c r="C582" i="7"/>
  <c r="C583" i="7" s="1"/>
  <c r="C17" i="7" s="1"/>
  <c r="C18" i="7" s="1"/>
  <c r="C20" i="7" s="1"/>
  <c r="C543" i="7"/>
  <c r="C544" i="7" s="1"/>
  <c r="C109" i="7" s="1"/>
  <c r="G582" i="7"/>
  <c r="G583" i="7" s="1"/>
  <c r="G17" i="7" s="1"/>
  <c r="G543" i="7"/>
  <c r="G544" i="7" s="1"/>
  <c r="G109" i="7" s="1"/>
  <c r="G570" i="7"/>
  <c r="G571" i="7" s="1"/>
  <c r="G32" i="7"/>
  <c r="G34" i="7" s="1"/>
  <c r="G578" i="7"/>
  <c r="G579" i="7" s="1"/>
  <c r="G125" i="7"/>
  <c r="G574" i="7"/>
  <c r="G575" i="7" s="1"/>
  <c r="G537" i="7"/>
  <c r="G538" i="7" s="1"/>
  <c r="G108" i="7" s="1"/>
  <c r="K582" i="7"/>
  <c r="K583" i="7" s="1"/>
  <c r="K17" i="7" s="1"/>
  <c r="K543" i="7"/>
  <c r="K544" i="7" s="1"/>
  <c r="K109" i="7" s="1"/>
  <c r="K537" i="7"/>
  <c r="K538" i="7" s="1"/>
  <c r="K108" i="7" s="1"/>
  <c r="K570" i="7"/>
  <c r="K571" i="7" s="1"/>
  <c r="K578" i="7"/>
  <c r="K579" i="7" s="1"/>
  <c r="K125" i="7"/>
  <c r="K574" i="7"/>
  <c r="K575" i="7" s="1"/>
  <c r="K32" i="7"/>
  <c r="K34" i="7" s="1"/>
  <c r="O582" i="7"/>
  <c r="O583" i="7" s="1"/>
  <c r="O17" i="7" s="1"/>
  <c r="O125" i="7"/>
  <c r="O570" i="7"/>
  <c r="O571" i="7" s="1"/>
  <c r="O32" i="7"/>
  <c r="O34" i="7" s="1"/>
  <c r="O578" i="7"/>
  <c r="O579" i="7" s="1"/>
  <c r="O574" i="7"/>
  <c r="O575" i="7" s="1"/>
  <c r="O537" i="7"/>
  <c r="O538" i="7" s="1"/>
  <c r="O108" i="7" s="1"/>
  <c r="O543" i="7"/>
  <c r="O544" i="7" s="1"/>
  <c r="O109" i="7" s="1"/>
  <c r="S574" i="7"/>
  <c r="S575" i="7" s="1"/>
  <c r="S537" i="7"/>
  <c r="S538" i="7" s="1"/>
  <c r="S108" i="7" s="1"/>
  <c r="S582" i="7"/>
  <c r="S583" i="7" s="1"/>
  <c r="S17" i="7" s="1"/>
  <c r="S543" i="7"/>
  <c r="S544" i="7" s="1"/>
  <c r="S109" i="7" s="1"/>
  <c r="S570" i="7"/>
  <c r="S571" i="7" s="1"/>
  <c r="S32" i="7"/>
  <c r="S34" i="7" s="1"/>
  <c r="S578" i="7"/>
  <c r="S579" i="7" s="1"/>
  <c r="S125" i="7"/>
  <c r="W574" i="7"/>
  <c r="W575" i="7" s="1"/>
  <c r="W537" i="7"/>
  <c r="W538" i="7" s="1"/>
  <c r="W108" i="7" s="1"/>
  <c r="W582" i="7"/>
  <c r="W583" i="7" s="1"/>
  <c r="W17" i="7" s="1"/>
  <c r="W543" i="7"/>
  <c r="W544" i="7" s="1"/>
  <c r="W109" i="7" s="1"/>
  <c r="W570" i="7"/>
  <c r="W571" i="7" s="1"/>
  <c r="W32" i="7"/>
  <c r="W34" i="7" s="1"/>
  <c r="W578" i="7"/>
  <c r="W579" i="7" s="1"/>
  <c r="W125" i="7"/>
  <c r="AA574" i="7"/>
  <c r="AA575" i="7" s="1"/>
  <c r="AA537" i="7"/>
  <c r="AA538" i="7" s="1"/>
  <c r="AA108" i="7" s="1"/>
  <c r="AA582" i="7"/>
  <c r="AA583" i="7" s="1"/>
  <c r="AA17" i="7" s="1"/>
  <c r="AA543" i="7"/>
  <c r="AA544" i="7" s="1"/>
  <c r="AA109" i="7" s="1"/>
  <c r="AA570" i="7"/>
  <c r="AA571" i="7" s="1"/>
  <c r="AA32" i="7"/>
  <c r="AA34" i="7" s="1"/>
  <c r="AA578" i="7"/>
  <c r="AA579" i="7" s="1"/>
  <c r="AA125" i="7"/>
  <c r="AE582" i="7"/>
  <c r="AE583" i="7" s="1"/>
  <c r="AE17" i="7" s="1"/>
  <c r="AE543" i="7"/>
  <c r="AE544" i="7" s="1"/>
  <c r="AE109" i="7" s="1"/>
  <c r="AE570" i="7"/>
  <c r="AE571" i="7" s="1"/>
  <c r="AE32" i="7"/>
  <c r="AE34" i="7" s="1"/>
  <c r="AE578" i="7"/>
  <c r="AE579" i="7" s="1"/>
  <c r="AE574" i="7"/>
  <c r="AE575" i="7" s="1"/>
  <c r="AE537" i="7"/>
  <c r="AE538" i="7" s="1"/>
  <c r="AE108" i="7" s="1"/>
  <c r="F578" i="7"/>
  <c r="F579" i="7" s="1"/>
  <c r="F582" i="7"/>
  <c r="F583" i="7" s="1"/>
  <c r="F17" i="7" s="1"/>
  <c r="F537" i="7"/>
  <c r="F538" i="7" s="1"/>
  <c r="F108" i="7" s="1"/>
  <c r="F32" i="7"/>
  <c r="F34" i="7" s="1"/>
  <c r="F543" i="7"/>
  <c r="F544" i="7" s="1"/>
  <c r="F109" i="7" s="1"/>
  <c r="F125" i="7"/>
  <c r="F570" i="7"/>
  <c r="F571" i="7" s="1"/>
  <c r="F574" i="7"/>
  <c r="F575" i="7" s="1"/>
  <c r="J537" i="7"/>
  <c r="J538" i="7" s="1"/>
  <c r="J108" i="7" s="1"/>
  <c r="J32" i="7"/>
  <c r="J34" i="7" s="1"/>
  <c r="J543" i="7"/>
  <c r="J544" i="7" s="1"/>
  <c r="J109" i="7" s="1"/>
  <c r="J125" i="7"/>
  <c r="J570" i="7"/>
  <c r="J571" i="7" s="1"/>
  <c r="J574" i="7"/>
  <c r="J575" i="7" s="1"/>
  <c r="J578" i="7"/>
  <c r="J579" i="7" s="1"/>
  <c r="J582" i="7"/>
  <c r="J583" i="7" s="1"/>
  <c r="J17" i="7" s="1"/>
  <c r="N537" i="7"/>
  <c r="N538" i="7" s="1"/>
  <c r="N108" i="7" s="1"/>
  <c r="N32" i="7"/>
  <c r="N34" i="7" s="1"/>
  <c r="N543" i="7"/>
  <c r="N544" i="7" s="1"/>
  <c r="N109" i="7" s="1"/>
  <c r="N125" i="7"/>
  <c r="N570" i="7"/>
  <c r="N571" i="7" s="1"/>
  <c r="N574" i="7"/>
  <c r="N575" i="7" s="1"/>
  <c r="N578" i="7"/>
  <c r="N579" i="7" s="1"/>
  <c r="N582" i="7"/>
  <c r="N583" i="7" s="1"/>
  <c r="N17" i="7" s="1"/>
  <c r="R570" i="7"/>
  <c r="R571" i="7" s="1"/>
  <c r="R574" i="7"/>
  <c r="R575" i="7" s="1"/>
  <c r="R578" i="7"/>
  <c r="R579" i="7" s="1"/>
  <c r="R125" i="7"/>
  <c r="R582" i="7"/>
  <c r="R583" i="7" s="1"/>
  <c r="R17" i="7" s="1"/>
  <c r="R537" i="7"/>
  <c r="R538" i="7" s="1"/>
  <c r="R108" i="7" s="1"/>
  <c r="R32" i="7"/>
  <c r="R34" i="7" s="1"/>
  <c r="R543" i="7"/>
  <c r="R544" i="7" s="1"/>
  <c r="R109" i="7" s="1"/>
  <c r="V543" i="7"/>
  <c r="V544" i="7" s="1"/>
  <c r="V109" i="7" s="1"/>
  <c r="V537" i="7"/>
  <c r="V538" i="7" s="1"/>
  <c r="V108" i="7" s="1"/>
  <c r="V32" i="7"/>
  <c r="V34" i="7" s="1"/>
  <c r="V578" i="7"/>
  <c r="V579" i="7" s="1"/>
  <c r="V582" i="7"/>
  <c r="V583" i="7" s="1"/>
  <c r="V17" i="7" s="1"/>
  <c r="V570" i="7"/>
  <c r="V571" i="7" s="1"/>
  <c r="V574" i="7"/>
  <c r="V575" i="7" s="1"/>
  <c r="V125" i="7"/>
  <c r="Z543" i="7"/>
  <c r="Z544" i="7" s="1"/>
  <c r="Z109" i="7" s="1"/>
  <c r="Z570" i="7"/>
  <c r="Z571" i="7" s="1"/>
  <c r="Z574" i="7"/>
  <c r="Z575" i="7" s="1"/>
  <c r="Z582" i="7"/>
  <c r="Z583" i="7" s="1"/>
  <c r="Z17" i="7" s="1"/>
  <c r="Z578" i="7"/>
  <c r="Z579" i="7" s="1"/>
  <c r="Z537" i="7"/>
  <c r="Z538" i="7" s="1"/>
  <c r="Z108" i="7" s="1"/>
  <c r="Z32" i="7"/>
  <c r="Z34" i="7" s="1"/>
  <c r="Z125" i="7"/>
  <c r="AD537" i="7"/>
  <c r="AD538" i="7" s="1"/>
  <c r="AD108" i="7" s="1"/>
  <c r="AD32" i="7"/>
  <c r="AD34" i="7" s="1"/>
  <c r="AD543" i="7"/>
  <c r="AD544" i="7" s="1"/>
  <c r="AD109" i="7" s="1"/>
  <c r="AD570" i="7"/>
  <c r="AD571" i="7" s="1"/>
  <c r="AD574" i="7"/>
  <c r="AD575" i="7" s="1"/>
  <c r="AD578" i="7"/>
  <c r="AD579" i="7" s="1"/>
  <c r="AD582" i="7"/>
  <c r="AD583" i="7" s="1"/>
  <c r="AD17" i="7" s="1"/>
  <c r="E582" i="7"/>
  <c r="E583" i="7" s="1"/>
  <c r="E17" i="7" s="1"/>
  <c r="E543" i="7"/>
  <c r="E544" i="7" s="1"/>
  <c r="E109" i="7" s="1"/>
  <c r="E570" i="7"/>
  <c r="E571" i="7" s="1"/>
  <c r="E32" i="7"/>
  <c r="E34" i="7" s="1"/>
  <c r="E578" i="7"/>
  <c r="E579" i="7" s="1"/>
  <c r="E125" i="7"/>
  <c r="E574" i="7"/>
  <c r="E575" i="7" s="1"/>
  <c r="E537" i="7"/>
  <c r="E538" i="7" s="1"/>
  <c r="E108" i="7" s="1"/>
  <c r="I574" i="7"/>
  <c r="I575" i="7" s="1"/>
  <c r="I537" i="7"/>
  <c r="I538" i="7" s="1"/>
  <c r="I108" i="7" s="1"/>
  <c r="I582" i="7"/>
  <c r="I583" i="7" s="1"/>
  <c r="I17" i="7" s="1"/>
  <c r="I543" i="7"/>
  <c r="I544" i="7" s="1"/>
  <c r="I109" i="7" s="1"/>
  <c r="I570" i="7"/>
  <c r="I571" i="7" s="1"/>
  <c r="I32" i="7"/>
  <c r="I34" i="7" s="1"/>
  <c r="I578" i="7"/>
  <c r="I579" i="7" s="1"/>
  <c r="I125" i="7"/>
  <c r="M582" i="7"/>
  <c r="M583" i="7" s="1"/>
  <c r="M17" i="7" s="1"/>
  <c r="M574" i="7"/>
  <c r="M575" i="7" s="1"/>
  <c r="M537" i="7"/>
  <c r="M538" i="7" s="1"/>
  <c r="M108" i="7" s="1"/>
  <c r="M578" i="7"/>
  <c r="M579" i="7" s="1"/>
  <c r="M543" i="7"/>
  <c r="M544" i="7" s="1"/>
  <c r="M109" i="7" s="1"/>
  <c r="M570" i="7"/>
  <c r="M571" i="7" s="1"/>
  <c r="M32" i="7"/>
  <c r="M34" i="7" s="1"/>
  <c r="M125" i="7"/>
  <c r="Q582" i="7"/>
  <c r="Q583" i="7" s="1"/>
  <c r="Q17" i="7" s="1"/>
  <c r="Q543" i="7"/>
  <c r="Q544" i="7" s="1"/>
  <c r="Q109" i="7" s="1"/>
  <c r="Q570" i="7"/>
  <c r="Q571" i="7" s="1"/>
  <c r="Q32" i="7"/>
  <c r="Q34" i="7" s="1"/>
  <c r="Q578" i="7"/>
  <c r="Q579" i="7" s="1"/>
  <c r="Q125" i="7"/>
  <c r="Q574" i="7"/>
  <c r="Q575" i="7" s="1"/>
  <c r="Q537" i="7"/>
  <c r="Q538" i="7" s="1"/>
  <c r="Q108" i="7" s="1"/>
  <c r="U582" i="7"/>
  <c r="U583" i="7" s="1"/>
  <c r="U17" i="7" s="1"/>
  <c r="U543" i="7"/>
  <c r="U544" i="7" s="1"/>
  <c r="U109" i="7" s="1"/>
  <c r="U574" i="7"/>
  <c r="U575" i="7" s="1"/>
  <c r="U32" i="7"/>
  <c r="U34" i="7" s="1"/>
  <c r="U578" i="7"/>
  <c r="U579" i="7" s="1"/>
  <c r="U125" i="7"/>
  <c r="U537" i="7"/>
  <c r="U538" i="7" s="1"/>
  <c r="U108" i="7" s="1"/>
  <c r="U570" i="7"/>
  <c r="U571" i="7" s="1"/>
  <c r="Y582" i="7"/>
  <c r="Y583" i="7" s="1"/>
  <c r="Y17" i="7" s="1"/>
  <c r="Y543" i="7"/>
  <c r="Y544" i="7" s="1"/>
  <c r="Y109" i="7" s="1"/>
  <c r="Y570" i="7"/>
  <c r="Y571" i="7" s="1"/>
  <c r="Y32" i="7"/>
  <c r="Y34" i="7" s="1"/>
  <c r="Y578" i="7"/>
  <c r="Y579" i="7" s="1"/>
  <c r="Y125" i="7"/>
  <c r="Y574" i="7"/>
  <c r="Y575" i="7" s="1"/>
  <c r="Y537" i="7"/>
  <c r="Y538" i="7" s="1"/>
  <c r="Y108" i="7" s="1"/>
  <c r="AC582" i="7"/>
  <c r="AC583" i="7" s="1"/>
  <c r="AC17" i="7" s="1"/>
  <c r="AC543" i="7"/>
  <c r="AC544" i="7" s="1"/>
  <c r="AC109" i="7" s="1"/>
  <c r="AC570" i="7"/>
  <c r="AC571" i="7" s="1"/>
  <c r="AC32" i="7"/>
  <c r="AC34" i="7" s="1"/>
  <c r="AC578" i="7"/>
  <c r="AC579" i="7" s="1"/>
  <c r="AC574" i="7"/>
  <c r="AC575" i="7" s="1"/>
  <c r="AC537" i="7"/>
  <c r="AC538" i="7" s="1"/>
  <c r="AC108" i="7" s="1"/>
  <c r="D578" i="7"/>
  <c r="D579" i="7" s="1"/>
  <c r="D582" i="7"/>
  <c r="D583" i="7" s="1"/>
  <c r="D17" i="7" s="1"/>
  <c r="D537" i="7"/>
  <c r="D538" i="7" s="1"/>
  <c r="D108" i="7" s="1"/>
  <c r="D32" i="7"/>
  <c r="D34" i="7" s="1"/>
  <c r="D543" i="7"/>
  <c r="D544" i="7" s="1"/>
  <c r="D109" i="7" s="1"/>
  <c r="D125" i="7"/>
  <c r="D570" i="7"/>
  <c r="D571" i="7" s="1"/>
  <c r="D574" i="7"/>
  <c r="D575" i="7" s="1"/>
  <c r="H537" i="7"/>
  <c r="H538" i="7" s="1"/>
  <c r="H108" i="7" s="1"/>
  <c r="H32" i="7"/>
  <c r="H34" i="7" s="1"/>
  <c r="H570" i="7"/>
  <c r="H571" i="7" s="1"/>
  <c r="H574" i="7"/>
  <c r="H575" i="7" s="1"/>
  <c r="H578" i="7"/>
  <c r="H579" i="7" s="1"/>
  <c r="H582" i="7"/>
  <c r="H583" i="7" s="1"/>
  <c r="H17" i="7" s="1"/>
  <c r="H125" i="7"/>
  <c r="H543" i="7"/>
  <c r="H544" i="7" s="1"/>
  <c r="H109" i="7" s="1"/>
  <c r="L537" i="7"/>
  <c r="L538" i="7" s="1"/>
  <c r="L108" i="7" s="1"/>
  <c r="L32" i="7"/>
  <c r="L34" i="7" s="1"/>
  <c r="L543" i="7"/>
  <c r="L544" i="7" s="1"/>
  <c r="L109" i="7" s="1"/>
  <c r="L125" i="7"/>
  <c r="L570" i="7"/>
  <c r="L571" i="7" s="1"/>
  <c r="L574" i="7"/>
  <c r="L575" i="7" s="1"/>
  <c r="L578" i="7"/>
  <c r="L579" i="7" s="1"/>
  <c r="L582" i="7"/>
  <c r="L583" i="7" s="1"/>
  <c r="L17" i="7" s="1"/>
  <c r="P537" i="7"/>
  <c r="P538" i="7" s="1"/>
  <c r="P108" i="7" s="1"/>
  <c r="P32" i="7"/>
  <c r="P34" i="7" s="1"/>
  <c r="P543" i="7"/>
  <c r="P544" i="7" s="1"/>
  <c r="P109" i="7" s="1"/>
  <c r="P125" i="7"/>
  <c r="P570" i="7"/>
  <c r="P571" i="7" s="1"/>
  <c r="P574" i="7"/>
  <c r="P575" i="7" s="1"/>
  <c r="P578" i="7"/>
  <c r="P579" i="7" s="1"/>
  <c r="P582" i="7"/>
  <c r="P583" i="7" s="1"/>
  <c r="P17" i="7" s="1"/>
  <c r="T578" i="7"/>
  <c r="T579" i="7" s="1"/>
  <c r="T582" i="7"/>
  <c r="T583" i="7" s="1"/>
  <c r="T17" i="7" s="1"/>
  <c r="T574" i="7"/>
  <c r="T575" i="7" s="1"/>
  <c r="T537" i="7"/>
  <c r="T538" i="7" s="1"/>
  <c r="T108" i="7" s="1"/>
  <c r="T543" i="7"/>
  <c r="T544" i="7" s="1"/>
  <c r="T109" i="7" s="1"/>
  <c r="T125" i="7"/>
  <c r="T570" i="7"/>
  <c r="T571" i="7" s="1"/>
  <c r="T32" i="7"/>
  <c r="T34" i="7" s="1"/>
  <c r="X537" i="7"/>
  <c r="X538" i="7" s="1"/>
  <c r="X108" i="7" s="1"/>
  <c r="X32" i="7"/>
  <c r="X34" i="7" s="1"/>
  <c r="X543" i="7"/>
  <c r="X544" i="7" s="1"/>
  <c r="X109" i="7" s="1"/>
  <c r="X125" i="7"/>
  <c r="X570" i="7"/>
  <c r="X571" i="7" s="1"/>
  <c r="X574" i="7"/>
  <c r="X575" i="7" s="1"/>
  <c r="X578" i="7"/>
  <c r="X579" i="7" s="1"/>
  <c r="X582" i="7"/>
  <c r="X583" i="7" s="1"/>
  <c r="X17" i="7" s="1"/>
  <c r="AB578" i="7"/>
  <c r="AB579" i="7" s="1"/>
  <c r="AB582" i="7"/>
  <c r="AB583" i="7" s="1"/>
  <c r="AB17" i="7" s="1"/>
  <c r="AB574" i="7"/>
  <c r="AB575" i="7" s="1"/>
  <c r="AB570" i="7"/>
  <c r="AB571" i="7" s="1"/>
  <c r="AB543" i="7"/>
  <c r="AB544" i="7" s="1"/>
  <c r="AB109" i="7" s="1"/>
  <c r="AB537" i="7"/>
  <c r="AB538" i="7" s="1"/>
  <c r="AB108" i="7" s="1"/>
  <c r="AB32" i="7"/>
  <c r="AB34" i="7" s="1"/>
  <c r="AF537" i="7"/>
  <c r="AF538" i="7" s="1"/>
  <c r="AF108" i="7" s="1"/>
  <c r="AF32" i="7"/>
  <c r="AF34" i="7" s="1"/>
  <c r="AF543" i="7"/>
  <c r="AF544" i="7" s="1"/>
  <c r="AF109" i="7" s="1"/>
  <c r="AF570" i="7"/>
  <c r="AF571" i="7" s="1"/>
  <c r="AF574" i="7"/>
  <c r="AF575" i="7" s="1"/>
  <c r="AF578" i="7"/>
  <c r="AF579" i="7" s="1"/>
  <c r="AF582" i="7"/>
  <c r="AF583" i="7" s="1"/>
  <c r="AF17" i="7" s="1"/>
  <c r="O634" i="7"/>
  <c r="O637" i="7" s="1"/>
  <c r="AC628" i="7" l="1"/>
  <c r="AC42" i="7"/>
  <c r="Y628" i="7"/>
  <c r="Y42" i="7"/>
  <c r="U628" i="7"/>
  <c r="U42" i="7"/>
  <c r="Q628" i="7"/>
  <c r="Q42" i="7"/>
  <c r="E628" i="7"/>
  <c r="E42" i="7"/>
  <c r="Z628" i="7"/>
  <c r="Z42" i="7"/>
  <c r="V628" i="7"/>
  <c r="V42" i="7"/>
  <c r="R628" i="7"/>
  <c r="R42" i="7"/>
  <c r="AA628" i="7"/>
  <c r="AA42" i="7"/>
  <c r="W628" i="7"/>
  <c r="W42" i="7"/>
  <c r="S628" i="7"/>
  <c r="S42" i="7"/>
  <c r="AL628" i="7"/>
  <c r="AL42" i="7"/>
  <c r="X628" i="7"/>
  <c r="X42" i="7"/>
  <c r="AF628" i="7"/>
  <c r="AF42" i="7"/>
  <c r="T628" i="7"/>
  <c r="T42" i="7"/>
  <c r="D628" i="7"/>
  <c r="D42" i="7"/>
  <c r="M628" i="7"/>
  <c r="M42" i="7"/>
  <c r="AD628" i="7"/>
  <c r="AD42" i="7"/>
  <c r="N628" i="7"/>
  <c r="N42" i="7"/>
  <c r="J628" i="7"/>
  <c r="J42" i="7"/>
  <c r="AP628" i="7"/>
  <c r="AP42" i="7"/>
  <c r="AJ628" i="7"/>
  <c r="AJ42" i="7"/>
  <c r="AO628" i="7"/>
  <c r="AO42" i="7"/>
  <c r="AB628" i="7"/>
  <c r="AB42" i="7"/>
  <c r="I628" i="7"/>
  <c r="I42" i="7"/>
  <c r="AE628" i="7"/>
  <c r="AE42" i="7"/>
  <c r="O628" i="7"/>
  <c r="O42" i="7"/>
  <c r="K628" i="7"/>
  <c r="K42" i="7"/>
  <c r="G628" i="7"/>
  <c r="G42" i="7"/>
  <c r="AI628" i="7"/>
  <c r="AI42" i="7"/>
  <c r="AH628" i="7"/>
  <c r="AH42" i="7"/>
  <c r="AK628" i="7"/>
  <c r="AK42" i="7"/>
  <c r="AM628" i="7"/>
  <c r="AM42" i="7"/>
  <c r="AN628" i="7"/>
  <c r="AN42" i="7"/>
  <c r="P628" i="7"/>
  <c r="P42" i="7"/>
  <c r="L628" i="7"/>
  <c r="L42" i="7"/>
  <c r="H628" i="7"/>
  <c r="H42" i="7"/>
  <c r="F628" i="7"/>
  <c r="F42" i="7"/>
  <c r="AG628" i="7"/>
  <c r="AG42" i="7"/>
  <c r="C628" i="7"/>
  <c r="C44" i="7"/>
  <c r="C585" i="7"/>
  <c r="B128" i="7"/>
  <c r="AB250" i="7"/>
  <c r="AB210" i="7"/>
  <c r="AB53" i="7"/>
  <c r="X249" i="7"/>
  <c r="X209" i="7"/>
  <c r="X52" i="7"/>
  <c r="T247" i="7"/>
  <c r="T50" i="7"/>
  <c r="T207" i="7"/>
  <c r="T248" i="7"/>
  <c r="T208" i="7"/>
  <c r="T51" i="7"/>
  <c r="P247" i="7"/>
  <c r="P207" i="7"/>
  <c r="P50" i="7"/>
  <c r="L248" i="7"/>
  <c r="L208" i="7"/>
  <c r="L51" i="7"/>
  <c r="H247" i="7"/>
  <c r="H207" i="7"/>
  <c r="H50" i="7"/>
  <c r="D247" i="7"/>
  <c r="D50" i="7"/>
  <c r="D207" i="7"/>
  <c r="AC250" i="7"/>
  <c r="AC210" i="7"/>
  <c r="AC53" i="7"/>
  <c r="Y249" i="7"/>
  <c r="Y209" i="7"/>
  <c r="Y52" i="7"/>
  <c r="Q248" i="7"/>
  <c r="Q51" i="7"/>
  <c r="Q208" i="7"/>
  <c r="Q247" i="7"/>
  <c r="Q207" i="7"/>
  <c r="Q50" i="7"/>
  <c r="M250" i="7"/>
  <c r="M210" i="7"/>
  <c r="M53" i="7"/>
  <c r="I247" i="7"/>
  <c r="I207" i="7"/>
  <c r="I50" i="7"/>
  <c r="AD250" i="7"/>
  <c r="AD210" i="7"/>
  <c r="AD53" i="7"/>
  <c r="Z249" i="7"/>
  <c r="Z209" i="7"/>
  <c r="Z52" i="7"/>
  <c r="V250" i="7"/>
  <c r="V210" i="7"/>
  <c r="V53" i="7"/>
  <c r="R249" i="7"/>
  <c r="R52" i="7"/>
  <c r="R209" i="7"/>
  <c r="N250" i="7"/>
  <c r="N210" i="7"/>
  <c r="N53" i="7"/>
  <c r="J247" i="7"/>
  <c r="J50" i="7"/>
  <c r="J207" i="7"/>
  <c r="F250" i="7"/>
  <c r="F210" i="7"/>
  <c r="F53" i="7"/>
  <c r="AA249" i="7"/>
  <c r="AA209" i="7"/>
  <c r="AA52" i="7"/>
  <c r="W248" i="7"/>
  <c r="W208" i="7"/>
  <c r="W51" i="7"/>
  <c r="S247" i="7"/>
  <c r="S207" i="7"/>
  <c r="S50" i="7"/>
  <c r="O248" i="7"/>
  <c r="O208" i="7"/>
  <c r="O51" i="7"/>
  <c r="O247" i="7"/>
  <c r="O50" i="7"/>
  <c r="O207" i="7"/>
  <c r="K248" i="7"/>
  <c r="K51" i="7"/>
  <c r="K208" i="7"/>
  <c r="G250" i="7"/>
  <c r="G210" i="7"/>
  <c r="G53" i="7"/>
  <c r="AI250" i="7"/>
  <c r="AI210" i="7"/>
  <c r="AI53" i="7"/>
  <c r="AP248" i="7"/>
  <c r="AP208" i="7"/>
  <c r="AP51" i="7"/>
  <c r="AG250" i="7"/>
  <c r="AG210" i="7"/>
  <c r="AG53" i="7"/>
  <c r="AG248" i="7"/>
  <c r="AG208" i="7"/>
  <c r="AG51" i="7"/>
  <c r="AJ250" i="7"/>
  <c r="AJ210" i="7"/>
  <c r="AJ53" i="7"/>
  <c r="AJ248" i="7"/>
  <c r="AJ208" i="7"/>
  <c r="AJ51" i="7"/>
  <c r="AK248" i="7"/>
  <c r="AK51" i="7"/>
  <c r="AK208" i="7"/>
  <c r="AL249" i="7"/>
  <c r="AL209" i="7"/>
  <c r="AL52" i="7"/>
  <c r="AM249" i="7"/>
  <c r="AM209" i="7"/>
  <c r="AM52" i="7"/>
  <c r="AM247" i="7"/>
  <c r="AM207" i="7"/>
  <c r="AM50" i="7"/>
  <c r="AN250" i="7"/>
  <c r="AN210" i="7"/>
  <c r="AN53" i="7"/>
  <c r="AB247" i="7"/>
  <c r="AB207" i="7"/>
  <c r="AB50" i="7"/>
  <c r="P250" i="7"/>
  <c r="P210" i="7"/>
  <c r="P53" i="7"/>
  <c r="L247" i="7"/>
  <c r="L50" i="7"/>
  <c r="L207" i="7"/>
  <c r="H250" i="7"/>
  <c r="H210" i="7"/>
  <c r="H53" i="7"/>
  <c r="AC248" i="7"/>
  <c r="AC51" i="7"/>
  <c r="AC208" i="7"/>
  <c r="AC247" i="7"/>
  <c r="AC207" i="7"/>
  <c r="AC50" i="7"/>
  <c r="Y250" i="7"/>
  <c r="Y210" i="7"/>
  <c r="Y53" i="7"/>
  <c r="U249" i="7"/>
  <c r="U209" i="7"/>
  <c r="U52" i="7"/>
  <c r="M249" i="7"/>
  <c r="M209" i="7"/>
  <c r="M52" i="7"/>
  <c r="I248" i="7"/>
  <c r="I51" i="7"/>
  <c r="I208" i="7"/>
  <c r="E249" i="7"/>
  <c r="E209" i="7"/>
  <c r="E52" i="7"/>
  <c r="AD249" i="7"/>
  <c r="AD209" i="7"/>
  <c r="AD52" i="7"/>
  <c r="Z250" i="7"/>
  <c r="Z210" i="7"/>
  <c r="Z53" i="7"/>
  <c r="V249" i="7"/>
  <c r="V209" i="7"/>
  <c r="V52" i="7"/>
  <c r="R248" i="7"/>
  <c r="R208" i="7"/>
  <c r="R51" i="7"/>
  <c r="N249" i="7"/>
  <c r="N52" i="7"/>
  <c r="N209" i="7"/>
  <c r="J250" i="7"/>
  <c r="J210" i="7"/>
  <c r="J53" i="7"/>
  <c r="F248" i="7"/>
  <c r="F208" i="7"/>
  <c r="F51" i="7"/>
  <c r="F249" i="7"/>
  <c r="F52" i="7"/>
  <c r="F209" i="7"/>
  <c r="AE249" i="7"/>
  <c r="AE209" i="7"/>
  <c r="AE52" i="7"/>
  <c r="AA250" i="7"/>
  <c r="AA210" i="7"/>
  <c r="AA53" i="7"/>
  <c r="W249" i="7"/>
  <c r="W209" i="7"/>
  <c r="W52" i="7"/>
  <c r="S248" i="7"/>
  <c r="S208" i="7"/>
  <c r="S51" i="7"/>
  <c r="O249" i="7"/>
  <c r="O209" i="7"/>
  <c r="O52" i="7"/>
  <c r="G248" i="7"/>
  <c r="G208" i="7"/>
  <c r="G51" i="7"/>
  <c r="G247" i="7"/>
  <c r="G50" i="7"/>
  <c r="G207" i="7"/>
  <c r="C248" i="7"/>
  <c r="C208" i="7"/>
  <c r="C51" i="7"/>
  <c r="C247" i="7"/>
  <c r="C207" i="7"/>
  <c r="C50" i="7"/>
  <c r="AP250" i="7"/>
  <c r="AP210" i="7"/>
  <c r="AP53" i="7"/>
  <c r="AH249" i="7"/>
  <c r="AH209" i="7"/>
  <c r="AH52" i="7"/>
  <c r="AH247" i="7"/>
  <c r="AH50" i="7"/>
  <c r="AH207" i="7"/>
  <c r="AL248" i="7"/>
  <c r="AL208" i="7"/>
  <c r="AL51" i="7"/>
  <c r="AM250" i="7"/>
  <c r="AM210" i="7"/>
  <c r="AM53" i="7"/>
  <c r="AM248" i="7"/>
  <c r="AM208" i="7"/>
  <c r="AM51" i="7"/>
  <c r="AN247" i="7"/>
  <c r="AN207" i="7"/>
  <c r="AN50" i="7"/>
  <c r="AO247" i="7"/>
  <c r="AO207" i="7"/>
  <c r="AO50" i="7"/>
  <c r="X248" i="7"/>
  <c r="X208" i="7"/>
  <c r="X51" i="7"/>
  <c r="D250" i="7"/>
  <c r="D210" i="7"/>
  <c r="D53" i="7"/>
  <c r="Y248" i="7"/>
  <c r="Y51" i="7"/>
  <c r="Y208" i="7"/>
  <c r="Y247" i="7"/>
  <c r="Y207" i="7"/>
  <c r="Y50" i="7"/>
  <c r="U247" i="7"/>
  <c r="U207" i="7"/>
  <c r="U50" i="7"/>
  <c r="U250" i="7"/>
  <c r="U210" i="7"/>
  <c r="U53" i="7"/>
  <c r="Q249" i="7"/>
  <c r="Q209" i="7"/>
  <c r="Q52" i="7"/>
  <c r="M247" i="7"/>
  <c r="M207" i="7"/>
  <c r="M50" i="7"/>
  <c r="I249" i="7"/>
  <c r="I209" i="7"/>
  <c r="I52" i="7"/>
  <c r="E250" i="7"/>
  <c r="E210" i="7"/>
  <c r="E53" i="7"/>
  <c r="AD248" i="7"/>
  <c r="AD208" i="7"/>
  <c r="AD51" i="7"/>
  <c r="Z248" i="7"/>
  <c r="Z208" i="7"/>
  <c r="Z51" i="7"/>
  <c r="V248" i="7"/>
  <c r="V208" i="7"/>
  <c r="V51" i="7"/>
  <c r="R250" i="7"/>
  <c r="R210" i="7"/>
  <c r="R53" i="7"/>
  <c r="R247" i="7"/>
  <c r="R50" i="7"/>
  <c r="R207" i="7"/>
  <c r="N248" i="7"/>
  <c r="N208" i="7"/>
  <c r="N51" i="7"/>
  <c r="J249" i="7"/>
  <c r="J209" i="7"/>
  <c r="J52" i="7"/>
  <c r="F247" i="7"/>
  <c r="F50" i="7"/>
  <c r="F207" i="7"/>
  <c r="AE250" i="7"/>
  <c r="AE210" i="7"/>
  <c r="AE53" i="7"/>
  <c r="AA247" i="7"/>
  <c r="AA207" i="7"/>
  <c r="AA50" i="7"/>
  <c r="W250" i="7"/>
  <c r="W210" i="7"/>
  <c r="W53" i="7"/>
  <c r="S249" i="7"/>
  <c r="S209" i="7"/>
  <c r="S52" i="7"/>
  <c r="O250" i="7"/>
  <c r="O210" i="7"/>
  <c r="O53" i="7"/>
  <c r="K249" i="7"/>
  <c r="K209" i="7"/>
  <c r="K52" i="7"/>
  <c r="AI248" i="7"/>
  <c r="AI208" i="7"/>
  <c r="AI51" i="7"/>
  <c r="AP247" i="7"/>
  <c r="AP207" i="7"/>
  <c r="AP50" i="7"/>
  <c r="AJ249" i="7"/>
  <c r="AJ209" i="7"/>
  <c r="AJ52" i="7"/>
  <c r="AJ247" i="7"/>
  <c r="AJ50" i="7"/>
  <c r="AJ207" i="7"/>
  <c r="AK249" i="7"/>
  <c r="AK209" i="7"/>
  <c r="AK52" i="7"/>
  <c r="AL250" i="7"/>
  <c r="AL210" i="7"/>
  <c r="AL53" i="7"/>
  <c r="AN249" i="7"/>
  <c r="AN209" i="7"/>
  <c r="AN52" i="7"/>
  <c r="AO248" i="7"/>
  <c r="AO208" i="7"/>
  <c r="AO51" i="7"/>
  <c r="AO249" i="7"/>
  <c r="AO209" i="7"/>
  <c r="AO52" i="7"/>
  <c r="AF247" i="7"/>
  <c r="AF207" i="7"/>
  <c r="AF50" i="7"/>
  <c r="AF250" i="7"/>
  <c r="AF210" i="7"/>
  <c r="AF53" i="7"/>
  <c r="AB249" i="7"/>
  <c r="AB209" i="7"/>
  <c r="AB52" i="7"/>
  <c r="AF249" i="7"/>
  <c r="AF209" i="7"/>
  <c r="AF52" i="7"/>
  <c r="AB248" i="7"/>
  <c r="AB208" i="7"/>
  <c r="AB51" i="7"/>
  <c r="X247" i="7"/>
  <c r="X207" i="7"/>
  <c r="X50" i="7"/>
  <c r="T250" i="7"/>
  <c r="T210" i="7"/>
  <c r="T53" i="7"/>
  <c r="P249" i="7"/>
  <c r="P209" i="7"/>
  <c r="P52" i="7"/>
  <c r="L250" i="7"/>
  <c r="L210" i="7"/>
  <c r="L53" i="7"/>
  <c r="H249" i="7"/>
  <c r="H209" i="7"/>
  <c r="H52" i="7"/>
  <c r="AF248" i="7"/>
  <c r="AF208" i="7"/>
  <c r="AF51" i="7"/>
  <c r="X250" i="7"/>
  <c r="X210" i="7"/>
  <c r="X53" i="7"/>
  <c r="T249" i="7"/>
  <c r="T209" i="7"/>
  <c r="T52" i="7"/>
  <c r="P248" i="7"/>
  <c r="P208" i="7"/>
  <c r="P51" i="7"/>
  <c r="L249" i="7"/>
  <c r="L209" i="7"/>
  <c r="L52" i="7"/>
  <c r="H248" i="7"/>
  <c r="H208" i="7"/>
  <c r="H51" i="7"/>
  <c r="D248" i="7"/>
  <c r="D208" i="7"/>
  <c r="D51" i="7"/>
  <c r="D249" i="7"/>
  <c r="D209" i="7"/>
  <c r="D52" i="7"/>
  <c r="AC249" i="7"/>
  <c r="AC209" i="7"/>
  <c r="AC52" i="7"/>
  <c r="U248" i="7"/>
  <c r="U208" i="7"/>
  <c r="U51" i="7"/>
  <c r="Q250" i="7"/>
  <c r="Q210" i="7"/>
  <c r="Q53" i="7"/>
  <c r="M248" i="7"/>
  <c r="M208" i="7"/>
  <c r="M51" i="7"/>
  <c r="I250" i="7"/>
  <c r="I210" i="7"/>
  <c r="I53" i="7"/>
  <c r="E248" i="7"/>
  <c r="E208" i="7"/>
  <c r="E51" i="7"/>
  <c r="E247" i="7"/>
  <c r="E207" i="7"/>
  <c r="E50" i="7"/>
  <c r="AD247" i="7"/>
  <c r="AD207" i="7"/>
  <c r="AD50" i="7"/>
  <c r="Z247" i="7"/>
  <c r="Z207" i="7"/>
  <c r="Z50" i="7"/>
  <c r="V247" i="7"/>
  <c r="V207" i="7"/>
  <c r="V50" i="7"/>
  <c r="N247" i="7"/>
  <c r="N50" i="7"/>
  <c r="N207" i="7"/>
  <c r="J248" i="7"/>
  <c r="J208" i="7"/>
  <c r="J51" i="7"/>
  <c r="AE248" i="7"/>
  <c r="AE208" i="7"/>
  <c r="AE51" i="7"/>
  <c r="AE247" i="7"/>
  <c r="AE207" i="7"/>
  <c r="AE50" i="7"/>
  <c r="AA248" i="7"/>
  <c r="AA51" i="7"/>
  <c r="AA208" i="7"/>
  <c r="W247" i="7"/>
  <c r="W207" i="7"/>
  <c r="W50" i="7"/>
  <c r="S250" i="7"/>
  <c r="S210" i="7"/>
  <c r="S53" i="7"/>
  <c r="K247" i="7"/>
  <c r="K50" i="7"/>
  <c r="K207" i="7"/>
  <c r="K250" i="7"/>
  <c r="K210" i="7"/>
  <c r="K53" i="7"/>
  <c r="G249" i="7"/>
  <c r="G209" i="7"/>
  <c r="G52" i="7"/>
  <c r="C250" i="7"/>
  <c r="C53" i="7"/>
  <c r="C210" i="7"/>
  <c r="C249" i="7"/>
  <c r="C52" i="7"/>
  <c r="C209" i="7"/>
  <c r="AI247" i="7"/>
  <c r="AI207" i="7"/>
  <c r="AI50" i="7"/>
  <c r="AI249" i="7"/>
  <c r="AI209" i="7"/>
  <c r="AI52" i="7"/>
  <c r="AP249" i="7"/>
  <c r="AP209" i="7"/>
  <c r="AP52" i="7"/>
  <c r="AG249" i="7"/>
  <c r="AG209" i="7"/>
  <c r="AG52" i="7"/>
  <c r="AG247" i="7"/>
  <c r="AG207" i="7"/>
  <c r="AG50" i="7"/>
  <c r="AH250" i="7"/>
  <c r="AH210" i="7"/>
  <c r="AH53" i="7"/>
  <c r="AH248" i="7"/>
  <c r="AH208" i="7"/>
  <c r="AH51" i="7"/>
  <c r="AK247" i="7"/>
  <c r="AK207" i="7"/>
  <c r="AK50" i="7"/>
  <c r="AK250" i="7"/>
  <c r="AK210" i="7"/>
  <c r="AK53" i="7"/>
  <c r="AL247" i="7"/>
  <c r="AL207" i="7"/>
  <c r="AL50" i="7"/>
  <c r="AN248" i="7"/>
  <c r="AN208" i="7"/>
  <c r="AN51" i="7"/>
  <c r="AO250" i="7"/>
  <c r="AO210" i="7"/>
  <c r="AO53" i="7"/>
  <c r="AI18" i="7"/>
  <c r="AI585" i="7"/>
  <c r="AI225" i="7"/>
  <c r="AI110" i="7"/>
  <c r="AI170" i="7" s="1"/>
  <c r="AP225" i="7"/>
  <c r="AP110" i="7"/>
  <c r="AP170" i="7" s="1"/>
  <c r="AG18" i="7"/>
  <c r="AG585" i="7"/>
  <c r="AH18" i="7"/>
  <c r="AH585" i="7"/>
  <c r="AJ18" i="7"/>
  <c r="AJ585" i="7"/>
  <c r="AK225" i="7"/>
  <c r="AK110" i="7"/>
  <c r="AK170" i="7" s="1"/>
  <c r="AL225" i="7"/>
  <c r="AL110" i="7"/>
  <c r="AL170" i="7" s="1"/>
  <c r="AM18" i="7"/>
  <c r="AM585" i="7"/>
  <c r="AN225" i="7"/>
  <c r="AN110" i="7"/>
  <c r="AN170" i="7" s="1"/>
  <c r="AO225" i="7"/>
  <c r="AO110" i="7"/>
  <c r="AO170" i="7" s="1"/>
  <c r="AP18" i="7"/>
  <c r="AP585" i="7"/>
  <c r="AG225" i="7"/>
  <c r="AG110" i="7"/>
  <c r="AG170" i="7" s="1"/>
  <c r="AH225" i="7"/>
  <c r="AH110" i="7"/>
  <c r="AH170" i="7" s="1"/>
  <c r="AJ225" i="7"/>
  <c r="AJ110" i="7"/>
  <c r="AJ170" i="7" s="1"/>
  <c r="AK18" i="7"/>
  <c r="AK585" i="7"/>
  <c r="AL18" i="7"/>
  <c r="AL585" i="7"/>
  <c r="AM225" i="7"/>
  <c r="AM110" i="7"/>
  <c r="AM170" i="7" s="1"/>
  <c r="AN18" i="7"/>
  <c r="AN585" i="7"/>
  <c r="AO18" i="7"/>
  <c r="AO585" i="7"/>
  <c r="AB18" i="7"/>
  <c r="AB20" i="7" s="1"/>
  <c r="AB585" i="7"/>
  <c r="T225" i="7"/>
  <c r="T110" i="7"/>
  <c r="T170" i="7" s="1"/>
  <c r="L18" i="7"/>
  <c r="L20" i="7" s="1"/>
  <c r="L585" i="7"/>
  <c r="L225" i="7"/>
  <c r="L110" i="7"/>
  <c r="L170" i="7" s="1"/>
  <c r="AC18" i="7"/>
  <c r="AC20" i="7" s="1"/>
  <c r="AC585" i="7"/>
  <c r="Y225" i="7"/>
  <c r="Y110" i="7"/>
  <c r="Y170" i="7" s="1"/>
  <c r="U225" i="7"/>
  <c r="U110" i="7"/>
  <c r="U170" i="7" s="1"/>
  <c r="Q225" i="7"/>
  <c r="Q110" i="7"/>
  <c r="Q170" i="7" s="1"/>
  <c r="E18" i="7"/>
  <c r="E20" i="7" s="1"/>
  <c r="E585" i="7"/>
  <c r="Z225" i="7"/>
  <c r="Z110" i="7"/>
  <c r="Z170" i="7" s="1"/>
  <c r="R18" i="7"/>
  <c r="R20" i="7" s="1"/>
  <c r="R585" i="7"/>
  <c r="J18" i="7"/>
  <c r="J20" i="7" s="1"/>
  <c r="J585" i="7"/>
  <c r="J225" i="7"/>
  <c r="J110" i="7"/>
  <c r="J170" i="7" s="1"/>
  <c r="F18" i="7"/>
  <c r="F20" i="7" s="1"/>
  <c r="F585" i="7"/>
  <c r="F225" i="7"/>
  <c r="F110" i="7"/>
  <c r="F170" i="7" s="1"/>
  <c r="AE18" i="7"/>
  <c r="AE20" i="7" s="1"/>
  <c r="AE585" i="7"/>
  <c r="W18" i="7"/>
  <c r="W20" i="7" s="1"/>
  <c r="W585" i="7"/>
  <c r="W225" i="7"/>
  <c r="W110" i="7"/>
  <c r="W170" i="7" s="1"/>
  <c r="O225" i="7"/>
  <c r="O110" i="7"/>
  <c r="O170" i="7" s="1"/>
  <c r="K18" i="7"/>
  <c r="K20" i="7" s="1"/>
  <c r="K585" i="7"/>
  <c r="G18" i="7"/>
  <c r="G20" i="7" s="1"/>
  <c r="G585" i="7"/>
  <c r="AF18" i="7"/>
  <c r="AF20" i="7" s="1"/>
  <c r="AF585" i="7"/>
  <c r="AF225" i="7"/>
  <c r="AF110" i="7"/>
  <c r="AF170" i="7" s="1"/>
  <c r="AB225" i="7"/>
  <c r="AB110" i="7"/>
  <c r="AB170" i="7" s="1"/>
  <c r="X18" i="7"/>
  <c r="X20" i="7" s="1"/>
  <c r="X585" i="7"/>
  <c r="X225" i="7"/>
  <c r="X110" i="7"/>
  <c r="X170" i="7" s="1"/>
  <c r="T18" i="7"/>
  <c r="T20" i="7" s="1"/>
  <c r="T585" i="7"/>
  <c r="P18" i="7"/>
  <c r="P20" i="7" s="1"/>
  <c r="P585" i="7"/>
  <c r="P225" i="7"/>
  <c r="P110" i="7"/>
  <c r="P170" i="7" s="1"/>
  <c r="H18" i="7"/>
  <c r="H20" i="7" s="1"/>
  <c r="H585" i="7"/>
  <c r="H225" i="7"/>
  <c r="H110" i="7"/>
  <c r="H170" i="7" s="1"/>
  <c r="D18" i="7"/>
  <c r="D20" i="7" s="1"/>
  <c r="D585" i="7"/>
  <c r="D225" i="7"/>
  <c r="D110" i="7"/>
  <c r="D170" i="7" s="1"/>
  <c r="AC225" i="7"/>
  <c r="AC110" i="7"/>
  <c r="AC170" i="7" s="1"/>
  <c r="Y18" i="7"/>
  <c r="Y20" i="7" s="1"/>
  <c r="Y585" i="7"/>
  <c r="U18" i="7"/>
  <c r="U20" i="7" s="1"/>
  <c r="U585" i="7"/>
  <c r="Q18" i="7"/>
  <c r="Q20" i="7" s="1"/>
  <c r="Q585" i="7"/>
  <c r="M18" i="7"/>
  <c r="M20" i="7" s="1"/>
  <c r="M585" i="7"/>
  <c r="M225" i="7"/>
  <c r="M110" i="7"/>
  <c r="M170" i="7" s="1"/>
  <c r="I18" i="7"/>
  <c r="I20" i="7" s="1"/>
  <c r="I585" i="7"/>
  <c r="I225" i="7"/>
  <c r="I110" i="7"/>
  <c r="I170" i="7" s="1"/>
  <c r="E225" i="7"/>
  <c r="E110" i="7"/>
  <c r="E170" i="7" s="1"/>
  <c r="AD18" i="7"/>
  <c r="AD20" i="7" s="1"/>
  <c r="AD585" i="7"/>
  <c r="AD225" i="7"/>
  <c r="AD110" i="7"/>
  <c r="AD170" i="7" s="1"/>
  <c r="Z18" i="7"/>
  <c r="Z20" i="7" s="1"/>
  <c r="Z585" i="7"/>
  <c r="V18" i="7"/>
  <c r="V20" i="7" s="1"/>
  <c r="V585" i="7"/>
  <c r="V225" i="7"/>
  <c r="V110" i="7"/>
  <c r="V170" i="7" s="1"/>
  <c r="R225" i="7"/>
  <c r="R110" i="7"/>
  <c r="R170" i="7" s="1"/>
  <c r="N18" i="7"/>
  <c r="N20" i="7" s="1"/>
  <c r="N585" i="7"/>
  <c r="N225" i="7"/>
  <c r="N110" i="7"/>
  <c r="N170" i="7" s="1"/>
  <c r="AE225" i="7"/>
  <c r="AE110" i="7"/>
  <c r="AE170" i="7" s="1"/>
  <c r="AA18" i="7"/>
  <c r="AA20" i="7" s="1"/>
  <c r="AA585" i="7"/>
  <c r="AA225" i="7"/>
  <c r="AA110" i="7"/>
  <c r="AA170" i="7" s="1"/>
  <c r="S18" i="7"/>
  <c r="S20" i="7" s="1"/>
  <c r="S585" i="7"/>
  <c r="S225" i="7"/>
  <c r="S110" i="7"/>
  <c r="S170" i="7" s="1"/>
  <c r="O18" i="7"/>
  <c r="O20" i="7" s="1"/>
  <c r="O585" i="7"/>
  <c r="K225" i="7"/>
  <c r="K110" i="7"/>
  <c r="K170" i="7" s="1"/>
  <c r="G225" i="7"/>
  <c r="G110" i="7"/>
  <c r="G170" i="7" s="1"/>
  <c r="C225" i="7"/>
  <c r="C110" i="7"/>
  <c r="C170" i="7" s="1"/>
  <c r="P634" i="7"/>
  <c r="P637" i="7" s="1"/>
  <c r="B132" i="7" l="1"/>
  <c r="B131" i="7"/>
  <c r="V251" i="7"/>
  <c r="V252" i="7" s="1"/>
  <c r="Z251" i="7"/>
  <c r="Z252" i="7" s="1"/>
  <c r="C211" i="7"/>
  <c r="F251" i="7"/>
  <c r="F252" i="7" s="1"/>
  <c r="AJ251" i="7"/>
  <c r="AJ252" i="7" s="1"/>
  <c r="Y251" i="7"/>
  <c r="Y252" i="7" s="1"/>
  <c r="AA251" i="7"/>
  <c r="AA252" i="7" s="1"/>
  <c r="AK251" i="7"/>
  <c r="AK252" i="7" s="1"/>
  <c r="K251" i="7"/>
  <c r="K252" i="7" s="1"/>
  <c r="N251" i="7"/>
  <c r="N252" i="7" s="1"/>
  <c r="AL251" i="7"/>
  <c r="AL252" i="7" s="1"/>
  <c r="W251" i="7"/>
  <c r="W252" i="7" s="1"/>
  <c r="AD251" i="7"/>
  <c r="AD252" i="7" s="1"/>
  <c r="X251" i="7"/>
  <c r="X252" i="7" s="1"/>
  <c r="R251" i="7"/>
  <c r="R252" i="7" s="1"/>
  <c r="AN251" i="7"/>
  <c r="AN252" i="7" s="1"/>
  <c r="AH251" i="7"/>
  <c r="AH252" i="7" s="1"/>
  <c r="L251" i="7"/>
  <c r="L252" i="7" s="1"/>
  <c r="AM251" i="7"/>
  <c r="AM252" i="7" s="1"/>
  <c r="O251" i="7"/>
  <c r="O252" i="7" s="1"/>
  <c r="I251" i="7"/>
  <c r="I252" i="7" s="1"/>
  <c r="M251" i="7"/>
  <c r="M252" i="7" s="1"/>
  <c r="AO251" i="7"/>
  <c r="AO252" i="7" s="1"/>
  <c r="H251" i="7"/>
  <c r="H252" i="7" s="1"/>
  <c r="T251" i="7"/>
  <c r="T252" i="7" s="1"/>
  <c r="AE251" i="7"/>
  <c r="AE252" i="7" s="1"/>
  <c r="U251" i="7"/>
  <c r="U252" i="7" s="1"/>
  <c r="AB251" i="7"/>
  <c r="AB252" i="7" s="1"/>
  <c r="S251" i="7"/>
  <c r="S252" i="7" s="1"/>
  <c r="J251" i="7"/>
  <c r="J252" i="7" s="1"/>
  <c r="Q251" i="7"/>
  <c r="Q252" i="7" s="1"/>
  <c r="D251" i="7"/>
  <c r="D252" i="7" s="1"/>
  <c r="AG251" i="7"/>
  <c r="AG252" i="7" s="1"/>
  <c r="AI251" i="7"/>
  <c r="AI252" i="7" s="1"/>
  <c r="E251" i="7"/>
  <c r="E252" i="7" s="1"/>
  <c r="AF251" i="7"/>
  <c r="AF252" i="7" s="1"/>
  <c r="AP251" i="7"/>
  <c r="AP252" i="7" s="1"/>
  <c r="G251" i="7"/>
  <c r="G252" i="7" s="1"/>
  <c r="AC251" i="7"/>
  <c r="AC252" i="7" s="1"/>
  <c r="P251" i="7"/>
  <c r="P252" i="7" s="1"/>
  <c r="S54" i="7"/>
  <c r="AF54" i="7"/>
  <c r="AP54" i="7"/>
  <c r="AK211" i="7"/>
  <c r="AK212" i="7" s="1"/>
  <c r="AL54" i="7"/>
  <c r="S211" i="7"/>
  <c r="S212" i="7" s="1"/>
  <c r="AJ54" i="7"/>
  <c r="AJ211" i="7"/>
  <c r="AJ212" i="7" s="1"/>
  <c r="AK54" i="7"/>
  <c r="AP211" i="7"/>
  <c r="AP212" i="7" s="1"/>
  <c r="AH54" i="7"/>
  <c r="AH211" i="7"/>
  <c r="AH212" i="7" s="1"/>
  <c r="AO211" i="7"/>
  <c r="AO212" i="7" s="1"/>
  <c r="AN211" i="7"/>
  <c r="AN212" i="7" s="1"/>
  <c r="AN54" i="7"/>
  <c r="AL211" i="7"/>
  <c r="AL212" i="7" s="1"/>
  <c r="AM54" i="7"/>
  <c r="AM211" i="7"/>
  <c r="AM212" i="7" s="1"/>
  <c r="AG211" i="7"/>
  <c r="AG212" i="7" s="1"/>
  <c r="AG54" i="7"/>
  <c r="AI54" i="7"/>
  <c r="AI211" i="7"/>
  <c r="AI212" i="7" s="1"/>
  <c r="AO54" i="7"/>
  <c r="I54" i="7"/>
  <c r="P54" i="7"/>
  <c r="X211" i="7"/>
  <c r="X212" i="7" s="1"/>
  <c r="Z54" i="7"/>
  <c r="I211" i="7"/>
  <c r="I212" i="7" s="1"/>
  <c r="H54" i="7"/>
  <c r="N54" i="7"/>
  <c r="O54" i="7"/>
  <c r="V54" i="7"/>
  <c r="Q54" i="7"/>
  <c r="Y211" i="7"/>
  <c r="Y212" i="7" s="1"/>
  <c r="H211" i="7"/>
  <c r="H212" i="7" s="1"/>
  <c r="AA54" i="7"/>
  <c r="N211" i="7"/>
  <c r="N212" i="7" s="1"/>
  <c r="AD211" i="7"/>
  <c r="AD212" i="7" s="1"/>
  <c r="P211" i="7"/>
  <c r="P212" i="7" s="1"/>
  <c r="M211" i="7"/>
  <c r="M212" i="7" s="1"/>
  <c r="U54" i="7"/>
  <c r="D211" i="7"/>
  <c r="D212" i="7" s="1"/>
  <c r="T54" i="7"/>
  <c r="G54" i="7"/>
  <c r="K211" i="7"/>
  <c r="K212" i="7" s="1"/>
  <c r="W211" i="7"/>
  <c r="W212" i="7" s="1"/>
  <c r="AE211" i="7"/>
  <c r="AE212" i="7" s="1"/>
  <c r="F54" i="7"/>
  <c r="J211" i="7"/>
  <c r="J212" i="7" s="1"/>
  <c r="R54" i="7"/>
  <c r="E211" i="7"/>
  <c r="E212" i="7" s="1"/>
  <c r="AC211" i="7"/>
  <c r="AC212" i="7" s="1"/>
  <c r="L54" i="7"/>
  <c r="AB211" i="7"/>
  <c r="AB212" i="7" s="1"/>
  <c r="O211" i="7"/>
  <c r="O212" i="7" s="1"/>
  <c r="AA211" i="7"/>
  <c r="AA212" i="7" s="1"/>
  <c r="V211" i="7"/>
  <c r="V212" i="7" s="1"/>
  <c r="Z211" i="7"/>
  <c r="Z212" i="7" s="1"/>
  <c r="AD54" i="7"/>
  <c r="M54" i="7"/>
  <c r="Q211" i="7"/>
  <c r="Q212" i="7" s="1"/>
  <c r="U211" i="7"/>
  <c r="U212" i="7" s="1"/>
  <c r="Y54" i="7"/>
  <c r="D54" i="7"/>
  <c r="T211" i="7"/>
  <c r="T212" i="7" s="1"/>
  <c r="X54" i="7"/>
  <c r="AF211" i="7"/>
  <c r="AF212" i="7" s="1"/>
  <c r="C54" i="7"/>
  <c r="C251" i="7"/>
  <c r="G211" i="7"/>
  <c r="G212" i="7" s="1"/>
  <c r="K54" i="7"/>
  <c r="W54" i="7"/>
  <c r="AE54" i="7"/>
  <c r="F211" i="7"/>
  <c r="F212" i="7" s="1"/>
  <c r="J54" i="7"/>
  <c r="R211" i="7"/>
  <c r="R212" i="7" s="1"/>
  <c r="E54" i="7"/>
  <c r="AC54" i="7"/>
  <c r="L211" i="7"/>
  <c r="L212" i="7" s="1"/>
  <c r="AB54" i="7"/>
  <c r="Q634" i="7"/>
  <c r="Q637" i="7" s="1"/>
  <c r="B133" i="7" l="1"/>
  <c r="F11" i="1" s="1"/>
  <c r="R634" i="7"/>
  <c r="R637" i="7" s="1"/>
  <c r="AO625" i="7" l="1"/>
  <c r="AM625" i="7"/>
  <c r="AL625" i="7"/>
  <c r="AK625" i="7"/>
  <c r="AJ625" i="7"/>
  <c r="AI625" i="7"/>
  <c r="AF625" i="7"/>
  <c r="AN625" i="7"/>
  <c r="AH625" i="7"/>
  <c r="AG625" i="7"/>
  <c r="AE625" i="7"/>
  <c r="AC625" i="7"/>
  <c r="AA625" i="7"/>
  <c r="Y625" i="7"/>
  <c r="W625" i="7"/>
  <c r="U625" i="7"/>
  <c r="S625" i="7"/>
  <c r="Q625" i="7"/>
  <c r="O625" i="7"/>
  <c r="M625" i="7"/>
  <c r="K625" i="7"/>
  <c r="I625" i="7"/>
  <c r="G625" i="7"/>
  <c r="E625" i="7"/>
  <c r="C625" i="7"/>
  <c r="AD625" i="7"/>
  <c r="AB625" i="7"/>
  <c r="Z625" i="7"/>
  <c r="X625" i="7"/>
  <c r="V625" i="7"/>
  <c r="T625" i="7"/>
  <c r="U622" i="7" s="1"/>
  <c r="R625" i="7"/>
  <c r="S622" i="7" s="1"/>
  <c r="P625" i="7"/>
  <c r="Q622" i="7" s="1"/>
  <c r="N625" i="7"/>
  <c r="O622" i="7" s="1"/>
  <c r="L625" i="7"/>
  <c r="M622" i="7" s="1"/>
  <c r="J625" i="7"/>
  <c r="K622" i="7" s="1"/>
  <c r="H625" i="7"/>
  <c r="I622" i="7" s="1"/>
  <c r="F625" i="7"/>
  <c r="G622" i="7" s="1"/>
  <c r="D625" i="7"/>
  <c r="E622" i="7" s="1"/>
  <c r="S634" i="7"/>
  <c r="S637" i="7" s="1"/>
  <c r="AA622" i="7" l="1"/>
  <c r="AA624" i="7" s="1"/>
  <c r="AA73" i="7" s="1"/>
  <c r="AA78" i="7" s="1"/>
  <c r="AA84" i="7" s="1"/>
  <c r="AC622" i="7"/>
  <c r="AG622" i="7"/>
  <c r="W622" i="7"/>
  <c r="AE622" i="7"/>
  <c r="AJ622" i="7"/>
  <c r="Y622" i="7"/>
  <c r="B625" i="7"/>
  <c r="AG73" i="7"/>
  <c r="AG78" i="7" s="1"/>
  <c r="AG84" i="7" s="1"/>
  <c r="AH622" i="7"/>
  <c r="AH73" i="7" s="1"/>
  <c r="AH78" i="7" s="1"/>
  <c r="AH84" i="7" s="1"/>
  <c r="AI622" i="7"/>
  <c r="AI73" i="7" s="1"/>
  <c r="AI78" i="7" s="1"/>
  <c r="AI84" i="7" s="1"/>
  <c r="AO622" i="7"/>
  <c r="AO73" i="7" s="1"/>
  <c r="AO78" i="7" s="1"/>
  <c r="AO84" i="7" s="1"/>
  <c r="AK622" i="7"/>
  <c r="AK73" i="7" s="1"/>
  <c r="AK78" i="7" s="1"/>
  <c r="AK84" i="7" s="1"/>
  <c r="AJ73" i="7"/>
  <c r="AJ78" i="7" s="1"/>
  <c r="AJ84" i="7" s="1"/>
  <c r="AL622" i="7"/>
  <c r="AL73" i="7" s="1"/>
  <c r="AL78" i="7" s="1"/>
  <c r="AL84" i="7" s="1"/>
  <c r="AP622" i="7"/>
  <c r="AP624" i="7" s="1"/>
  <c r="AP73" i="7" s="1"/>
  <c r="AP78" i="7" s="1"/>
  <c r="AP84" i="7" s="1"/>
  <c r="AM622" i="7"/>
  <c r="AM73" i="7" s="1"/>
  <c r="AM78" i="7" s="1"/>
  <c r="AM84" i="7" s="1"/>
  <c r="AN622" i="7"/>
  <c r="AN73" i="7" s="1"/>
  <c r="AN78" i="7" s="1"/>
  <c r="AN84" i="7" s="1"/>
  <c r="D622" i="7"/>
  <c r="D73" i="7" s="1"/>
  <c r="F622" i="7"/>
  <c r="F73" i="7" s="1"/>
  <c r="E73" i="7"/>
  <c r="H622" i="7"/>
  <c r="H73" i="7" s="1"/>
  <c r="G73" i="7"/>
  <c r="J622" i="7"/>
  <c r="J73" i="7" s="1"/>
  <c r="I73" i="7"/>
  <c r="L622" i="7"/>
  <c r="L73" i="7" s="1"/>
  <c r="K73" i="7"/>
  <c r="N622" i="7"/>
  <c r="N73" i="7" s="1"/>
  <c r="M73" i="7"/>
  <c r="P622" i="7"/>
  <c r="P73" i="7" s="1"/>
  <c r="O73" i="7"/>
  <c r="R622" i="7"/>
  <c r="R73" i="7" s="1"/>
  <c r="Q73" i="7"/>
  <c r="T622" i="7"/>
  <c r="T73" i="7" s="1"/>
  <c r="S73" i="7"/>
  <c r="V622" i="7"/>
  <c r="V73" i="7" s="1"/>
  <c r="U73" i="7"/>
  <c r="X622" i="7"/>
  <c r="X73" i="7" s="1"/>
  <c r="X78" i="7" s="1"/>
  <c r="X84" i="7" s="1"/>
  <c r="W73" i="7"/>
  <c r="W78" i="7" s="1"/>
  <c r="W84" i="7" s="1"/>
  <c r="Z622" i="7"/>
  <c r="Z73" i="7" s="1"/>
  <c r="Z78" i="7" s="1"/>
  <c r="Z84" i="7" s="1"/>
  <c r="Y73" i="7"/>
  <c r="Y78" i="7" s="1"/>
  <c r="Y84" i="7" s="1"/>
  <c r="AB622" i="7"/>
  <c r="AB73" i="7" s="1"/>
  <c r="AB78" i="7" s="1"/>
  <c r="AB84" i="7" s="1"/>
  <c r="AD622" i="7"/>
  <c r="AD73" i="7" s="1"/>
  <c r="AD78" i="7" s="1"/>
  <c r="AD84" i="7" s="1"/>
  <c r="AC73" i="7"/>
  <c r="AC78" i="7" s="1"/>
  <c r="AC84" i="7" s="1"/>
  <c r="AF622" i="7"/>
  <c r="AE73" i="7"/>
  <c r="AE78" i="7" s="1"/>
  <c r="AE84" i="7" s="1"/>
  <c r="C239" i="7"/>
  <c r="C252" i="7" s="1"/>
  <c r="C199" i="7"/>
  <c r="C212" i="7" s="1"/>
  <c r="T634" i="7"/>
  <c r="T637" i="7" s="1"/>
  <c r="C622" i="7" l="1"/>
  <c r="C73" i="7" s="1"/>
  <c r="B73" i="7"/>
  <c r="AF624" i="7"/>
  <c r="U634" i="7"/>
  <c r="U637" i="7" s="1"/>
  <c r="AF73" i="7" l="1"/>
  <c r="AF78" i="7" s="1"/>
  <c r="AF84" i="7" s="1"/>
  <c r="V634" i="7"/>
  <c r="V637" i="7" s="1"/>
  <c r="V730" i="7" s="1"/>
  <c r="W634" i="7" l="1"/>
  <c r="W637" i="7" s="1"/>
  <c r="W730" i="7" s="1"/>
  <c r="W731" i="7"/>
  <c r="W220" i="7" l="1"/>
  <c r="W183" i="7"/>
  <c r="W55" i="7"/>
  <c r="X634" i="7"/>
  <c r="X637" i="7" s="1"/>
  <c r="X730" i="7" s="1"/>
  <c r="X731" i="7"/>
  <c r="X220" i="7" l="1"/>
  <c r="X183" i="7"/>
  <c r="X55" i="7"/>
  <c r="Y634" i="7"/>
  <c r="Y637" i="7" s="1"/>
  <c r="Y730" i="7" s="1"/>
  <c r="Y731" i="7"/>
  <c r="Y220" i="7" l="1"/>
  <c r="Y183" i="7"/>
  <c r="Y55" i="7"/>
  <c r="Z634" i="7"/>
  <c r="Z637" i="7" s="1"/>
  <c r="Z730" i="7" s="1"/>
  <c r="Z731" i="7"/>
  <c r="AA634" i="7" l="1"/>
  <c r="AA637" i="7" s="1"/>
  <c r="AA730" i="7" s="1"/>
  <c r="AA731" i="7"/>
  <c r="Z220" i="7"/>
  <c r="Z183" i="7"/>
  <c r="Z55" i="7"/>
  <c r="AB634" i="7" l="1"/>
  <c r="AB637" i="7" s="1"/>
  <c r="AB730" i="7" s="1"/>
  <c r="AB731" i="7"/>
  <c r="AA220" i="7"/>
  <c r="AA183" i="7"/>
  <c r="AA55" i="7"/>
  <c r="AC634" i="7" l="1"/>
  <c r="AC637" i="7" s="1"/>
  <c r="AC730" i="7" s="1"/>
  <c r="AC731" i="7"/>
  <c r="AB220" i="7"/>
  <c r="AB183" i="7"/>
  <c r="AB55" i="7"/>
  <c r="AC220" i="7" l="1"/>
  <c r="AC183" i="7"/>
  <c r="AC55" i="7"/>
  <c r="AD634" i="7"/>
  <c r="AD637" i="7" s="1"/>
  <c r="AD730" i="7" s="1"/>
  <c r="AD731" i="7"/>
  <c r="AE634" i="7" l="1"/>
  <c r="AE637" i="7" s="1"/>
  <c r="AE730" i="7" s="1"/>
  <c r="AE731" i="7"/>
  <c r="AD220" i="7"/>
  <c r="AD183" i="7"/>
  <c r="AD55" i="7"/>
  <c r="AF634" i="7" l="1"/>
  <c r="AF637" i="7" s="1"/>
  <c r="AF730" i="7" s="1"/>
  <c r="AF731" i="7"/>
  <c r="AE220" i="7"/>
  <c r="AE183" i="7"/>
  <c r="AE55" i="7"/>
  <c r="AG634" i="7" l="1"/>
  <c r="AG637" i="7" s="1"/>
  <c r="AG730" i="7" s="1"/>
  <c r="AF220" i="7"/>
  <c r="AF183" i="7"/>
  <c r="AF55" i="7"/>
  <c r="AG183" i="7" l="1"/>
  <c r="AG220" i="7"/>
  <c r="AG55" i="7"/>
  <c r="M400" i="7"/>
  <c r="M402" i="7"/>
  <c r="AH634" i="7"/>
  <c r="AH637" i="7" s="1"/>
  <c r="AH730" i="7" s="1"/>
  <c r="M262" i="7" l="1"/>
  <c r="AH220" i="7"/>
  <c r="AH55" i="7"/>
  <c r="AH183" i="7"/>
  <c r="M265" i="7"/>
  <c r="M399" i="7"/>
  <c r="AI634" i="7"/>
  <c r="AI637" i="7" s="1"/>
  <c r="AI730" i="7" s="1"/>
  <c r="AI183" i="7" l="1"/>
  <c r="AI220" i="7"/>
  <c r="AI55" i="7"/>
  <c r="AJ634" i="7"/>
  <c r="AJ637" i="7" s="1"/>
  <c r="AJ730" i="7" s="1"/>
  <c r="AJ220" i="7" l="1"/>
  <c r="AJ183" i="7"/>
  <c r="AJ55" i="7"/>
  <c r="AK634" i="7"/>
  <c r="AK637" i="7" s="1"/>
  <c r="AK730" i="7" s="1"/>
  <c r="AK220" i="7" l="1"/>
  <c r="AK183" i="7"/>
  <c r="AK55" i="7"/>
  <c r="AL634" i="7"/>
  <c r="AL637" i="7" s="1"/>
  <c r="AL730" i="7" s="1"/>
  <c r="AL183" i="7" l="1"/>
  <c r="AL220" i="7"/>
  <c r="AL55" i="7"/>
  <c r="AM634" i="7"/>
  <c r="AM637" i="7" s="1"/>
  <c r="AM730" i="7" s="1"/>
  <c r="AM220" i="7" l="1"/>
  <c r="AM55" i="7"/>
  <c r="AM183" i="7"/>
  <c r="AN634" i="7"/>
  <c r="AN637" i="7" s="1"/>
  <c r="AN730" i="7" s="1"/>
  <c r="AN220" i="7" l="1"/>
  <c r="AN55" i="7"/>
  <c r="AN183" i="7"/>
  <c r="AO634" i="7"/>
  <c r="AO637" i="7" s="1"/>
  <c r="AO730" i="7" s="1"/>
  <c r="AO220" i="7" l="1"/>
  <c r="AO55" i="7"/>
  <c r="AO183" i="7"/>
  <c r="AP634" i="7"/>
  <c r="AP637" i="7" s="1"/>
  <c r="AP730" i="7" s="1"/>
  <c r="AP183" i="7" l="1"/>
  <c r="AP220" i="7"/>
  <c r="AP55" i="7"/>
  <c r="H44" i="7" l="1"/>
  <c r="AF44" i="7"/>
  <c r="AF48" i="7" s="1"/>
  <c r="AF57" i="7" s="1"/>
  <c r="AF99" i="7" s="1"/>
  <c r="AN44" i="7"/>
  <c r="AC44" i="7"/>
  <c r="AC48" i="7" s="1"/>
  <c r="AC57" i="7" s="1"/>
  <c r="AC99" i="7" s="1"/>
  <c r="AP44" i="7"/>
  <c r="AH44" i="7"/>
  <c r="H599" i="7" l="1"/>
  <c r="AC182" i="7"/>
  <c r="Q44" i="7"/>
  <c r="H182" i="7"/>
  <c r="H48" i="7"/>
  <c r="H219" i="7"/>
  <c r="AC219" i="7"/>
  <c r="G44" i="7"/>
  <c r="AF219" i="7"/>
  <c r="AF182" i="7"/>
  <c r="L44" i="7"/>
  <c r="AO44" i="7"/>
  <c r="AM44" i="7"/>
  <c r="AI44" i="7"/>
  <c r="C599" i="7"/>
  <c r="AC100" i="7"/>
  <c r="AF100" i="7"/>
  <c r="AN182" i="7"/>
  <c r="AN219" i="7"/>
  <c r="AN48" i="7"/>
  <c r="AN57" i="7" s="1"/>
  <c r="AN99" i="7" s="1"/>
  <c r="AP219" i="7"/>
  <c r="AP48" i="7"/>
  <c r="AP57" i="7" s="1"/>
  <c r="AP99" i="7" s="1"/>
  <c r="AP182" i="7"/>
  <c r="AB44" i="7"/>
  <c r="AD44" i="7"/>
  <c r="E44" i="7"/>
  <c r="AK44" i="7"/>
  <c r="U44" i="7"/>
  <c r="U599" i="7" s="1"/>
  <c r="AJ44" i="7"/>
  <c r="J44" i="7"/>
  <c r="AG44" i="7"/>
  <c r="R44" i="7"/>
  <c r="AE44" i="7"/>
  <c r="AH219" i="7"/>
  <c r="AH182" i="7"/>
  <c r="AH48" i="7"/>
  <c r="AH57" i="7" s="1"/>
  <c r="AH99" i="7" s="1"/>
  <c r="N44" i="7"/>
  <c r="T44" i="7"/>
  <c r="AL44" i="7"/>
  <c r="T730" i="7" l="1"/>
  <c r="T599" i="7"/>
  <c r="Q599" i="7"/>
  <c r="R599" i="7"/>
  <c r="AA44" i="7"/>
  <c r="AA219" i="7" s="1"/>
  <c r="M44" i="7"/>
  <c r="M182" i="7" s="1"/>
  <c r="F44" i="7"/>
  <c r="D44" i="7"/>
  <c r="K44" i="7"/>
  <c r="T48" i="7"/>
  <c r="T219" i="7"/>
  <c r="T182" i="7"/>
  <c r="AH100" i="7"/>
  <c r="R182" i="7"/>
  <c r="R48" i="7"/>
  <c r="R219" i="7"/>
  <c r="P44" i="7"/>
  <c r="J599" i="7"/>
  <c r="J48" i="7"/>
  <c r="J219" i="7"/>
  <c r="J182" i="7"/>
  <c r="O44" i="7"/>
  <c r="S44" i="7"/>
  <c r="AJ48" i="7"/>
  <c r="AJ57" i="7" s="1"/>
  <c r="AJ99" i="7" s="1"/>
  <c r="AJ182" i="7"/>
  <c r="AJ219" i="7"/>
  <c r="AK182" i="7"/>
  <c r="AK48" i="7"/>
  <c r="AK57" i="7" s="1"/>
  <c r="AK99" i="7" s="1"/>
  <c r="AK219" i="7"/>
  <c r="E182" i="7"/>
  <c r="E48" i="7"/>
  <c r="E219" i="7"/>
  <c r="E599" i="7"/>
  <c r="AP100" i="7"/>
  <c r="G48" i="7"/>
  <c r="G219" i="7"/>
  <c r="G182" i="7"/>
  <c r="G599" i="7"/>
  <c r="AN100" i="7"/>
  <c r="C48" i="7"/>
  <c r="C182" i="7"/>
  <c r="C219" i="7"/>
  <c r="Z44" i="7"/>
  <c r="AI48" i="7"/>
  <c r="AI57" i="7" s="1"/>
  <c r="AI99" i="7" s="1"/>
  <c r="AI219" i="7"/>
  <c r="AI182" i="7"/>
  <c r="X44" i="7"/>
  <c r="Y44" i="7"/>
  <c r="AM48" i="7"/>
  <c r="AM57" i="7" s="1"/>
  <c r="AM99" i="7" s="1"/>
  <c r="AM182" i="7"/>
  <c r="AM219" i="7"/>
  <c r="AO48" i="7"/>
  <c r="AO57" i="7" s="1"/>
  <c r="AO99" i="7" s="1"/>
  <c r="AO182" i="7"/>
  <c r="AO219" i="7"/>
  <c r="L599" i="7"/>
  <c r="L182" i="7"/>
  <c r="L219" i="7"/>
  <c r="L48" i="7"/>
  <c r="Q48" i="7"/>
  <c r="Q182" i="7"/>
  <c r="Q219" i="7"/>
  <c r="V44" i="7"/>
  <c r="V599" i="7" s="1"/>
  <c r="AL219" i="7"/>
  <c r="AL182" i="7"/>
  <c r="AL48" i="7"/>
  <c r="AL57" i="7" s="1"/>
  <c r="AL99" i="7" s="1"/>
  <c r="N182" i="7"/>
  <c r="N219" i="7"/>
  <c r="N48" i="7"/>
  <c r="N599" i="7"/>
  <c r="AE182" i="7"/>
  <c r="AE48" i="7"/>
  <c r="AE57" i="7" s="1"/>
  <c r="AE99" i="7" s="1"/>
  <c r="AE219" i="7"/>
  <c r="W44" i="7"/>
  <c r="AG219" i="7"/>
  <c r="AG48" i="7"/>
  <c r="AG57" i="7" s="1"/>
  <c r="AG99" i="7" s="1"/>
  <c r="AG182" i="7"/>
  <c r="U182" i="7"/>
  <c r="U48" i="7"/>
  <c r="U219" i="7"/>
  <c r="AD48" i="7"/>
  <c r="AD57" i="7" s="1"/>
  <c r="AD99" i="7" s="1"/>
  <c r="AD219" i="7"/>
  <c r="AD182" i="7"/>
  <c r="AB182" i="7"/>
  <c r="AB48" i="7"/>
  <c r="AB57" i="7" s="1"/>
  <c r="AB99" i="7" s="1"/>
  <c r="AB219" i="7"/>
  <c r="I44" i="7"/>
  <c r="U731" i="7" l="1"/>
  <c r="U616" i="7"/>
  <c r="U730" i="7"/>
  <c r="P599" i="7"/>
  <c r="S599" i="7"/>
  <c r="AA182" i="7"/>
  <c r="AA48" i="7"/>
  <c r="AA57" i="7" s="1"/>
  <c r="M219" i="7"/>
  <c r="M48" i="7"/>
  <c r="D182" i="7"/>
  <c r="M599" i="7"/>
  <c r="D48" i="7"/>
  <c r="F599" i="7"/>
  <c r="F219" i="7"/>
  <c r="F182" i="7"/>
  <c r="F48" i="7"/>
  <c r="D599" i="7"/>
  <c r="D219" i="7"/>
  <c r="K219" i="7"/>
  <c r="K182" i="7"/>
  <c r="K599" i="7"/>
  <c r="K48" i="7"/>
  <c r="AG100" i="7"/>
  <c r="W219" i="7"/>
  <c r="W182" i="7"/>
  <c r="W48" i="7"/>
  <c r="W57" i="7" s="1"/>
  <c r="W99" i="7" s="1"/>
  <c r="AL100" i="7"/>
  <c r="AM100" i="7"/>
  <c r="Y182" i="7"/>
  <c r="Y48" i="7"/>
  <c r="Y57" i="7" s="1"/>
  <c r="Y99" i="7" s="1"/>
  <c r="Y219" i="7"/>
  <c r="Z219" i="7"/>
  <c r="Z182" i="7"/>
  <c r="Z48" i="7"/>
  <c r="Z57" i="7" s="1"/>
  <c r="Z99" i="7" s="1"/>
  <c r="S182" i="7"/>
  <c r="S219" i="7"/>
  <c r="S48" i="7"/>
  <c r="O182" i="7"/>
  <c r="O599" i="7"/>
  <c r="O219" i="7"/>
  <c r="O48" i="7"/>
  <c r="I48" i="7"/>
  <c r="I219" i="7"/>
  <c r="I182" i="7"/>
  <c r="I599" i="7"/>
  <c r="AB100" i="7"/>
  <c r="AD100" i="7"/>
  <c r="AE100" i="7"/>
  <c r="V48" i="7"/>
  <c r="V219" i="7"/>
  <c r="V182" i="7"/>
  <c r="AO100" i="7"/>
  <c r="X182" i="7"/>
  <c r="X48" i="7"/>
  <c r="X57" i="7" s="1"/>
  <c r="X99" i="7" s="1"/>
  <c r="X219" i="7"/>
  <c r="AI100" i="7"/>
  <c r="AK100" i="7"/>
  <c r="AJ100" i="7"/>
  <c r="P48" i="7"/>
  <c r="P219" i="7"/>
  <c r="P182" i="7"/>
  <c r="AA99" i="7" l="1"/>
  <c r="V731" i="7"/>
  <c r="V616" i="7"/>
  <c r="V72" i="7" s="1"/>
  <c r="V78" i="7" s="1"/>
  <c r="V84" i="7" s="1"/>
  <c r="U72" i="7"/>
  <c r="U78" i="7" s="1"/>
  <c r="U84" i="7" s="1"/>
  <c r="U55" i="7"/>
  <c r="U183" i="7"/>
  <c r="U220" i="7"/>
  <c r="X100" i="7"/>
  <c r="Z100" i="7"/>
  <c r="Y100" i="7"/>
  <c r="W100" i="7"/>
  <c r="AA100" i="7" l="1"/>
  <c r="V220" i="7"/>
  <c r="V183" i="7"/>
  <c r="V55" i="7"/>
  <c r="U221" i="7" l="1"/>
  <c r="U56" i="7"/>
  <c r="U57" i="7" s="1"/>
  <c r="U184" i="7"/>
  <c r="U93" i="7" l="1"/>
  <c r="U94" i="7" s="1"/>
  <c r="U99" i="7" s="1"/>
  <c r="AN185" i="7"/>
  <c r="AN186" i="7" s="1"/>
  <c r="AN214" i="7" s="1"/>
  <c r="AN216" i="7" s="1"/>
  <c r="AP185" i="7"/>
  <c r="AP186" i="7" s="1"/>
  <c r="AP214" i="7" s="1"/>
  <c r="AP216" i="7" s="1"/>
  <c r="AL185" i="7"/>
  <c r="AL186" i="7" s="1"/>
  <c r="AL214" i="7" s="1"/>
  <c r="AL216" i="7" s="1"/>
  <c r="AH185" i="7"/>
  <c r="AH186" i="7" s="1"/>
  <c r="AH214" i="7" s="1"/>
  <c r="AH216" i="7" s="1"/>
  <c r="AO185" i="7"/>
  <c r="AO186" i="7" s="1"/>
  <c r="AO214" i="7" s="1"/>
  <c r="AO216" i="7" s="1"/>
  <c r="AK185" i="7"/>
  <c r="AK186" i="7" s="1"/>
  <c r="AK214" i="7" s="1"/>
  <c r="AK216" i="7" s="1"/>
  <c r="AG185" i="7"/>
  <c r="AG186" i="7" s="1"/>
  <c r="AG214" i="7" s="1"/>
  <c r="AG216" i="7" s="1"/>
  <c r="AJ185" i="7"/>
  <c r="AJ186" i="7" s="1"/>
  <c r="AJ214" i="7" s="1"/>
  <c r="AJ216" i="7" s="1"/>
  <c r="AM185" i="7"/>
  <c r="AM186" i="7" s="1"/>
  <c r="AM214" i="7" s="1"/>
  <c r="AM216" i="7" s="1"/>
  <c r="AI185" i="7"/>
  <c r="AI186" i="7" s="1"/>
  <c r="AI214" i="7" s="1"/>
  <c r="AI216" i="7" s="1"/>
  <c r="U100" i="7" l="1"/>
  <c r="AG223" i="7"/>
  <c r="AG112" i="7"/>
  <c r="AH223" i="7"/>
  <c r="AH112" i="7"/>
  <c r="AK223" i="7"/>
  <c r="AK112" i="7"/>
  <c r="AL112" i="7"/>
  <c r="AL223" i="7"/>
  <c r="AI223" i="7"/>
  <c r="AI112" i="7"/>
  <c r="AJ223" i="7"/>
  <c r="AJ112" i="7"/>
  <c r="AO223" i="7"/>
  <c r="AO112" i="7"/>
  <c r="AP223" i="7"/>
  <c r="AP112" i="7"/>
  <c r="AM223" i="7"/>
  <c r="AM112" i="7"/>
  <c r="AN223" i="7"/>
  <c r="AN112" i="7"/>
  <c r="AK222" i="7"/>
  <c r="AJ222" i="7"/>
  <c r="AG222" i="7"/>
  <c r="AI222" i="7"/>
  <c r="AL222" i="7"/>
  <c r="AO222" i="7"/>
  <c r="AH222" i="7"/>
  <c r="AN222" i="7"/>
  <c r="AP222" i="7"/>
  <c r="AM222" i="7"/>
  <c r="V56" i="7" l="1"/>
  <c r="V57" i="7" s="1"/>
  <c r="V221" i="7"/>
  <c r="V184" i="7"/>
  <c r="AG226" i="7"/>
  <c r="AG254" i="7" s="1"/>
  <c r="AN226" i="7"/>
  <c r="AN254" i="7" s="1"/>
  <c r="AL226" i="7"/>
  <c r="AL254" i="7" s="1"/>
  <c r="AM226" i="7"/>
  <c r="AM254" i="7" s="1"/>
  <c r="AP226" i="7"/>
  <c r="AP254" i="7" s="1"/>
  <c r="AJ226" i="7"/>
  <c r="AJ254" i="7" s="1"/>
  <c r="AO226" i="7"/>
  <c r="AO254" i="7" s="1"/>
  <c r="AI226" i="7"/>
  <c r="AI254" i="7" s="1"/>
  <c r="AK226" i="7"/>
  <c r="AK254" i="7" s="1"/>
  <c r="AH226" i="7"/>
  <c r="AH254" i="7" s="1"/>
  <c r="AK256" i="7" l="1"/>
  <c r="AK123" i="7" s="1"/>
  <c r="AP256" i="7"/>
  <c r="AP123" i="7" s="1"/>
  <c r="AG256" i="7"/>
  <c r="AG123" i="7" s="1"/>
  <c r="AI256" i="7"/>
  <c r="AI123" i="7" s="1"/>
  <c r="AM256" i="7"/>
  <c r="AM123" i="7" s="1"/>
  <c r="AO256" i="7"/>
  <c r="AO123" i="7" s="1"/>
  <c r="AL256" i="7"/>
  <c r="AL123" i="7" s="1"/>
  <c r="AH256" i="7"/>
  <c r="AH123" i="7" s="1"/>
  <c r="AJ256" i="7"/>
  <c r="AJ123" i="7" s="1"/>
  <c r="AN256" i="7"/>
  <c r="AN123" i="7" s="1"/>
  <c r="V93" i="7"/>
  <c r="V94" i="7" s="1"/>
  <c r="V99" i="7" s="1"/>
  <c r="AI113" i="7" l="1"/>
  <c r="AI114" i="7" s="1"/>
  <c r="AI171" i="7" s="1"/>
  <c r="AP113" i="7"/>
  <c r="AP114" i="7" s="1"/>
  <c r="AP171" i="7" s="1"/>
  <c r="AO113" i="7"/>
  <c r="AO114" i="7" s="1"/>
  <c r="AO171" i="7" s="1"/>
  <c r="AJ113" i="7"/>
  <c r="AJ114" i="7" s="1"/>
  <c r="AJ171" i="7" s="1"/>
  <c r="AK113" i="7"/>
  <c r="AK114" i="7" s="1"/>
  <c r="AK171" i="7" s="1"/>
  <c r="AM113" i="7"/>
  <c r="AM114" i="7" s="1"/>
  <c r="AM171" i="7" s="1"/>
  <c r="AH113" i="7"/>
  <c r="AH114" i="7" s="1"/>
  <c r="AH171" i="7" s="1"/>
  <c r="AG113" i="7"/>
  <c r="AG114" i="7" s="1"/>
  <c r="AG171" i="7" s="1"/>
  <c r="AL113" i="7"/>
  <c r="AL114" i="7" s="1"/>
  <c r="AL171" i="7" s="1"/>
  <c r="AN113" i="7"/>
  <c r="AN114" i="7" s="1"/>
  <c r="AN171" i="7" s="1"/>
  <c r="V100" i="7"/>
  <c r="AO115" i="7" l="1"/>
  <c r="AG115" i="7"/>
  <c r="AH115" i="7"/>
  <c r="AM115" i="7"/>
  <c r="AP115" i="7"/>
  <c r="AJ115" i="7"/>
  <c r="AN115" i="7"/>
  <c r="AL115" i="7"/>
  <c r="AK115" i="7"/>
  <c r="AI115" i="7"/>
  <c r="M401" i="7"/>
  <c r="M405" i="7" s="1"/>
  <c r="C310" i="7"/>
  <c r="B310" i="7" s="1"/>
  <c r="M263" i="7"/>
  <c r="M266" i="7"/>
  <c r="M264" i="7"/>
  <c r="M269" i="7" l="1"/>
  <c r="AD185" i="7"/>
  <c r="AD186" i="7" s="1"/>
  <c r="AD214" i="7" s="1"/>
  <c r="AD216" i="7" s="1"/>
  <c r="AD222" i="7"/>
  <c r="AB185" i="7"/>
  <c r="AB186" i="7" s="1"/>
  <c r="AB214" i="7" s="1"/>
  <c r="AB216" i="7" s="1"/>
  <c r="AB222" i="7"/>
  <c r="AF185" i="7"/>
  <c r="AF186" i="7" s="1"/>
  <c r="AF214" i="7" s="1"/>
  <c r="AF216" i="7" s="1"/>
  <c r="AF222" i="7"/>
  <c r="AC185" i="7"/>
  <c r="AC186" i="7" s="1"/>
  <c r="AC214" i="7" s="1"/>
  <c r="AC216" i="7" s="1"/>
  <c r="AC222" i="7"/>
  <c r="AE185" i="7"/>
  <c r="AE186" i="7" s="1"/>
  <c r="AE214" i="7" s="1"/>
  <c r="AE216" i="7" s="1"/>
  <c r="AE222" i="7"/>
  <c r="AD112" i="7" l="1"/>
  <c r="AD223" i="7"/>
  <c r="AD226" i="7" s="1"/>
  <c r="AD254" i="7" s="1"/>
  <c r="AB223" i="7"/>
  <c r="AB226" i="7" s="1"/>
  <c r="AB254" i="7" s="1"/>
  <c r="AB112" i="7"/>
  <c r="AE112" i="7"/>
  <c r="AE223" i="7"/>
  <c r="AE226" i="7" s="1"/>
  <c r="AE254" i="7" s="1"/>
  <c r="AF223" i="7"/>
  <c r="AF226" i="7" s="1"/>
  <c r="AF254" i="7" s="1"/>
  <c r="AF112" i="7"/>
  <c r="AC112" i="7"/>
  <c r="AC223" i="7"/>
  <c r="AC226" i="7" s="1"/>
  <c r="AC254" i="7" s="1"/>
  <c r="AB256" i="7" l="1"/>
  <c r="AB123" i="7" s="1"/>
  <c r="AC256" i="7"/>
  <c r="AC123" i="7" s="1"/>
  <c r="AD256" i="7"/>
  <c r="AD123" i="7" s="1"/>
  <c r="AF256" i="7"/>
  <c r="AF123" i="7" s="1"/>
  <c r="AE256" i="7"/>
  <c r="AE123" i="7" s="1"/>
  <c r="AD113" i="7" l="1"/>
  <c r="AD114" i="7" s="1"/>
  <c r="AD171" i="7" s="1"/>
  <c r="AC113" i="7"/>
  <c r="AC114" i="7" s="1"/>
  <c r="AC171" i="7" s="1"/>
  <c r="AE113" i="7"/>
  <c r="AE114" i="7" s="1"/>
  <c r="AE171" i="7" s="1"/>
  <c r="AB113" i="7"/>
  <c r="AB114" i="7" s="1"/>
  <c r="AB171" i="7" s="1"/>
  <c r="AF113" i="7"/>
  <c r="AF114" i="7" s="1"/>
  <c r="AF171" i="7" s="1"/>
  <c r="AB115" i="7" l="1"/>
  <c r="AE115" i="7"/>
  <c r="AC115" i="7"/>
  <c r="AF115" i="7"/>
  <c r="AD115" i="7"/>
  <c r="B611" i="7"/>
  <c r="B602" i="7" l="1"/>
  <c r="B612" i="7"/>
  <c r="B603" i="7"/>
  <c r="B604" i="7"/>
  <c r="B592" i="7" s="1"/>
  <c r="C592" i="7" s="1"/>
  <c r="D592" i="7" s="1"/>
  <c r="E592" i="7" s="1"/>
  <c r="F592" i="7" s="1"/>
  <c r="G592" i="7" s="1"/>
  <c r="H592" i="7" s="1"/>
  <c r="I592" i="7" s="1"/>
  <c r="J592" i="7" s="1"/>
  <c r="K592" i="7" s="1"/>
  <c r="L592" i="7" s="1"/>
  <c r="M592" i="7" s="1"/>
  <c r="N592" i="7" s="1"/>
  <c r="O592" i="7" s="1"/>
  <c r="P592" i="7" s="1"/>
  <c r="Q592" i="7" s="1"/>
  <c r="R592" i="7" s="1"/>
  <c r="S592" i="7" s="1"/>
  <c r="T592" i="7" s="1"/>
  <c r="U592" i="7" s="1"/>
  <c r="V592" i="7" s="1"/>
  <c r="W592" i="7" s="1"/>
  <c r="X592" i="7" s="1"/>
  <c r="Y592" i="7" s="1"/>
  <c r="Z592" i="7" s="1"/>
  <c r="AA592" i="7" s="1"/>
  <c r="AB592" i="7" s="1"/>
  <c r="AC592" i="7" s="1"/>
  <c r="AD592" i="7" s="1"/>
  <c r="AE592" i="7" s="1"/>
  <c r="AF592" i="7" s="1"/>
  <c r="AG592" i="7" s="1"/>
  <c r="AH592" i="7" s="1"/>
  <c r="AI592" i="7" s="1"/>
  <c r="AJ592" i="7" s="1"/>
  <c r="AK592" i="7" s="1"/>
  <c r="AL592" i="7" s="1"/>
  <c r="AM592" i="7" s="1"/>
  <c r="AN592" i="7" s="1"/>
  <c r="AO592" i="7" s="1"/>
  <c r="AP592" i="7" s="1"/>
  <c r="B90" i="7"/>
  <c r="N730" i="7"/>
  <c r="S72" i="7"/>
  <c r="S78" i="7" s="1"/>
  <c r="S84" i="7" s="1"/>
  <c r="O730" i="7"/>
  <c r="J731" i="7"/>
  <c r="G730" i="7"/>
  <c r="B730" i="7"/>
  <c r="L730" i="7"/>
  <c r="J730" i="7"/>
  <c r="C730" i="7"/>
  <c r="H730" i="7"/>
  <c r="K730" i="7"/>
  <c r="Q730" i="7"/>
  <c r="M730" i="7"/>
  <c r="F731" i="7" l="1"/>
  <c r="F183" i="7" s="1"/>
  <c r="E730" i="7"/>
  <c r="S616" i="7"/>
  <c r="R730" i="7"/>
  <c r="E731" i="7"/>
  <c r="E183" i="7" s="1"/>
  <c r="D730" i="7"/>
  <c r="G616" i="7"/>
  <c r="F730" i="7"/>
  <c r="Q731" i="7"/>
  <c r="Q220" i="7" s="1"/>
  <c r="P730" i="7"/>
  <c r="T616" i="7"/>
  <c r="T72" i="7" s="1"/>
  <c r="T78" i="7" s="1"/>
  <c r="T84" i="7" s="1"/>
  <c r="S730" i="7"/>
  <c r="J616" i="7"/>
  <c r="I730" i="7"/>
  <c r="T731" i="7"/>
  <c r="T220" i="7" s="1"/>
  <c r="E616" i="7"/>
  <c r="E72" i="7" s="1"/>
  <c r="E78" i="7" s="1"/>
  <c r="E84" i="7" s="1"/>
  <c r="S731" i="7"/>
  <c r="S183" i="7" s="1"/>
  <c r="G731" i="7"/>
  <c r="G220" i="7" s="1"/>
  <c r="F616" i="7"/>
  <c r="F72" i="7" s="1"/>
  <c r="F78" i="7" s="1"/>
  <c r="F84" i="7" s="1"/>
  <c r="Q616" i="7"/>
  <c r="B91" i="7"/>
  <c r="L616" i="7"/>
  <c r="L72" i="7" s="1"/>
  <c r="L78" i="7" s="1"/>
  <c r="L84" i="7" s="1"/>
  <c r="L731" i="7"/>
  <c r="C72" i="7"/>
  <c r="C78" i="7" s="1"/>
  <c r="C84" i="7" s="1"/>
  <c r="C731" i="7"/>
  <c r="J183" i="7"/>
  <c r="J220" i="7"/>
  <c r="J55" i="7"/>
  <c r="N616" i="7"/>
  <c r="N731" i="7"/>
  <c r="I616" i="7"/>
  <c r="I72" i="7" s="1"/>
  <c r="I78" i="7" s="1"/>
  <c r="I84" i="7" s="1"/>
  <c r="I731" i="7"/>
  <c r="K616" i="7"/>
  <c r="K72" i="7" s="1"/>
  <c r="K78" i="7" s="1"/>
  <c r="K84" i="7" s="1"/>
  <c r="J72" i="7"/>
  <c r="J78" i="7" s="1"/>
  <c r="J84" i="7" s="1"/>
  <c r="K731" i="7"/>
  <c r="H616" i="7"/>
  <c r="H72" i="7" s="1"/>
  <c r="H78" i="7" s="1"/>
  <c r="H84" i="7" s="1"/>
  <c r="G72" i="7"/>
  <c r="G78" i="7" s="1"/>
  <c r="G84" i="7" s="1"/>
  <c r="H731" i="7"/>
  <c r="O616" i="7"/>
  <c r="N72" i="7"/>
  <c r="N78" i="7" s="1"/>
  <c r="N84" i="7" s="1"/>
  <c r="O731" i="7"/>
  <c r="R616" i="7"/>
  <c r="R72" i="7" s="1"/>
  <c r="R78" i="7" s="1"/>
  <c r="R84" i="7" s="1"/>
  <c r="Q72" i="7"/>
  <c r="Q78" i="7" s="1"/>
  <c r="Q84" i="7" s="1"/>
  <c r="R731" i="7"/>
  <c r="D616" i="7"/>
  <c r="D72" i="7" s="1"/>
  <c r="D78" i="7" s="1"/>
  <c r="D84" i="7" s="1"/>
  <c r="D731" i="7"/>
  <c r="M616" i="7"/>
  <c r="M72" i="7" s="1"/>
  <c r="M78" i="7" s="1"/>
  <c r="M84" i="7" s="1"/>
  <c r="M731" i="7"/>
  <c r="P616" i="7"/>
  <c r="P72" i="7" s="1"/>
  <c r="P78" i="7" s="1"/>
  <c r="P84" i="7" s="1"/>
  <c r="O72" i="7"/>
  <c r="O78" i="7" s="1"/>
  <c r="O84" i="7" s="1"/>
  <c r="P731" i="7"/>
  <c r="F55" i="7" l="1"/>
  <c r="Q183" i="7"/>
  <c r="E220" i="7"/>
  <c r="F220" i="7"/>
  <c r="Q55" i="7"/>
  <c r="E55" i="7"/>
  <c r="B72" i="7"/>
  <c r="B78" i="7" s="1"/>
  <c r="B84" i="7" s="1"/>
  <c r="T183" i="7"/>
  <c r="T55" i="7"/>
  <c r="G55" i="7"/>
  <c r="S55" i="7"/>
  <c r="G183" i="7"/>
  <c r="S220" i="7"/>
  <c r="F21" i="1"/>
  <c r="M183" i="7"/>
  <c r="M220" i="7"/>
  <c r="M55" i="7"/>
  <c r="I220" i="7"/>
  <c r="I183" i="7"/>
  <c r="I55" i="7"/>
  <c r="L183" i="7"/>
  <c r="L55" i="7"/>
  <c r="L220" i="7"/>
  <c r="H220" i="7"/>
  <c r="H183" i="7"/>
  <c r="H55" i="7"/>
  <c r="K220" i="7"/>
  <c r="K183" i="7"/>
  <c r="K55" i="7"/>
  <c r="R183" i="7"/>
  <c r="R220" i="7"/>
  <c r="R55" i="7"/>
  <c r="O55" i="7"/>
  <c r="O220" i="7"/>
  <c r="O183" i="7"/>
  <c r="C220" i="7"/>
  <c r="C183" i="7"/>
  <c r="C55" i="7"/>
  <c r="P183" i="7"/>
  <c r="P55" i="7"/>
  <c r="P220" i="7"/>
  <c r="D183" i="7"/>
  <c r="D55" i="7"/>
  <c r="D220" i="7"/>
  <c r="N183" i="7"/>
  <c r="N220" i="7"/>
  <c r="N55" i="7"/>
  <c r="C404" i="7" l="1"/>
  <c r="F404" i="7" s="1"/>
  <c r="B92" i="7"/>
  <c r="B163" i="7" s="1"/>
  <c r="C268" i="7"/>
  <c r="F268" i="7" s="1"/>
  <c r="C267" i="7"/>
  <c r="F267" i="7" s="1"/>
  <c r="C266" i="7"/>
  <c r="F266" i="7" s="1"/>
  <c r="C264" i="7"/>
  <c r="F264" i="7" s="1"/>
  <c r="C403" i="7"/>
  <c r="F403" i="7" s="1"/>
  <c r="C402" i="7"/>
  <c r="F402" i="7" s="1"/>
  <c r="C400" i="7"/>
  <c r="F400" i="7" s="1"/>
  <c r="F19" i="1"/>
  <c r="F20" i="1" s="1"/>
  <c r="C401" i="7"/>
  <c r="F401" i="7" s="1"/>
  <c r="C263" i="7"/>
  <c r="F263" i="7" s="1"/>
  <c r="C265" i="7"/>
  <c r="F265" i="7" s="1"/>
  <c r="C399" i="7"/>
  <c r="F399" i="7" s="1"/>
  <c r="C398" i="7"/>
  <c r="C262" i="7"/>
  <c r="C184" i="7"/>
  <c r="C56" i="7"/>
  <c r="C57" i="7" s="1"/>
  <c r="C221" i="7"/>
  <c r="F23" i="1" l="1"/>
  <c r="B143" i="7"/>
  <c r="B138" i="7" s="1"/>
  <c r="B98" i="7"/>
  <c r="F398" i="7"/>
  <c r="F405" i="7" s="1"/>
  <c r="C405" i="7"/>
  <c r="C269" i="7"/>
  <c r="F262" i="7"/>
  <c r="F269" i="7" s="1"/>
  <c r="B94" i="7"/>
  <c r="B99" i="7" s="1"/>
  <c r="C93" i="7"/>
  <c r="C94" i="7" s="1"/>
  <c r="C99" i="7" s="1"/>
  <c r="B139" i="7" l="1"/>
  <c r="B140" i="7" s="1"/>
  <c r="C137" i="7" s="1"/>
  <c r="C139" i="7" s="1"/>
  <c r="C164" i="7" s="1"/>
  <c r="B165" i="7"/>
  <c r="B168" i="7" s="1"/>
  <c r="B172" i="7" s="1"/>
  <c r="B123" i="7"/>
  <c r="B146" i="7"/>
  <c r="B149" i="7" s="1"/>
  <c r="B154" i="7" s="1"/>
  <c r="B100" i="7"/>
  <c r="B115" i="7" s="1"/>
  <c r="C100" i="7"/>
  <c r="H404" i="7"/>
  <c r="K404" i="7" s="1"/>
  <c r="L404" i="7" s="1"/>
  <c r="I405" i="7"/>
  <c r="H268" i="7"/>
  <c r="K268" i="7" s="1"/>
  <c r="L268" i="7" s="1"/>
  <c r="I269" i="7"/>
  <c r="D56" i="7"/>
  <c r="D57" i="7" s="1"/>
  <c r="D184" i="7"/>
  <c r="D221" i="7"/>
  <c r="H264" i="7"/>
  <c r="K264" i="7" s="1"/>
  <c r="L264" i="7" s="1"/>
  <c r="H267" i="7"/>
  <c r="H263" i="7"/>
  <c r="K263" i="7" s="1"/>
  <c r="L263" i="7" s="1"/>
  <c r="H266" i="7"/>
  <c r="K266" i="7" s="1"/>
  <c r="L266" i="7" s="1"/>
  <c r="H265" i="7"/>
  <c r="K265" i="7" s="1"/>
  <c r="L265" i="7" s="1"/>
  <c r="H262" i="7"/>
  <c r="H399" i="7"/>
  <c r="K399" i="7" s="1"/>
  <c r="L399" i="7" s="1"/>
  <c r="H398" i="7"/>
  <c r="H401" i="7"/>
  <c r="K401" i="7" s="1"/>
  <c r="L401" i="7" s="1"/>
  <c r="H403" i="7"/>
  <c r="H400" i="7"/>
  <c r="K400" i="7" s="1"/>
  <c r="L400" i="7" s="1"/>
  <c r="H402" i="7"/>
  <c r="K402" i="7" s="1"/>
  <c r="L402" i="7" s="1"/>
  <c r="I268" i="7" l="1"/>
  <c r="J268" i="7" s="1"/>
  <c r="I404" i="7"/>
  <c r="J404" i="7" s="1"/>
  <c r="N268" i="7" s="1"/>
  <c r="H405" i="7"/>
  <c r="K403" i="7"/>
  <c r="L403" i="7" s="1"/>
  <c r="K267" i="7"/>
  <c r="L267" i="7" s="1"/>
  <c r="H269" i="7"/>
  <c r="D93" i="7"/>
  <c r="D94" i="7" s="1"/>
  <c r="D99" i="7" s="1"/>
  <c r="K398" i="7"/>
  <c r="L398" i="7" s="1"/>
  <c r="C104" i="7"/>
  <c r="I263" i="7"/>
  <c r="J263" i="7" s="1"/>
  <c r="I264" i="7"/>
  <c r="J264" i="7" s="1"/>
  <c r="I267" i="7"/>
  <c r="J267" i="7" s="1"/>
  <c r="I266" i="7"/>
  <c r="J266" i="7" s="1"/>
  <c r="I262" i="7"/>
  <c r="J262" i="7" s="1"/>
  <c r="I265" i="7"/>
  <c r="J265" i="7" s="1"/>
  <c r="C105" i="7"/>
  <c r="I401" i="7"/>
  <c r="J401" i="7" s="1"/>
  <c r="N401" i="7" s="1"/>
  <c r="O401" i="7" s="1"/>
  <c r="Q401" i="7" s="1"/>
  <c r="I403" i="7"/>
  <c r="J403" i="7" s="1"/>
  <c r="I399" i="7"/>
  <c r="J399" i="7" s="1"/>
  <c r="N399" i="7" s="1"/>
  <c r="O399" i="7" s="1"/>
  <c r="I400" i="7"/>
  <c r="J400" i="7" s="1"/>
  <c r="N264" i="7" s="1"/>
  <c r="O264" i="7" s="1"/>
  <c r="Q264" i="7" s="1"/>
  <c r="I398" i="7"/>
  <c r="J398" i="7" s="1"/>
  <c r="I402" i="7"/>
  <c r="J402" i="7" s="1"/>
  <c r="N266" i="7" s="1"/>
  <c r="O266" i="7" s="1"/>
  <c r="Q266" i="7" s="1"/>
  <c r="K262" i="7"/>
  <c r="L262" i="7" s="1"/>
  <c r="C140" i="7" l="1"/>
  <c r="D137" i="7" s="1"/>
  <c r="D139" i="7" s="1"/>
  <c r="D164" i="7" s="1"/>
  <c r="D100" i="7"/>
  <c r="N404" i="7"/>
  <c r="O404" i="7" s="1"/>
  <c r="Q404" i="7" s="1"/>
  <c r="L405" i="7"/>
  <c r="AP305" i="7"/>
  <c r="AL305" i="7"/>
  <c r="AH305" i="7"/>
  <c r="AD305" i="7"/>
  <c r="Z305" i="7"/>
  <c r="V305" i="7"/>
  <c r="R305" i="7"/>
  <c r="N305" i="7"/>
  <c r="J305" i="7"/>
  <c r="F305" i="7"/>
  <c r="P305" i="7"/>
  <c r="AO305" i="7"/>
  <c r="AK305" i="7"/>
  <c r="AG305" i="7"/>
  <c r="AC305" i="7"/>
  <c r="Y305" i="7"/>
  <c r="U305" i="7"/>
  <c r="Q305" i="7"/>
  <c r="M305" i="7"/>
  <c r="I305" i="7"/>
  <c r="E305" i="7"/>
  <c r="AN305" i="7"/>
  <c r="AJ305" i="7"/>
  <c r="AF305" i="7"/>
  <c r="AB305" i="7"/>
  <c r="X305" i="7"/>
  <c r="T305" i="7"/>
  <c r="L305" i="7"/>
  <c r="H305" i="7"/>
  <c r="D305" i="7"/>
  <c r="AM305" i="7"/>
  <c r="W305" i="7"/>
  <c r="G305" i="7"/>
  <c r="AA305" i="7"/>
  <c r="AI305" i="7"/>
  <c r="S305" i="7"/>
  <c r="C305" i="7"/>
  <c r="AE305" i="7"/>
  <c r="O305" i="7"/>
  <c r="K305" i="7"/>
  <c r="AP307" i="7"/>
  <c r="AL307" i="7"/>
  <c r="AH307" i="7"/>
  <c r="AD307" i="7"/>
  <c r="Z307" i="7"/>
  <c r="V307" i="7"/>
  <c r="R307" i="7"/>
  <c r="N307" i="7"/>
  <c r="J307" i="7"/>
  <c r="F307" i="7"/>
  <c r="AJ307" i="7"/>
  <c r="AB307" i="7"/>
  <c r="AO307" i="7"/>
  <c r="AK307" i="7"/>
  <c r="AG307" i="7"/>
  <c r="AC307" i="7"/>
  <c r="Y307" i="7"/>
  <c r="U307" i="7"/>
  <c r="Q307" i="7"/>
  <c r="M307" i="7"/>
  <c r="I307" i="7"/>
  <c r="E307" i="7"/>
  <c r="AN307" i="7"/>
  <c r="AF307" i="7"/>
  <c r="X307" i="7"/>
  <c r="P307" i="7"/>
  <c r="L307" i="7"/>
  <c r="H307" i="7"/>
  <c r="D307" i="7"/>
  <c r="AE307" i="7"/>
  <c r="S307" i="7"/>
  <c r="C307" i="7"/>
  <c r="T307" i="7"/>
  <c r="AA307" i="7"/>
  <c r="O307" i="7"/>
  <c r="AM307" i="7"/>
  <c r="W307" i="7"/>
  <c r="K307" i="7"/>
  <c r="AI307" i="7"/>
  <c r="G307" i="7"/>
  <c r="N267" i="7"/>
  <c r="O267" i="7" s="1"/>
  <c r="Q267" i="7" s="1"/>
  <c r="J405" i="7"/>
  <c r="J269" i="7"/>
  <c r="L269" i="7"/>
  <c r="E184" i="7"/>
  <c r="E93" i="7"/>
  <c r="E94" i="7" s="1"/>
  <c r="E221" i="7"/>
  <c r="E56" i="7"/>
  <c r="E57" i="7" s="1"/>
  <c r="N265" i="7"/>
  <c r="O265" i="7" s="1"/>
  <c r="Q265" i="7" s="1"/>
  <c r="Q399" i="7"/>
  <c r="C106" i="7"/>
  <c r="C169" i="7" s="1"/>
  <c r="C224" i="7"/>
  <c r="N263" i="7"/>
  <c r="O263" i="7" s="1"/>
  <c r="Q263" i="7" s="1"/>
  <c r="N398" i="7"/>
  <c r="N262" i="7"/>
  <c r="N403" i="7"/>
  <c r="O403" i="7" s="1"/>
  <c r="Q403" i="7" s="1"/>
  <c r="N400" i="7"/>
  <c r="O400" i="7" s="1"/>
  <c r="Q400" i="7" s="1"/>
  <c r="N402" i="7"/>
  <c r="O402" i="7" s="1"/>
  <c r="Q402" i="7" s="1"/>
  <c r="P442" i="7"/>
  <c r="R442" i="7"/>
  <c r="H442" i="7"/>
  <c r="N442" i="7"/>
  <c r="AK442" i="7"/>
  <c r="V442" i="7"/>
  <c r="AJ442" i="7"/>
  <c r="AI442" i="7"/>
  <c r="F442" i="7"/>
  <c r="T442" i="7"/>
  <c r="AP442" i="7"/>
  <c r="AO442" i="7"/>
  <c r="L442" i="7"/>
  <c r="AE442" i="7"/>
  <c r="AB442" i="7"/>
  <c r="E442" i="7"/>
  <c r="U442" i="7"/>
  <c r="AM442" i="7"/>
  <c r="I442" i="7"/>
  <c r="O442" i="7"/>
  <c r="D442" i="7"/>
  <c r="M442" i="7"/>
  <c r="W442" i="7"/>
  <c r="C442" i="7"/>
  <c r="AA442" i="7"/>
  <c r="AG442" i="7"/>
  <c r="J442" i="7"/>
  <c r="K442" i="7"/>
  <c r="AC442" i="7"/>
  <c r="AN442" i="7"/>
  <c r="AL442" i="7"/>
  <c r="X442" i="7"/>
  <c r="AH442" i="7"/>
  <c r="AD442" i="7"/>
  <c r="Z442" i="7"/>
  <c r="G442" i="7"/>
  <c r="Q442" i="7"/>
  <c r="S442" i="7"/>
  <c r="AF442" i="7"/>
  <c r="Y442" i="7"/>
  <c r="AM306" i="7" l="1"/>
  <c r="AI306" i="7"/>
  <c r="AE306" i="7"/>
  <c r="AA306" i="7"/>
  <c r="W306" i="7"/>
  <c r="S306" i="7"/>
  <c r="O306" i="7"/>
  <c r="K306" i="7"/>
  <c r="G306" i="7"/>
  <c r="C306" i="7"/>
  <c r="AG306" i="7"/>
  <c r="U306" i="7"/>
  <c r="M306" i="7"/>
  <c r="E306" i="7"/>
  <c r="AJ306" i="7"/>
  <c r="AB306" i="7"/>
  <c r="T306" i="7"/>
  <c r="P306" i="7"/>
  <c r="H306" i="7"/>
  <c r="AP306" i="7"/>
  <c r="AL306" i="7"/>
  <c r="AH306" i="7"/>
  <c r="AD306" i="7"/>
  <c r="Z306" i="7"/>
  <c r="V306" i="7"/>
  <c r="R306" i="7"/>
  <c r="N306" i="7"/>
  <c r="J306" i="7"/>
  <c r="F306" i="7"/>
  <c r="AO306" i="7"/>
  <c r="AK306" i="7"/>
  <c r="AC306" i="7"/>
  <c r="Y306" i="7"/>
  <c r="Q306" i="7"/>
  <c r="I306" i="7"/>
  <c r="AN306" i="7"/>
  <c r="AF306" i="7"/>
  <c r="X306" i="7"/>
  <c r="L306" i="7"/>
  <c r="D306" i="7"/>
  <c r="N269" i="7"/>
  <c r="AP304" i="7"/>
  <c r="AL304" i="7"/>
  <c r="AH304" i="7"/>
  <c r="AD304" i="7"/>
  <c r="Z304" i="7"/>
  <c r="V304" i="7"/>
  <c r="R304" i="7"/>
  <c r="N304" i="7"/>
  <c r="J304" i="7"/>
  <c r="F304" i="7"/>
  <c r="D304" i="7"/>
  <c r="AO304" i="7"/>
  <c r="AK304" i="7"/>
  <c r="AG304" i="7"/>
  <c r="AC304" i="7"/>
  <c r="Y304" i="7"/>
  <c r="U304" i="7"/>
  <c r="Q304" i="7"/>
  <c r="M304" i="7"/>
  <c r="I304" i="7"/>
  <c r="E304" i="7"/>
  <c r="AN304" i="7"/>
  <c r="AJ304" i="7"/>
  <c r="AF304" i="7"/>
  <c r="AB304" i="7"/>
  <c r="X304" i="7"/>
  <c r="T304" i="7"/>
  <c r="P304" i="7"/>
  <c r="L304" i="7"/>
  <c r="H304" i="7"/>
  <c r="AE304" i="7"/>
  <c r="O304" i="7"/>
  <c r="AI304" i="7"/>
  <c r="C304" i="7"/>
  <c r="AA304" i="7"/>
  <c r="K304" i="7"/>
  <c r="AM304" i="7"/>
  <c r="W304" i="7"/>
  <c r="G304" i="7"/>
  <c r="S304" i="7"/>
  <c r="AP308" i="7"/>
  <c r="AL308" i="7"/>
  <c r="AH308" i="7"/>
  <c r="AD308" i="7"/>
  <c r="Z308" i="7"/>
  <c r="V308" i="7"/>
  <c r="R308" i="7"/>
  <c r="N308" i="7"/>
  <c r="J308" i="7"/>
  <c r="F308" i="7"/>
  <c r="AO308" i="7"/>
  <c r="AK308" i="7"/>
  <c r="AG308" i="7"/>
  <c r="AC308" i="7"/>
  <c r="Y308" i="7"/>
  <c r="U308" i="7"/>
  <c r="Q308" i="7"/>
  <c r="M308" i="7"/>
  <c r="I308" i="7"/>
  <c r="E308" i="7"/>
  <c r="AN308" i="7"/>
  <c r="AF308" i="7"/>
  <c r="X308" i="7"/>
  <c r="P308" i="7"/>
  <c r="H308" i="7"/>
  <c r="AI308" i="7"/>
  <c r="AA308" i="7"/>
  <c r="K308" i="7"/>
  <c r="AM308" i="7"/>
  <c r="AE308" i="7"/>
  <c r="W308" i="7"/>
  <c r="O308" i="7"/>
  <c r="G308" i="7"/>
  <c r="AJ308" i="7"/>
  <c r="AB308" i="7"/>
  <c r="T308" i="7"/>
  <c r="L308" i="7"/>
  <c r="D308" i="7"/>
  <c r="S308" i="7"/>
  <c r="C308" i="7"/>
  <c r="N405" i="7"/>
  <c r="O268" i="7"/>
  <c r="Q268" i="7" s="1"/>
  <c r="E99" i="7"/>
  <c r="P444" i="7"/>
  <c r="X444" i="7"/>
  <c r="AN444" i="7"/>
  <c r="K444" i="7"/>
  <c r="I444" i="7"/>
  <c r="T444" i="7"/>
  <c r="AC444" i="7"/>
  <c r="U444" i="7"/>
  <c r="AL444" i="7"/>
  <c r="AB444" i="7"/>
  <c r="M444" i="7"/>
  <c r="Z444" i="7"/>
  <c r="H444" i="7"/>
  <c r="AK444" i="7"/>
  <c r="V444" i="7"/>
  <c r="AM444" i="7"/>
  <c r="G444" i="7"/>
  <c r="E444" i="7"/>
  <c r="Q444" i="7"/>
  <c r="Y444" i="7"/>
  <c r="AO444" i="7"/>
  <c r="AH444" i="7"/>
  <c r="AE444" i="7"/>
  <c r="C444" i="7"/>
  <c r="AF444" i="7"/>
  <c r="AI444" i="7"/>
  <c r="D444" i="7"/>
  <c r="W444" i="7"/>
  <c r="AG444" i="7"/>
  <c r="R444" i="7"/>
  <c r="J444" i="7"/>
  <c r="AD444" i="7"/>
  <c r="N444" i="7"/>
  <c r="S444" i="7"/>
  <c r="O444" i="7"/>
  <c r="F444" i="7"/>
  <c r="L444" i="7"/>
  <c r="AA444" i="7"/>
  <c r="AJ444" i="7"/>
  <c r="AP444" i="7"/>
  <c r="O398" i="7"/>
  <c r="O405" i="7" s="1"/>
  <c r="B307" i="7" a="1"/>
  <c r="B307" i="7" s="1"/>
  <c r="O262" i="7"/>
  <c r="E440" i="7"/>
  <c r="U440" i="7"/>
  <c r="P440" i="7"/>
  <c r="AF440" i="7"/>
  <c r="AP440" i="7"/>
  <c r="D440" i="7"/>
  <c r="V440" i="7"/>
  <c r="L440" i="7"/>
  <c r="AG440" i="7"/>
  <c r="T440" i="7"/>
  <c r="AN440" i="7"/>
  <c r="F440" i="7"/>
  <c r="AB440" i="7"/>
  <c r="O440" i="7"/>
  <c r="Y440" i="7"/>
  <c r="R440" i="7"/>
  <c r="AO440" i="7"/>
  <c r="AD440" i="7"/>
  <c r="N440" i="7"/>
  <c r="Q440" i="7"/>
  <c r="AM440" i="7"/>
  <c r="K440" i="7"/>
  <c r="H440" i="7"/>
  <c r="C440" i="7"/>
  <c r="AJ440" i="7"/>
  <c r="M440" i="7"/>
  <c r="AA440" i="7"/>
  <c r="Z440" i="7"/>
  <c r="AK440" i="7"/>
  <c r="X440" i="7"/>
  <c r="I440" i="7"/>
  <c r="G440" i="7"/>
  <c r="W440" i="7"/>
  <c r="J440" i="7"/>
  <c r="AE440" i="7"/>
  <c r="AL440" i="7"/>
  <c r="AH440" i="7"/>
  <c r="S440" i="7"/>
  <c r="AI440" i="7"/>
  <c r="AC440" i="7"/>
  <c r="B305" i="7" a="1"/>
  <c r="B305" i="7" s="1"/>
  <c r="B442" i="7" a="1"/>
  <c r="B442" i="7" s="1"/>
  <c r="C443" i="7"/>
  <c r="AL443" i="7"/>
  <c r="AO443" i="7"/>
  <c r="AG443" i="7"/>
  <c r="AN443" i="7"/>
  <c r="AK443" i="7"/>
  <c r="D443" i="7"/>
  <c r="AC443" i="7"/>
  <c r="Z443" i="7"/>
  <c r="H443" i="7"/>
  <c r="T443" i="7"/>
  <c r="AM443" i="7"/>
  <c r="AD443" i="7"/>
  <c r="Q443" i="7"/>
  <c r="J443" i="7"/>
  <c r="Y443" i="7"/>
  <c r="M443" i="7"/>
  <c r="AB443" i="7"/>
  <c r="AA443" i="7"/>
  <c r="AH443" i="7"/>
  <c r="S443" i="7"/>
  <c r="V443" i="7"/>
  <c r="X443" i="7"/>
  <c r="AF443" i="7"/>
  <c r="W443" i="7"/>
  <c r="E443" i="7"/>
  <c r="K443" i="7"/>
  <c r="O443" i="7"/>
  <c r="L443" i="7"/>
  <c r="AE443" i="7"/>
  <c r="I443" i="7"/>
  <c r="AI443" i="7"/>
  <c r="N443" i="7"/>
  <c r="AJ443" i="7"/>
  <c r="P443" i="7"/>
  <c r="G443" i="7"/>
  <c r="F443" i="7"/>
  <c r="AP443" i="7"/>
  <c r="R443" i="7"/>
  <c r="U443" i="7"/>
  <c r="AD441" i="7"/>
  <c r="R441" i="7"/>
  <c r="S441" i="7"/>
  <c r="E441" i="7"/>
  <c r="AK441" i="7"/>
  <c r="U441" i="7"/>
  <c r="M441" i="7"/>
  <c r="L441" i="7"/>
  <c r="AL441" i="7"/>
  <c r="AO441" i="7"/>
  <c r="N441" i="7"/>
  <c r="AF441" i="7"/>
  <c r="Q441" i="7"/>
  <c r="AP441" i="7"/>
  <c r="AN441" i="7"/>
  <c r="C441" i="7"/>
  <c r="AC441" i="7"/>
  <c r="X441" i="7"/>
  <c r="T441" i="7"/>
  <c r="Y441" i="7"/>
  <c r="I441" i="7"/>
  <c r="AI441" i="7"/>
  <c r="H441" i="7"/>
  <c r="V441" i="7"/>
  <c r="AA441" i="7"/>
  <c r="O441" i="7"/>
  <c r="J441" i="7"/>
  <c r="F441" i="7"/>
  <c r="G441" i="7"/>
  <c r="AJ441" i="7"/>
  <c r="K441" i="7"/>
  <c r="AB441" i="7"/>
  <c r="P441" i="7"/>
  <c r="AH441" i="7"/>
  <c r="Z441" i="7"/>
  <c r="AE441" i="7"/>
  <c r="D441" i="7"/>
  <c r="AG441" i="7"/>
  <c r="AM441" i="7"/>
  <c r="W441" i="7"/>
  <c r="D140" i="7" l="1"/>
  <c r="E137" i="7" s="1"/>
  <c r="E100" i="7"/>
  <c r="O269" i="7"/>
  <c r="B306" i="7" a="1"/>
  <c r="B306" i="7" s="1"/>
  <c r="B304" i="7" a="1"/>
  <c r="B304" i="7" s="1"/>
  <c r="F56" i="7"/>
  <c r="F57" i="7" s="1"/>
  <c r="F221" i="7"/>
  <c r="F184" i="7"/>
  <c r="B441" i="7" a="1"/>
  <c r="B441" i="7" s="1"/>
  <c r="B440" i="7" a="1"/>
  <c r="B440" i="7" s="1"/>
  <c r="Q262" i="7"/>
  <c r="Q269" i="7" s="1"/>
  <c r="B443" i="7" a="1"/>
  <c r="B443" i="7" s="1"/>
  <c r="P398" i="7"/>
  <c r="E139" i="7" l="1"/>
  <c r="E164" i="7" s="1"/>
  <c r="AP303" i="7"/>
  <c r="AP311" i="7" s="1"/>
  <c r="AL303" i="7"/>
  <c r="AL311" i="7" s="1"/>
  <c r="AH303" i="7"/>
  <c r="AH311" i="7" s="1"/>
  <c r="AD303" i="7"/>
  <c r="AD311" i="7" s="1"/>
  <c r="Z303" i="7"/>
  <c r="Z311" i="7" s="1"/>
  <c r="Z185" i="7" s="1"/>
  <c r="Z186" i="7" s="1"/>
  <c r="Z214" i="7" s="1"/>
  <c r="Z216" i="7" s="1"/>
  <c r="V303" i="7"/>
  <c r="V311" i="7" s="1"/>
  <c r="V185" i="7" s="1"/>
  <c r="V186" i="7" s="1"/>
  <c r="V214" i="7" s="1"/>
  <c r="V216" i="7" s="1"/>
  <c r="R303" i="7"/>
  <c r="R311" i="7" s="1"/>
  <c r="R185" i="7" s="1"/>
  <c r="N303" i="7"/>
  <c r="N311" i="7" s="1"/>
  <c r="N185" i="7" s="1"/>
  <c r="J303" i="7"/>
  <c r="J311" i="7" s="1"/>
  <c r="J185" i="7" s="1"/>
  <c r="F303" i="7"/>
  <c r="F311" i="7" s="1"/>
  <c r="F185" i="7" s="1"/>
  <c r="F186" i="7" s="1"/>
  <c r="F214" i="7" s="1"/>
  <c r="F216" i="7" s="1"/>
  <c r="AJ303" i="7"/>
  <c r="AO303" i="7"/>
  <c r="AO311" i="7" s="1"/>
  <c r="AK303" i="7"/>
  <c r="AK311" i="7" s="1"/>
  <c r="AG303" i="7"/>
  <c r="AG311" i="7" s="1"/>
  <c r="AC303" i="7"/>
  <c r="AC311" i="7" s="1"/>
  <c r="Y303" i="7"/>
  <c r="Y311" i="7" s="1"/>
  <c r="Y185" i="7" s="1"/>
  <c r="Y186" i="7" s="1"/>
  <c r="Y214" i="7" s="1"/>
  <c r="Y216" i="7" s="1"/>
  <c r="U303" i="7"/>
  <c r="U311" i="7" s="1"/>
  <c r="U185" i="7" s="1"/>
  <c r="U186" i="7" s="1"/>
  <c r="U214" i="7" s="1"/>
  <c r="U216" i="7" s="1"/>
  <c r="Q303" i="7"/>
  <c r="Q311" i="7" s="1"/>
  <c r="Q185" i="7" s="1"/>
  <c r="M303" i="7"/>
  <c r="M311" i="7" s="1"/>
  <c r="M185" i="7" s="1"/>
  <c r="I303" i="7"/>
  <c r="I311" i="7" s="1"/>
  <c r="I185" i="7" s="1"/>
  <c r="E303" i="7"/>
  <c r="E311" i="7" s="1"/>
  <c r="E185" i="7" s="1"/>
  <c r="E186" i="7" s="1"/>
  <c r="E214" i="7" s="1"/>
  <c r="E216" i="7" s="1"/>
  <c r="AN303" i="7"/>
  <c r="AF303" i="7"/>
  <c r="AF311" i="7" s="1"/>
  <c r="AB303" i="7"/>
  <c r="AB311" i="7" s="1"/>
  <c r="X303" i="7"/>
  <c r="X311" i="7" s="1"/>
  <c r="X185" i="7" s="1"/>
  <c r="X186" i="7" s="1"/>
  <c r="X214" i="7" s="1"/>
  <c r="X216" i="7" s="1"/>
  <c r="T303" i="7"/>
  <c r="T311" i="7" s="1"/>
  <c r="T185" i="7" s="1"/>
  <c r="P303" i="7"/>
  <c r="P311" i="7" s="1"/>
  <c r="P185" i="7" s="1"/>
  <c r="L303" i="7"/>
  <c r="L311" i="7" s="1"/>
  <c r="L185" i="7" s="1"/>
  <c r="H303" i="7"/>
  <c r="H311" i="7" s="1"/>
  <c r="H185" i="7" s="1"/>
  <c r="D303" i="7"/>
  <c r="D311" i="7" s="1"/>
  <c r="AM303" i="7"/>
  <c r="AM311" i="7" s="1"/>
  <c r="W303" i="7"/>
  <c r="W311" i="7" s="1"/>
  <c r="W185" i="7" s="1"/>
  <c r="W186" i="7" s="1"/>
  <c r="W214" i="7" s="1"/>
  <c r="W216" i="7" s="1"/>
  <c r="G303" i="7"/>
  <c r="G311" i="7" s="1"/>
  <c r="G185" i="7" s="1"/>
  <c r="K303" i="7"/>
  <c r="K311" i="7" s="1"/>
  <c r="K185" i="7" s="1"/>
  <c r="AI303" i="7"/>
  <c r="AI311" i="7" s="1"/>
  <c r="S303" i="7"/>
  <c r="S311" i="7" s="1"/>
  <c r="S185" i="7" s="1"/>
  <c r="C303" i="7"/>
  <c r="C311" i="7" s="1"/>
  <c r="AE303" i="7"/>
  <c r="AE311" i="7" s="1"/>
  <c r="O303" i="7"/>
  <c r="O311" i="7" s="1"/>
  <c r="O185" i="7" s="1"/>
  <c r="AA303" i="7"/>
  <c r="AA311" i="7" s="1"/>
  <c r="AA185" i="7" s="1"/>
  <c r="AA186" i="7" s="1"/>
  <c r="AA214" i="7" s="1"/>
  <c r="AA216" i="7" s="1"/>
  <c r="P405" i="7"/>
  <c r="C446" i="7" s="1"/>
  <c r="B446" i="7" s="1" a="1"/>
  <c r="B446" i="7" s="1"/>
  <c r="AN311" i="7"/>
  <c r="AJ311" i="7"/>
  <c r="F93" i="7"/>
  <c r="F94" i="7" s="1"/>
  <c r="F99" i="7" s="1"/>
  <c r="Q398" i="7"/>
  <c r="Q405" i="7" s="1"/>
  <c r="E140" i="7" l="1"/>
  <c r="F137" i="7" s="1"/>
  <c r="F139" i="7" s="1"/>
  <c r="F164" i="7" s="1"/>
  <c r="F100" i="7"/>
  <c r="D185" i="7"/>
  <c r="D186" i="7" s="1"/>
  <c r="D214" i="7" s="1"/>
  <c r="D216" i="7" s="1"/>
  <c r="D112" i="7" s="1"/>
  <c r="B311" i="7" a="1"/>
  <c r="B311" i="7" s="1"/>
  <c r="Y223" i="7"/>
  <c r="Y112" i="7"/>
  <c r="V223" i="7"/>
  <c r="V112" i="7"/>
  <c r="U223" i="7"/>
  <c r="U112" i="7"/>
  <c r="C185" i="7"/>
  <c r="C186" i="7" s="1"/>
  <c r="C214" i="7" s="1"/>
  <c r="C216" i="7" s="1"/>
  <c r="E223" i="7"/>
  <c r="E112" i="7"/>
  <c r="F223" i="7"/>
  <c r="F112" i="7"/>
  <c r="C439" i="7"/>
  <c r="C447" i="7" s="1"/>
  <c r="AI439" i="7"/>
  <c r="AI447" i="7" s="1"/>
  <c r="AP439" i="7"/>
  <c r="AP447" i="7" s="1"/>
  <c r="I439" i="7"/>
  <c r="I447" i="7" s="1"/>
  <c r="I222" i="7" s="1"/>
  <c r="AJ439" i="7"/>
  <c r="AJ447" i="7" s="1"/>
  <c r="AC439" i="7"/>
  <c r="AC447" i="7" s="1"/>
  <c r="AG439" i="7"/>
  <c r="AG447" i="7" s="1"/>
  <c r="AM439" i="7"/>
  <c r="AM447" i="7" s="1"/>
  <c r="AK439" i="7"/>
  <c r="AK447" i="7" s="1"/>
  <c r="T439" i="7"/>
  <c r="T447" i="7" s="1"/>
  <c r="T222" i="7" s="1"/>
  <c r="D439" i="7"/>
  <c r="D447" i="7" s="1"/>
  <c r="D222" i="7" s="1"/>
  <c r="K439" i="7"/>
  <c r="K447" i="7" s="1"/>
  <c r="K222" i="7" s="1"/>
  <c r="AO439" i="7"/>
  <c r="AO447" i="7" s="1"/>
  <c r="L439" i="7"/>
  <c r="L447" i="7" s="1"/>
  <c r="L222" i="7" s="1"/>
  <c r="G439" i="7"/>
  <c r="G447" i="7" s="1"/>
  <c r="G222" i="7" s="1"/>
  <c r="AB439" i="7"/>
  <c r="AB447" i="7" s="1"/>
  <c r="AN439" i="7"/>
  <c r="AN447" i="7" s="1"/>
  <c r="S439" i="7"/>
  <c r="S447" i="7" s="1"/>
  <c r="S222" i="7" s="1"/>
  <c r="E439" i="7"/>
  <c r="E447" i="7" s="1"/>
  <c r="E222" i="7" s="1"/>
  <c r="P439" i="7"/>
  <c r="P447" i="7" s="1"/>
  <c r="P222" i="7" s="1"/>
  <c r="AD439" i="7"/>
  <c r="AD447" i="7" s="1"/>
  <c r="AE439" i="7"/>
  <c r="AE447" i="7" s="1"/>
  <c r="AL439" i="7"/>
  <c r="AL447" i="7" s="1"/>
  <c r="J439" i="7"/>
  <c r="J447" i="7" s="1"/>
  <c r="J222" i="7" s="1"/>
  <c r="H439" i="7"/>
  <c r="H447" i="7" s="1"/>
  <c r="H222" i="7" s="1"/>
  <c r="AF439" i="7"/>
  <c r="AF447" i="7" s="1"/>
  <c r="M439" i="7"/>
  <c r="M447" i="7" s="1"/>
  <c r="M222" i="7" s="1"/>
  <c r="AH439" i="7"/>
  <c r="AH447" i="7" s="1"/>
  <c r="W439" i="7"/>
  <c r="W447" i="7" s="1"/>
  <c r="W222" i="7" s="1"/>
  <c r="U439" i="7"/>
  <c r="U447" i="7" s="1"/>
  <c r="U222" i="7" s="1"/>
  <c r="Z439" i="7"/>
  <c r="Z447" i="7" s="1"/>
  <c r="Z222" i="7" s="1"/>
  <c r="O439" i="7"/>
  <c r="O447" i="7" s="1"/>
  <c r="O222" i="7" s="1"/>
  <c r="R439" i="7"/>
  <c r="R447" i="7" s="1"/>
  <c r="R222" i="7" s="1"/>
  <c r="Q439" i="7"/>
  <c r="Q447" i="7" s="1"/>
  <c r="Q222" i="7" s="1"/>
  <c r="AA439" i="7"/>
  <c r="AA447" i="7" s="1"/>
  <c r="AA222" i="7" s="1"/>
  <c r="F439" i="7"/>
  <c r="F447" i="7" s="1"/>
  <c r="F222" i="7" s="1"/>
  <c r="X439" i="7"/>
  <c r="X447" i="7" s="1"/>
  <c r="X222" i="7" s="1"/>
  <c r="Y439" i="7"/>
  <c r="Y447" i="7" s="1"/>
  <c r="Y222" i="7" s="1"/>
  <c r="N439" i="7"/>
  <c r="N447" i="7" s="1"/>
  <c r="N222" i="7" s="1"/>
  <c r="V439" i="7"/>
  <c r="V447" i="7" s="1"/>
  <c r="V222" i="7" s="1"/>
  <c r="W223" i="7"/>
  <c r="W112" i="7"/>
  <c r="X223" i="7"/>
  <c r="X112" i="7"/>
  <c r="Z223" i="7"/>
  <c r="Z112" i="7"/>
  <c r="AA223" i="7"/>
  <c r="AA112" i="7"/>
  <c r="F140" i="7" l="1"/>
  <c r="G137" i="7" s="1"/>
  <c r="D223" i="7"/>
  <c r="Y226" i="7"/>
  <c r="Y254" i="7" s="1"/>
  <c r="U226" i="7"/>
  <c r="U254" i="7" s="1"/>
  <c r="V226" i="7"/>
  <c r="V254" i="7" s="1"/>
  <c r="E226" i="7"/>
  <c r="E254" i="7" s="1"/>
  <c r="E256" i="7" s="1"/>
  <c r="E123" i="7" s="1"/>
  <c r="F226" i="7"/>
  <c r="F254" i="7" s="1"/>
  <c r="F256" i="7" s="1"/>
  <c r="F123" i="7" s="1"/>
  <c r="G184" i="7"/>
  <c r="G186" i="7" s="1"/>
  <c r="G214" i="7" s="1"/>
  <c r="G216" i="7" s="1"/>
  <c r="G56" i="7"/>
  <c r="G57" i="7" s="1"/>
  <c r="G221" i="7"/>
  <c r="X226" i="7"/>
  <c r="X254" i="7" s="1"/>
  <c r="W226" i="7"/>
  <c r="W254" i="7" s="1"/>
  <c r="C223" i="7"/>
  <c r="C112" i="7"/>
  <c r="B439" i="7" a="1"/>
  <c r="B439" i="7" s="1"/>
  <c r="AA226" i="7"/>
  <c r="AA254" i="7" s="1"/>
  <c r="Z226" i="7"/>
  <c r="Z254" i="7" s="1"/>
  <c r="D226" i="7"/>
  <c r="D254" i="7" s="1"/>
  <c r="AA256" i="7" l="1"/>
  <c r="AA123" i="7" s="1"/>
  <c r="W256" i="7"/>
  <c r="W123" i="7" s="1"/>
  <c r="V256" i="7"/>
  <c r="V123" i="7" s="1"/>
  <c r="D256" i="7"/>
  <c r="D123" i="7" s="1"/>
  <c r="X256" i="7"/>
  <c r="X123" i="7" s="1"/>
  <c r="U256" i="7"/>
  <c r="U123" i="7" s="1"/>
  <c r="Z256" i="7"/>
  <c r="Z123" i="7" s="1"/>
  <c r="Y256" i="7"/>
  <c r="Y123" i="7" s="1"/>
  <c r="F113" i="7"/>
  <c r="F114" i="7" s="1"/>
  <c r="F171" i="7" s="1"/>
  <c r="E113" i="7"/>
  <c r="E114" i="7" s="1"/>
  <c r="E171" i="7" s="1"/>
  <c r="B447" i="7" a="1"/>
  <c r="B447" i="7" s="1"/>
  <c r="C222" i="7"/>
  <c r="C226" i="7" s="1"/>
  <c r="C254" i="7" s="1"/>
  <c r="G93" i="7"/>
  <c r="G94" i="7" s="1"/>
  <c r="G99" i="7" s="1"/>
  <c r="G112" i="7"/>
  <c r="G223" i="7"/>
  <c r="G226" i="7" s="1"/>
  <c r="G254" i="7" s="1"/>
  <c r="G139" i="7" l="1"/>
  <c r="G164" i="7" s="1"/>
  <c r="G100" i="7"/>
  <c r="E115" i="7"/>
  <c r="F115" i="7"/>
  <c r="V113" i="7"/>
  <c r="V114" i="7" s="1"/>
  <c r="V171" i="7" s="1"/>
  <c r="W113" i="7"/>
  <c r="W114" i="7" s="1"/>
  <c r="W171" i="7" s="1"/>
  <c r="X113" i="7"/>
  <c r="X114" i="7" s="1"/>
  <c r="X171" i="7" s="1"/>
  <c r="D113" i="7"/>
  <c r="D114" i="7" s="1"/>
  <c r="D171" i="7" s="1"/>
  <c r="AA113" i="7"/>
  <c r="AA114" i="7" s="1"/>
  <c r="AA171" i="7" s="1"/>
  <c r="Z113" i="7"/>
  <c r="Z114" i="7" s="1"/>
  <c r="Z171" i="7" s="1"/>
  <c r="Y113" i="7"/>
  <c r="Y114" i="7" s="1"/>
  <c r="Y171" i="7" s="1"/>
  <c r="U113" i="7"/>
  <c r="U114" i="7" s="1"/>
  <c r="U171" i="7" s="1"/>
  <c r="G256" i="7"/>
  <c r="G123" i="7" s="1"/>
  <c r="C256" i="7"/>
  <c r="C123" i="7" s="1"/>
  <c r="G140" i="7" l="1"/>
  <c r="H137" i="7" s="1"/>
  <c r="AA115" i="7"/>
  <c r="U115" i="7"/>
  <c r="D115" i="7"/>
  <c r="X115" i="7"/>
  <c r="Z115" i="7"/>
  <c r="W115" i="7"/>
  <c r="Y115" i="7"/>
  <c r="V115" i="7"/>
  <c r="C113" i="7"/>
  <c r="C114" i="7" s="1"/>
  <c r="C171" i="7" s="1"/>
  <c r="G113" i="7"/>
  <c r="G114" i="7" s="1"/>
  <c r="G171" i="7" s="1"/>
  <c r="H221" i="7"/>
  <c r="H56" i="7"/>
  <c r="H57" i="7" s="1"/>
  <c r="H184" i="7"/>
  <c r="H186" i="7" s="1"/>
  <c r="H214" i="7" s="1"/>
  <c r="H216" i="7" s="1"/>
  <c r="G115" i="7" l="1"/>
  <c r="C115" i="7"/>
  <c r="H93" i="7"/>
  <c r="H94" i="7" s="1"/>
  <c r="H99" i="7" s="1"/>
  <c r="H223" i="7"/>
  <c r="H226" i="7" s="1"/>
  <c r="H254" i="7" s="1"/>
  <c r="H112" i="7"/>
  <c r="H139" i="7" l="1"/>
  <c r="H164" i="7" s="1"/>
  <c r="H100" i="7"/>
  <c r="G117" i="7"/>
  <c r="E117" i="7"/>
  <c r="D117" i="7"/>
  <c r="F117" i="7"/>
  <c r="C117" i="7"/>
  <c r="C118" i="7" s="1"/>
  <c r="H256" i="7"/>
  <c r="H123" i="7" s="1"/>
  <c r="H140" i="7" l="1"/>
  <c r="I137" i="7" s="1"/>
  <c r="D118" i="7"/>
  <c r="E118" i="7"/>
  <c r="G118" i="7"/>
  <c r="F118" i="7"/>
  <c r="H113" i="7"/>
  <c r="H114" i="7" s="1"/>
  <c r="H171" i="7" s="1"/>
  <c r="I221" i="7"/>
  <c r="I56" i="7"/>
  <c r="I57" i="7" s="1"/>
  <c r="I184" i="7"/>
  <c r="I186" i="7" s="1"/>
  <c r="I214" i="7" s="1"/>
  <c r="I216" i="7" s="1"/>
  <c r="H115" i="7" l="1"/>
  <c r="I223" i="7"/>
  <c r="I226" i="7" s="1"/>
  <c r="I254" i="7" s="1"/>
  <c r="I112" i="7"/>
  <c r="I93" i="7"/>
  <c r="I94" i="7" s="1"/>
  <c r="I99" i="7" s="1"/>
  <c r="I139" i="7" l="1"/>
  <c r="I164" i="7" s="1"/>
  <c r="I100" i="7"/>
  <c r="H117" i="7"/>
  <c r="H118" i="7" s="1"/>
  <c r="I256" i="7"/>
  <c r="I123" i="7" s="1"/>
  <c r="I140" i="7" l="1"/>
  <c r="J137" i="7" s="1"/>
  <c r="I113" i="7"/>
  <c r="I114" i="7" s="1"/>
  <c r="I171" i="7" s="1"/>
  <c r="J56" i="7"/>
  <c r="J57" i="7" s="1"/>
  <c r="J221" i="7"/>
  <c r="J184" i="7"/>
  <c r="J186" i="7" s="1"/>
  <c r="J214" i="7" s="1"/>
  <c r="J216" i="7" s="1"/>
  <c r="I115" i="7" l="1"/>
  <c r="J93" i="7"/>
  <c r="J94" i="7" s="1"/>
  <c r="J99" i="7" s="1"/>
  <c r="J223" i="7"/>
  <c r="J226" i="7" s="1"/>
  <c r="J254" i="7" s="1"/>
  <c r="J112" i="7"/>
  <c r="J139" i="7" l="1"/>
  <c r="J164" i="7" s="1"/>
  <c r="J100" i="7"/>
  <c r="I117" i="7"/>
  <c r="I118" i="7" s="1"/>
  <c r="J256" i="7"/>
  <c r="J123" i="7" s="1"/>
  <c r="J140" i="7" l="1"/>
  <c r="K137" i="7" s="1"/>
  <c r="J113" i="7"/>
  <c r="J114" i="7" s="1"/>
  <c r="J171" i="7" s="1"/>
  <c r="K184" i="7"/>
  <c r="K186" i="7" s="1"/>
  <c r="K214" i="7" s="1"/>
  <c r="K216" i="7" s="1"/>
  <c r="K221" i="7"/>
  <c r="K56" i="7"/>
  <c r="K57" i="7" s="1"/>
  <c r="J115" i="7" l="1"/>
  <c r="J117" i="7" s="1"/>
  <c r="J118" i="7" s="1"/>
  <c r="K223" i="7"/>
  <c r="K226" i="7" s="1"/>
  <c r="K254" i="7" s="1"/>
  <c r="K112" i="7"/>
  <c r="K93" i="7"/>
  <c r="K94" i="7" s="1"/>
  <c r="K99" i="7" s="1"/>
  <c r="K139" i="7" l="1"/>
  <c r="K164" i="7" s="1"/>
  <c r="K100" i="7"/>
  <c r="K256" i="7"/>
  <c r="K123" i="7" s="1"/>
  <c r="K140" i="7" l="1"/>
  <c r="L137" i="7" s="1"/>
  <c r="K113" i="7"/>
  <c r="K114" i="7" s="1"/>
  <c r="K171" i="7" s="1"/>
  <c r="L221" i="7"/>
  <c r="L184" i="7"/>
  <c r="L186" i="7" s="1"/>
  <c r="L214" i="7" s="1"/>
  <c r="L216" i="7" s="1"/>
  <c r="L56" i="7"/>
  <c r="L57" i="7" s="1"/>
  <c r="K115" i="7" l="1"/>
  <c r="L112" i="7"/>
  <c r="L223" i="7"/>
  <c r="L226" i="7" s="1"/>
  <c r="L254" i="7" s="1"/>
  <c r="L93" i="7"/>
  <c r="L94" i="7" s="1"/>
  <c r="L99" i="7" s="1"/>
  <c r="L139" i="7" l="1"/>
  <c r="L164" i="7" s="1"/>
  <c r="L100" i="7"/>
  <c r="K117" i="7"/>
  <c r="K118" i="7" s="1"/>
  <c r="L256" i="7"/>
  <c r="L123" i="7" s="1"/>
  <c r="L140" i="7" l="1"/>
  <c r="M137" i="7" s="1"/>
  <c r="L113" i="7"/>
  <c r="L114" i="7" s="1"/>
  <c r="L171" i="7" s="1"/>
  <c r="M56" i="7"/>
  <c r="M57" i="7" s="1"/>
  <c r="M184" i="7"/>
  <c r="M186" i="7" s="1"/>
  <c r="M214" i="7" s="1"/>
  <c r="M216" i="7" s="1"/>
  <c r="M221" i="7"/>
  <c r="L115" i="7" l="1"/>
  <c r="M223" i="7"/>
  <c r="M226" i="7" s="1"/>
  <c r="M254" i="7" s="1"/>
  <c r="M112" i="7"/>
  <c r="M93" i="7"/>
  <c r="M94" i="7" s="1"/>
  <c r="M99" i="7" s="1"/>
  <c r="M139" i="7" l="1"/>
  <c r="M164" i="7" s="1"/>
  <c r="M100" i="7"/>
  <c r="L117" i="7"/>
  <c r="L118" i="7" s="1"/>
  <c r="M256" i="7"/>
  <c r="M123" i="7" s="1"/>
  <c r="M140" i="7" l="1"/>
  <c r="N137" i="7" s="1"/>
  <c r="M113" i="7"/>
  <c r="M114" i="7" s="1"/>
  <c r="M171" i="7" s="1"/>
  <c r="N184" i="7"/>
  <c r="N186" i="7" s="1"/>
  <c r="N214" i="7" s="1"/>
  <c r="N216" i="7" s="1"/>
  <c r="N56" i="7"/>
  <c r="N57" i="7" s="1"/>
  <c r="N221" i="7"/>
  <c r="M115" i="7" l="1"/>
  <c r="N223" i="7"/>
  <c r="N226" i="7" s="1"/>
  <c r="N254" i="7" s="1"/>
  <c r="N112" i="7"/>
  <c r="N93" i="7"/>
  <c r="N94" i="7" s="1"/>
  <c r="N99" i="7" s="1"/>
  <c r="N139" i="7" l="1"/>
  <c r="N164" i="7" s="1"/>
  <c r="N100" i="7"/>
  <c r="M117" i="7"/>
  <c r="M118" i="7" s="1"/>
  <c r="N256" i="7"/>
  <c r="N123" i="7" s="1"/>
  <c r="N140" i="7" l="1"/>
  <c r="O137" i="7" s="1"/>
  <c r="N113" i="7"/>
  <c r="N114" i="7" s="1"/>
  <c r="N171" i="7" s="1"/>
  <c r="O56" i="7"/>
  <c r="O57" i="7" s="1"/>
  <c r="O221" i="7"/>
  <c r="O184" i="7"/>
  <c r="O186" i="7" s="1"/>
  <c r="O214" i="7" s="1"/>
  <c r="O216" i="7" s="1"/>
  <c r="N115" i="7" l="1"/>
  <c r="N117" i="7" s="1"/>
  <c r="N118" i="7" s="1"/>
  <c r="O93" i="7"/>
  <c r="O94" i="7" s="1"/>
  <c r="O99" i="7" s="1"/>
  <c r="O223" i="7"/>
  <c r="O226" i="7" s="1"/>
  <c r="O254" i="7" s="1"/>
  <c r="O112" i="7"/>
  <c r="O139" i="7" l="1"/>
  <c r="O164" i="7" s="1"/>
  <c r="O100" i="7"/>
  <c r="O256" i="7"/>
  <c r="O123" i="7" s="1"/>
  <c r="O140" i="7" l="1"/>
  <c r="P137" i="7" s="1"/>
  <c r="O113" i="7"/>
  <c r="O114" i="7" s="1"/>
  <c r="O171" i="7" s="1"/>
  <c r="P56" i="7"/>
  <c r="P57" i="7" s="1"/>
  <c r="P221" i="7"/>
  <c r="P184" i="7"/>
  <c r="P186" i="7" s="1"/>
  <c r="P214" i="7" s="1"/>
  <c r="P216" i="7" s="1"/>
  <c r="O115" i="7" l="1"/>
  <c r="O117" i="7" s="1"/>
  <c r="O118" i="7" s="1"/>
  <c r="P93" i="7"/>
  <c r="P94" i="7" s="1"/>
  <c r="P99" i="7" s="1"/>
  <c r="P223" i="7"/>
  <c r="P226" i="7" s="1"/>
  <c r="P254" i="7" s="1"/>
  <c r="P112" i="7"/>
  <c r="P139" i="7" l="1"/>
  <c r="P164" i="7" s="1"/>
  <c r="P100" i="7"/>
  <c r="P256" i="7"/>
  <c r="P123" i="7" s="1"/>
  <c r="P140" i="7" l="1"/>
  <c r="Q137" i="7" s="1"/>
  <c r="P113" i="7"/>
  <c r="P114" i="7" s="1"/>
  <c r="P171" i="7" s="1"/>
  <c r="Q56" i="7"/>
  <c r="Q57" i="7" s="1"/>
  <c r="Q221" i="7"/>
  <c r="Q184" i="7"/>
  <c r="Q186" i="7" s="1"/>
  <c r="Q214" i="7" s="1"/>
  <c r="Q216" i="7" s="1"/>
  <c r="P115" i="7" l="1"/>
  <c r="P117" i="7" s="1"/>
  <c r="P118" i="7" s="1"/>
  <c r="Q93" i="7"/>
  <c r="Q94" i="7" s="1"/>
  <c r="Q99" i="7" s="1"/>
  <c r="Q223" i="7"/>
  <c r="Q226" i="7" s="1"/>
  <c r="Q254" i="7" s="1"/>
  <c r="Q112" i="7"/>
  <c r="Q139" i="7" l="1"/>
  <c r="Q164" i="7" s="1"/>
  <c r="Q100" i="7"/>
  <c r="Q256" i="7"/>
  <c r="Q123" i="7" s="1"/>
  <c r="Q140" i="7" l="1"/>
  <c r="R137" i="7" s="1"/>
  <c r="Q113" i="7"/>
  <c r="Q114" i="7" s="1"/>
  <c r="Q171" i="7" s="1"/>
  <c r="R184" i="7"/>
  <c r="R186" i="7" s="1"/>
  <c r="R214" i="7" s="1"/>
  <c r="R216" i="7" s="1"/>
  <c r="R221" i="7"/>
  <c r="R56" i="7"/>
  <c r="R57" i="7" s="1"/>
  <c r="Q115" i="7" l="1"/>
  <c r="Q117" i="7" s="1"/>
  <c r="Q118" i="7" s="1"/>
  <c r="R112" i="7"/>
  <c r="R223" i="7"/>
  <c r="R226" i="7" s="1"/>
  <c r="R254" i="7" s="1"/>
  <c r="R93" i="7"/>
  <c r="R94" i="7" s="1"/>
  <c r="R99" i="7" s="1"/>
  <c r="R139" i="7" l="1"/>
  <c r="R164" i="7" s="1"/>
  <c r="R100" i="7"/>
  <c r="R256" i="7"/>
  <c r="R123" i="7" s="1"/>
  <c r="R140" i="7" l="1"/>
  <c r="S137" i="7" s="1"/>
  <c r="R113" i="7"/>
  <c r="R114" i="7" s="1"/>
  <c r="R171" i="7" s="1"/>
  <c r="S56" i="7"/>
  <c r="S57" i="7" s="1"/>
  <c r="S221" i="7"/>
  <c r="S184" i="7"/>
  <c r="S186" i="7" s="1"/>
  <c r="S214" i="7" s="1"/>
  <c r="S216" i="7" s="1"/>
  <c r="R115" i="7" l="1"/>
  <c r="S93" i="7"/>
  <c r="S94" i="7" s="1"/>
  <c r="S99" i="7" s="1"/>
  <c r="S223" i="7"/>
  <c r="S226" i="7" s="1"/>
  <c r="S254" i="7" s="1"/>
  <c r="S112" i="7"/>
  <c r="S139" i="7" l="1"/>
  <c r="S164" i="7" s="1"/>
  <c r="S100" i="7"/>
  <c r="R117" i="7"/>
  <c r="R118" i="7" s="1"/>
  <c r="S256" i="7"/>
  <c r="S123" i="7" s="1"/>
  <c r="S140" i="7" l="1"/>
  <c r="T137" i="7" s="1"/>
  <c r="S113" i="7"/>
  <c r="S114" i="7" s="1"/>
  <c r="S171" i="7" s="1"/>
  <c r="T56" i="7"/>
  <c r="T57" i="7" s="1"/>
  <c r="T184" i="7"/>
  <c r="T186" i="7" s="1"/>
  <c r="T214" i="7" s="1"/>
  <c r="T216" i="7" s="1"/>
  <c r="T221" i="7"/>
  <c r="S115" i="7" l="1"/>
  <c r="S117" i="7" s="1"/>
  <c r="S118" i="7" s="1"/>
  <c r="T93" i="7"/>
  <c r="T94" i="7" s="1"/>
  <c r="T99" i="7" s="1"/>
  <c r="T223" i="7"/>
  <c r="T226" i="7" s="1"/>
  <c r="T254" i="7" s="1"/>
  <c r="T112" i="7"/>
  <c r="T139" i="7" l="1"/>
  <c r="T164" i="7" s="1"/>
  <c r="T100" i="7"/>
  <c r="T256" i="7"/>
  <c r="T123" i="7" s="1"/>
  <c r="T140" i="7" l="1"/>
  <c r="U137" i="7" s="1"/>
  <c r="U139" i="7" s="1"/>
  <c r="U164" i="7" s="1"/>
  <c r="T113" i="7"/>
  <c r="T114" i="7" s="1"/>
  <c r="T171" i="7" s="1"/>
  <c r="B127" i="7"/>
  <c r="B129" i="7" s="1"/>
  <c r="F12" i="1" s="1"/>
  <c r="U140" i="7" l="1"/>
  <c r="V137" i="7" s="1"/>
  <c r="V139" i="7" s="1"/>
  <c r="V164" i="7" s="1"/>
  <c r="T115" i="7"/>
  <c r="AP117" i="7" s="1"/>
  <c r="B120" i="7" l="1"/>
  <c r="V117" i="7"/>
  <c r="AN117" i="7"/>
  <c r="AK117" i="7"/>
  <c r="T117" i="7"/>
  <c r="T118" i="7" s="1"/>
  <c r="AL117" i="7"/>
  <c r="AD117" i="7"/>
  <c r="AI117" i="7"/>
  <c r="AE117" i="7"/>
  <c r="AF117" i="7"/>
  <c r="AH117" i="7"/>
  <c r="U117" i="7"/>
  <c r="AG117" i="7"/>
  <c r="W117" i="7"/>
  <c r="X117" i="7"/>
  <c r="Z117" i="7"/>
  <c r="Y117" i="7"/>
  <c r="AA117" i="7"/>
  <c r="AJ117" i="7"/>
  <c r="AB117" i="7"/>
  <c r="AO117" i="7"/>
  <c r="AC117" i="7"/>
  <c r="AM117" i="7"/>
  <c r="V140" i="7" l="1"/>
  <c r="W137" i="7" s="1"/>
  <c r="W139" i="7" s="1"/>
  <c r="W164" i="7" s="1"/>
  <c r="V118" i="7"/>
  <c r="W118" i="7"/>
  <c r="X118" i="7"/>
  <c r="U118" i="7"/>
  <c r="AN118" i="7"/>
  <c r="AD118" i="7"/>
  <c r="AH118" i="7"/>
  <c r="AE118" i="7"/>
  <c r="AK118" i="7"/>
  <c r="Y118" i="7"/>
  <c r="AI118" i="7"/>
  <c r="Z118" i="7"/>
  <c r="AF118" i="7"/>
  <c r="AC118" i="7"/>
  <c r="AL118" i="7"/>
  <c r="AA118" i="7"/>
  <c r="AB118" i="7"/>
  <c r="AO118" i="7"/>
  <c r="AP118" i="7"/>
  <c r="AJ118" i="7"/>
  <c r="AG118" i="7"/>
  <c r="AM118" i="7"/>
  <c r="W140" i="7" l="1"/>
  <c r="X137" i="7" s="1"/>
  <c r="X139" i="7" s="1"/>
  <c r="X164" i="7" s="1"/>
  <c r="X140" i="7" l="1"/>
  <c r="Y137" i="7" s="1"/>
  <c r="Y139" i="7" s="1"/>
  <c r="Y164" i="7" s="1"/>
  <c r="Y140" i="7" l="1"/>
  <c r="Z137" i="7" s="1"/>
  <c r="Z139" i="7" s="1"/>
  <c r="Z164" i="7" s="1"/>
  <c r="Z140" i="7" l="1"/>
  <c r="AA137" i="7" s="1"/>
  <c r="AA139" i="7" s="1"/>
  <c r="AA164" i="7" s="1"/>
  <c r="AA140" i="7" l="1"/>
  <c r="AB137" i="7" s="1"/>
  <c r="AB139" i="7" s="1"/>
  <c r="AB164" i="7" s="1"/>
  <c r="AB140" i="7" l="1"/>
  <c r="AC137" i="7" s="1"/>
  <c r="AC139" i="7" s="1"/>
  <c r="AC164" i="7" s="1"/>
  <c r="AC140" i="7" l="1"/>
  <c r="AD137" i="7" s="1"/>
  <c r="AD139" i="7" s="1"/>
  <c r="AD164" i="7" s="1"/>
  <c r="AD140" i="7" l="1"/>
  <c r="AE137" i="7" s="1"/>
  <c r="AE139" i="7" s="1"/>
  <c r="AE164" i="7" s="1"/>
  <c r="AE140" i="7" l="1"/>
  <c r="AF137" i="7" s="1"/>
  <c r="AF139" i="7" s="1"/>
  <c r="AF164" i="7" s="1"/>
  <c r="AF140" i="7" l="1"/>
  <c r="AG137" i="7" s="1"/>
  <c r="AG139" i="7" s="1"/>
  <c r="AG164" i="7" s="1"/>
  <c r="AG140" i="7" l="1"/>
  <c r="AH137" i="7" s="1"/>
  <c r="AH139" i="7" s="1"/>
  <c r="AH164" i="7" s="1"/>
  <c r="AH140" i="7" l="1"/>
  <c r="AI137" i="7" s="1"/>
  <c r="AI139" i="7" s="1"/>
  <c r="AI164" i="7" s="1"/>
  <c r="AI140" i="7" l="1"/>
  <c r="AJ137" i="7" s="1"/>
  <c r="AJ139" i="7" s="1"/>
  <c r="AJ164" i="7" s="1"/>
  <c r="AJ140" i="7" l="1"/>
  <c r="AK137" i="7" s="1"/>
  <c r="AK139" i="7" s="1"/>
  <c r="AK164" i="7" s="1"/>
  <c r="AK140" i="7" l="1"/>
  <c r="AL137" i="7" s="1"/>
  <c r="AL139" i="7" s="1"/>
  <c r="AL164" i="7" s="1"/>
  <c r="AL140" i="7" l="1"/>
  <c r="AM137" i="7" s="1"/>
  <c r="AM139" i="7" s="1"/>
  <c r="AM164" i="7" s="1"/>
  <c r="AM140" i="7" l="1"/>
  <c r="AN137" i="7" s="1"/>
  <c r="AN139" i="7" s="1"/>
  <c r="AN164" i="7" s="1"/>
  <c r="AN140" i="7" l="1"/>
  <c r="AO137" i="7" s="1"/>
  <c r="AO139" i="7" s="1"/>
  <c r="AO164" i="7" s="1"/>
  <c r="AO140" i="7" l="1"/>
  <c r="AP137" i="7" s="1"/>
  <c r="AP139" i="7" s="1"/>
  <c r="AP164" i="7" s="1"/>
  <c r="AP140" i="7" l="1"/>
  <c r="C145" i="7" l="1"/>
  <c r="D145" i="7"/>
  <c r="E145" i="7"/>
  <c r="F145" i="7"/>
  <c r="G145" i="7"/>
  <c r="H145" i="7"/>
  <c r="I145" i="7"/>
  <c r="J145" i="7"/>
  <c r="K145" i="7"/>
  <c r="L145" i="7"/>
  <c r="M145" i="7"/>
  <c r="N145" i="7"/>
  <c r="O145" i="7"/>
  <c r="P145" i="7"/>
  <c r="Q145" i="7"/>
  <c r="R145" i="7"/>
  <c r="S145" i="7"/>
  <c r="T145" i="7"/>
  <c r="U145" i="7"/>
  <c r="V145" i="7"/>
  <c r="W145" i="7"/>
  <c r="X145" i="7"/>
  <c r="Y145" i="7"/>
  <c r="Z145" i="7"/>
  <c r="AA145" i="7"/>
  <c r="AB145" i="7"/>
  <c r="AC145" i="7"/>
  <c r="AD145" i="7"/>
  <c r="AE145" i="7"/>
  <c r="AF145" i="7"/>
  <c r="AG145" i="7"/>
  <c r="AH145" i="7"/>
  <c r="AI145" i="7"/>
  <c r="AJ145" i="7"/>
  <c r="AK145" i="7"/>
  <c r="AL145" i="7"/>
  <c r="AM145" i="7"/>
  <c r="AN145" i="7"/>
  <c r="AO145" i="7"/>
  <c r="AP145" i="7"/>
  <c r="C146" i="7"/>
  <c r="D146" i="7"/>
  <c r="E146" i="7"/>
  <c r="F146" i="7"/>
  <c r="G146" i="7"/>
  <c r="H146" i="7"/>
  <c r="I146" i="7"/>
  <c r="J146" i="7"/>
  <c r="K146" i="7"/>
  <c r="L146" i="7"/>
  <c r="M146" i="7"/>
  <c r="N146" i="7"/>
  <c r="O146" i="7"/>
  <c r="P146" i="7"/>
  <c r="Q146" i="7"/>
  <c r="R146" i="7"/>
  <c r="S146" i="7"/>
  <c r="T146" i="7"/>
  <c r="U146" i="7"/>
  <c r="V146" i="7"/>
  <c r="W146" i="7"/>
  <c r="X146" i="7"/>
  <c r="Y146" i="7"/>
  <c r="Z146" i="7"/>
  <c r="AA146" i="7"/>
  <c r="AB146" i="7"/>
  <c r="AC146" i="7"/>
  <c r="AD146" i="7"/>
  <c r="AE146" i="7"/>
  <c r="AF146" i="7"/>
  <c r="AG146" i="7"/>
  <c r="AH146" i="7"/>
  <c r="AI146" i="7"/>
  <c r="AJ146" i="7"/>
  <c r="AK146" i="7"/>
  <c r="AL146" i="7"/>
  <c r="AL149" i="7" s="1"/>
  <c r="AM146" i="7"/>
  <c r="AM149" i="7" s="1"/>
  <c r="AN146" i="7"/>
  <c r="AN149" i="7" s="1"/>
  <c r="AO146" i="7"/>
  <c r="AO149" i="7" s="1"/>
  <c r="AP146" i="7"/>
  <c r="AP149" i="7" s="1"/>
  <c r="C149" i="7"/>
  <c r="D149" i="7"/>
  <c r="E149" i="7"/>
  <c r="F149" i="7"/>
  <c r="G149" i="7"/>
  <c r="H149" i="7"/>
  <c r="I149" i="7"/>
  <c r="J149" i="7"/>
  <c r="K149" i="7"/>
  <c r="L149" i="7"/>
  <c r="M149" i="7"/>
  <c r="N149" i="7"/>
  <c r="O149" i="7"/>
  <c r="P149" i="7"/>
  <c r="Q149" i="7"/>
  <c r="R149" i="7"/>
  <c r="S149" i="7"/>
  <c r="T149" i="7"/>
  <c r="U149" i="7"/>
  <c r="V149" i="7"/>
  <c r="W149" i="7"/>
  <c r="X149" i="7"/>
  <c r="Y149" i="7"/>
  <c r="Z149" i="7"/>
  <c r="AA149" i="7"/>
  <c r="AB149" i="7"/>
  <c r="AC149" i="7"/>
  <c r="AD149" i="7"/>
  <c r="AE149" i="7"/>
  <c r="AF149" i="7"/>
  <c r="AG149" i="7"/>
  <c r="AH149" i="7"/>
  <c r="AI149" i="7"/>
  <c r="AJ149" i="7"/>
  <c r="AK149" i="7"/>
  <c r="C150" i="7"/>
  <c r="C151" i="7"/>
  <c r="D151" i="7"/>
  <c r="E151" i="7"/>
  <c r="F151" i="7"/>
  <c r="G151" i="7"/>
  <c r="H151" i="7"/>
  <c r="I151" i="7"/>
  <c r="J151" i="7"/>
  <c r="K151" i="7"/>
  <c r="L151" i="7"/>
  <c r="M151" i="7"/>
  <c r="N151" i="7"/>
  <c r="O151" i="7"/>
  <c r="P151" i="7"/>
  <c r="Q151" i="7"/>
  <c r="R151" i="7"/>
  <c r="S151" i="7"/>
  <c r="T151" i="7"/>
  <c r="U151" i="7"/>
  <c r="V151" i="7"/>
  <c r="W151" i="7"/>
  <c r="X151" i="7"/>
  <c r="Y151" i="7"/>
  <c r="Z151" i="7"/>
  <c r="AA151" i="7"/>
  <c r="AB151" i="7"/>
  <c r="AC151" i="7"/>
  <c r="AD151" i="7"/>
  <c r="AE151" i="7"/>
  <c r="AF151" i="7"/>
  <c r="AG151" i="7"/>
  <c r="AH151" i="7"/>
  <c r="AI151" i="7"/>
  <c r="AJ151" i="7"/>
  <c r="AK151" i="7"/>
  <c r="AL151" i="7"/>
  <c r="AM151" i="7"/>
  <c r="AN151" i="7"/>
  <c r="AO151" i="7"/>
  <c r="AP151" i="7"/>
  <c r="C152" i="7"/>
  <c r="D152" i="7"/>
  <c r="E152" i="7"/>
  <c r="F152" i="7"/>
  <c r="G152" i="7"/>
  <c r="H152" i="7"/>
  <c r="I152" i="7"/>
  <c r="J152" i="7"/>
  <c r="K152" i="7"/>
  <c r="L152" i="7"/>
  <c r="M152" i="7"/>
  <c r="M154" i="7" s="1"/>
  <c r="N152" i="7"/>
  <c r="O152" i="7"/>
  <c r="P152" i="7"/>
  <c r="Q152" i="7"/>
  <c r="R152" i="7"/>
  <c r="S152" i="7"/>
  <c r="T152" i="7"/>
  <c r="U152" i="7"/>
  <c r="V152" i="7"/>
  <c r="W152" i="7"/>
  <c r="X152" i="7"/>
  <c r="Y152" i="7"/>
  <c r="Y154" i="7" s="1"/>
  <c r="Z152" i="7"/>
  <c r="AA152" i="7"/>
  <c r="AB152" i="7"/>
  <c r="AC152" i="7"/>
  <c r="AD152" i="7"/>
  <c r="AE152" i="7"/>
  <c r="AF152" i="7"/>
  <c r="AG152" i="7"/>
  <c r="AG154" i="7" s="1"/>
  <c r="AH152" i="7"/>
  <c r="AI152" i="7"/>
  <c r="AJ152" i="7"/>
  <c r="AK152" i="7"/>
  <c r="AL152" i="7"/>
  <c r="AM152" i="7"/>
  <c r="AN152" i="7"/>
  <c r="AO152" i="7"/>
  <c r="AP152" i="7"/>
  <c r="C165" i="7"/>
  <c r="D165" i="7"/>
  <c r="E165" i="7"/>
  <c r="F165" i="7"/>
  <c r="G165" i="7"/>
  <c r="H165" i="7"/>
  <c r="I165" i="7"/>
  <c r="J165" i="7"/>
  <c r="K165" i="7"/>
  <c r="L165" i="7"/>
  <c r="M165" i="7"/>
  <c r="M168" i="7" s="1"/>
  <c r="M172" i="7" s="1"/>
  <c r="N165" i="7"/>
  <c r="O165" i="7"/>
  <c r="P165" i="7"/>
  <c r="Q165" i="7"/>
  <c r="R165" i="7"/>
  <c r="R168" i="7" s="1"/>
  <c r="R172" i="7" s="1"/>
  <c r="S165" i="7"/>
  <c r="S168" i="7" s="1"/>
  <c r="S172" i="7" s="1"/>
  <c r="T165" i="7"/>
  <c r="T168" i="7" s="1"/>
  <c r="T172" i="7" s="1"/>
  <c r="U165" i="7"/>
  <c r="U168" i="7" s="1"/>
  <c r="U172" i="7" s="1"/>
  <c r="V165" i="7"/>
  <c r="V168" i="7" s="1"/>
  <c r="V172" i="7" s="1"/>
  <c r="W165" i="7"/>
  <c r="W168" i="7" s="1"/>
  <c r="W172" i="7" s="1"/>
  <c r="X165" i="7"/>
  <c r="X168" i="7" s="1"/>
  <c r="X172" i="7" s="1"/>
  <c r="Y165" i="7"/>
  <c r="Y168" i="7" s="1"/>
  <c r="Y172" i="7" s="1"/>
  <c r="Z165" i="7"/>
  <c r="Z168" i="7" s="1"/>
  <c r="Z172" i="7" s="1"/>
  <c r="AA165" i="7"/>
  <c r="AA168" i="7" s="1"/>
  <c r="AA172" i="7" s="1"/>
  <c r="AB165" i="7"/>
  <c r="AB168" i="7" s="1"/>
  <c r="AB172" i="7" s="1"/>
  <c r="AC165" i="7"/>
  <c r="AC168" i="7" s="1"/>
  <c r="AC172" i="7" s="1"/>
  <c r="AD165" i="7"/>
  <c r="AD168" i="7" s="1"/>
  <c r="AD172" i="7" s="1"/>
  <c r="AE165" i="7"/>
  <c r="AE168" i="7" s="1"/>
  <c r="AE172" i="7" s="1"/>
  <c r="AF165" i="7"/>
  <c r="AF168" i="7" s="1"/>
  <c r="AF172" i="7" s="1"/>
  <c r="AG165" i="7"/>
  <c r="AG168" i="7" s="1"/>
  <c r="AG172" i="7" s="1"/>
  <c r="AH165" i="7"/>
  <c r="AH168" i="7" s="1"/>
  <c r="AH172" i="7" s="1"/>
  <c r="AI165" i="7"/>
  <c r="AI168" i="7" s="1"/>
  <c r="AI172" i="7" s="1"/>
  <c r="AJ165" i="7"/>
  <c r="AJ168" i="7" s="1"/>
  <c r="AJ172" i="7" s="1"/>
  <c r="AK165" i="7"/>
  <c r="AK168" i="7" s="1"/>
  <c r="AK172" i="7" s="1"/>
  <c r="AL165" i="7"/>
  <c r="AL168" i="7" s="1"/>
  <c r="AL172" i="7" s="1"/>
  <c r="AM165" i="7"/>
  <c r="AM168" i="7" s="1"/>
  <c r="AM172" i="7" s="1"/>
  <c r="AN165" i="7"/>
  <c r="AN168" i="7" s="1"/>
  <c r="AN172" i="7" s="1"/>
  <c r="AO165" i="7"/>
  <c r="AO168" i="7" s="1"/>
  <c r="AO172" i="7" s="1"/>
  <c r="AP165" i="7"/>
  <c r="AP168" i="7" s="1"/>
  <c r="AP172" i="7" s="1"/>
  <c r="C168" i="7"/>
  <c r="C172" i="7" s="1"/>
  <c r="C174" i="7" s="1"/>
  <c r="C175" i="7" s="1"/>
  <c r="C176" i="7" s="1"/>
  <c r="D168" i="7"/>
  <c r="D172" i="7" s="1"/>
  <c r="E168" i="7"/>
  <c r="E172" i="7" s="1"/>
  <c r="F168" i="7"/>
  <c r="F172" i="7" s="1"/>
  <c r="G168" i="7"/>
  <c r="G172" i="7" s="1"/>
  <c r="H168" i="7"/>
  <c r="H172" i="7" s="1"/>
  <c r="I168" i="7"/>
  <c r="I172" i="7" s="1"/>
  <c r="J168" i="7"/>
  <c r="J172" i="7" s="1"/>
  <c r="K168" i="7"/>
  <c r="K172" i="7" s="1"/>
  <c r="L168" i="7"/>
  <c r="L172" i="7" s="1"/>
  <c r="N168" i="7"/>
  <c r="N172" i="7" s="1"/>
  <c r="O168" i="7"/>
  <c r="O172" i="7" s="1"/>
  <c r="P168" i="7"/>
  <c r="P172" i="7" s="1"/>
  <c r="Q168" i="7"/>
  <c r="Q172" i="7" s="1"/>
  <c r="F154" i="7" l="1"/>
  <c r="AJ154" i="7"/>
  <c r="AF154" i="7"/>
  <c r="H154" i="7"/>
  <c r="D154" i="7"/>
  <c r="D174" i="7"/>
  <c r="D175" i="7" s="1"/>
  <c r="D176" i="7" s="1"/>
  <c r="AH154" i="7"/>
  <c r="V154" i="7"/>
  <c r="R154" i="7"/>
  <c r="AL154" i="7"/>
  <c r="E174" i="7"/>
  <c r="T154" i="7"/>
  <c r="AC154" i="7"/>
  <c r="U154" i="7"/>
  <c r="Q154" i="7"/>
  <c r="E154" i="7"/>
  <c r="AK154" i="7"/>
  <c r="AB154" i="7"/>
  <c r="X154" i="7"/>
  <c r="P154" i="7"/>
  <c r="L154" i="7"/>
  <c r="AN154" i="7"/>
  <c r="I154" i="7"/>
  <c r="AJ174" i="7"/>
  <c r="AO154" i="7"/>
  <c r="AD174" i="7"/>
  <c r="T174" i="7"/>
  <c r="AP174" i="7"/>
  <c r="N174" i="7"/>
  <c r="Z154" i="7"/>
  <c r="J154" i="7"/>
  <c r="AP154" i="7"/>
  <c r="AD154" i="7"/>
  <c r="N154" i="7"/>
  <c r="AM154" i="7"/>
  <c r="AI154" i="7"/>
  <c r="AE154" i="7"/>
  <c r="AA154" i="7"/>
  <c r="W154" i="7"/>
  <c r="S154" i="7"/>
  <c r="O154" i="7"/>
  <c r="K154" i="7"/>
  <c r="G154" i="7"/>
  <c r="F174" i="7"/>
  <c r="B178" i="7"/>
  <c r="F16" i="1" s="1"/>
  <c r="AO174" i="7"/>
  <c r="AB174" i="7"/>
  <c r="L174" i="7"/>
  <c r="AK174" i="7"/>
  <c r="V174" i="7"/>
  <c r="J174" i="7"/>
  <c r="R174" i="7"/>
  <c r="Z174" i="7"/>
  <c r="AH174" i="7"/>
  <c r="AN174" i="7"/>
  <c r="C154" i="7"/>
  <c r="AL174" i="7"/>
  <c r="AF174" i="7"/>
  <c r="X174" i="7"/>
  <c r="P174" i="7"/>
  <c r="AG174" i="7"/>
  <c r="AC174" i="7"/>
  <c r="Y174" i="7"/>
  <c r="U174" i="7"/>
  <c r="AE174" i="7"/>
  <c r="Q174" i="7"/>
  <c r="I174" i="7"/>
  <c r="H174" i="7"/>
  <c r="AM174" i="7"/>
  <c r="AI174" i="7"/>
  <c r="AA174" i="7"/>
  <c r="W174" i="7"/>
  <c r="S174" i="7"/>
  <c r="O174" i="7"/>
  <c r="K174" i="7"/>
  <c r="G174" i="7"/>
  <c r="M174" i="7"/>
  <c r="F175" i="7" l="1"/>
  <c r="E175" i="7"/>
  <c r="E176" i="7" s="1"/>
  <c r="F15" i="1"/>
  <c r="F13" i="1"/>
  <c r="AA175" i="7"/>
  <c r="C156" i="7"/>
  <c r="G156" i="7"/>
  <c r="K156" i="7"/>
  <c r="O156" i="7"/>
  <c r="S156" i="7"/>
  <c r="W156" i="7"/>
  <c r="AA156" i="7"/>
  <c r="AE156" i="7"/>
  <c r="AI156" i="7"/>
  <c r="AM156" i="7"/>
  <c r="B159" i="7"/>
  <c r="F18" i="1" s="1"/>
  <c r="D156" i="7"/>
  <c r="H156" i="7"/>
  <c r="L156" i="7"/>
  <c r="P156" i="7"/>
  <c r="T156" i="7"/>
  <c r="X156" i="7"/>
  <c r="AB156" i="7"/>
  <c r="AF156" i="7"/>
  <c r="AJ156" i="7"/>
  <c r="AN156" i="7"/>
  <c r="E156" i="7"/>
  <c r="I156" i="7"/>
  <c r="M156" i="7"/>
  <c r="Q156" i="7"/>
  <c r="U156" i="7"/>
  <c r="Y156" i="7"/>
  <c r="AC156" i="7"/>
  <c r="AG156" i="7"/>
  <c r="AK156" i="7"/>
  <c r="AO156" i="7"/>
  <c r="J156" i="7"/>
  <c r="Z156" i="7"/>
  <c r="AP156" i="7"/>
  <c r="F17" i="1" s="1"/>
  <c r="N156" i="7"/>
  <c r="AD156" i="7"/>
  <c r="R156" i="7"/>
  <c r="AH156" i="7"/>
  <c r="F156" i="7"/>
  <c r="V156" i="7"/>
  <c r="AL156" i="7"/>
  <c r="I175" i="7"/>
  <c r="M175" i="7"/>
  <c r="Q175" i="7"/>
  <c r="U175" i="7"/>
  <c r="Y175" i="7"/>
  <c r="AC175" i="7"/>
  <c r="AG175" i="7"/>
  <c r="AK175" i="7"/>
  <c r="AO175" i="7"/>
  <c r="J175" i="7"/>
  <c r="R175" i="7"/>
  <c r="Z175" i="7"/>
  <c r="AH175" i="7"/>
  <c r="AL175" i="7"/>
  <c r="H175" i="7"/>
  <c r="L175" i="7"/>
  <c r="P175" i="7"/>
  <c r="T175" i="7"/>
  <c r="X175" i="7"/>
  <c r="AB175" i="7"/>
  <c r="AF175" i="7"/>
  <c r="AJ175" i="7"/>
  <c r="AN175" i="7"/>
  <c r="N175" i="7"/>
  <c r="V175" i="7"/>
  <c r="AD175" i="7"/>
  <c r="AP175" i="7"/>
  <c r="K175" i="7"/>
  <c r="O175" i="7"/>
  <c r="P176" i="7" s="1"/>
  <c r="AE175" i="7"/>
  <c r="S175" i="7"/>
  <c r="AI175" i="7"/>
  <c r="G175" i="7"/>
  <c r="W175" i="7"/>
  <c r="AM175" i="7"/>
  <c r="AN176" i="7" s="1"/>
  <c r="F176" i="7" l="1"/>
  <c r="L176" i="7"/>
  <c r="AA176" i="7"/>
  <c r="AF176" i="7"/>
  <c r="X176" i="7"/>
  <c r="AK176" i="7"/>
  <c r="U176" i="7"/>
  <c r="AG176" i="7"/>
  <c r="Q176" i="7"/>
  <c r="Z176" i="7"/>
  <c r="AJ176" i="7"/>
  <c r="AC176" i="7"/>
  <c r="M176" i="7"/>
  <c r="C157" i="7"/>
  <c r="G157" i="7"/>
  <c r="K157" i="7"/>
  <c r="O157" i="7"/>
  <c r="S157" i="7"/>
  <c r="W157" i="7"/>
  <c r="AA157" i="7"/>
  <c r="AE157" i="7"/>
  <c r="AI157" i="7"/>
  <c r="AM157" i="7"/>
  <c r="D157" i="7"/>
  <c r="H157" i="7"/>
  <c r="L157" i="7"/>
  <c r="P157" i="7"/>
  <c r="T157" i="7"/>
  <c r="X157" i="7"/>
  <c r="AB157" i="7"/>
  <c r="AF157" i="7"/>
  <c r="AJ157" i="7"/>
  <c r="AN157" i="7"/>
  <c r="E157" i="7"/>
  <c r="I157" i="7"/>
  <c r="N157" i="7"/>
  <c r="V157" i="7"/>
  <c r="AD157" i="7"/>
  <c r="AL157" i="7"/>
  <c r="F157" i="7"/>
  <c r="Q157" i="7"/>
  <c r="Y157" i="7"/>
  <c r="AG157" i="7"/>
  <c r="AO157" i="7"/>
  <c r="J157" i="7"/>
  <c r="R157" i="7"/>
  <c r="Z157" i="7"/>
  <c r="AH157" i="7"/>
  <c r="AP157" i="7"/>
  <c r="M157" i="7"/>
  <c r="U157" i="7"/>
  <c r="AC157" i="7"/>
  <c r="AK157" i="7"/>
  <c r="T176" i="7"/>
  <c r="AO176" i="7"/>
  <c r="Y176" i="7"/>
  <c r="I176" i="7"/>
  <c r="AH176" i="7"/>
  <c r="S176" i="7"/>
  <c r="R176" i="7"/>
  <c r="AE176" i="7"/>
  <c r="AM176" i="7"/>
  <c r="K176" i="7"/>
  <c r="AD176" i="7"/>
  <c r="N176" i="7"/>
  <c r="W176" i="7"/>
  <c r="AI176" i="7"/>
  <c r="AP176" i="7"/>
  <c r="J176" i="7"/>
  <c r="H176" i="7"/>
  <c r="G176" i="7"/>
  <c r="O176" i="7"/>
  <c r="AL176" i="7"/>
  <c r="V176" i="7"/>
  <c r="AB176" i="7"/>
  <c r="B176" i="7" l="1"/>
</calcChain>
</file>

<file path=xl/sharedStrings.xml><?xml version="1.0" encoding="utf-8"?>
<sst xmlns="http://schemas.openxmlformats.org/spreadsheetml/2006/main" count="780" uniqueCount="420">
  <si>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</si>
  <si>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</si>
  <si>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</si>
  <si>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</si>
  <si>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</si>
  <si>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</si>
  <si>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</si>
  <si>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</si>
  <si>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</si>
  <si>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</si>
  <si>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</si>
  <si>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</si>
  <si>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</si>
  <si>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</si>
  <si>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</si>
  <si>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</si>
  <si>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</si>
  <si>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</si>
  <si>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</si>
  <si>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</si>
  <si>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</si>
  <si>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</si>
  <si>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</si>
  <si>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</si>
  <si>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</si>
  <si>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</si>
  <si>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</si>
  <si>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</si>
  <si>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</si>
  <si>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</si>
  <si>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</si>
  <si>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</si>
  <si>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</si>
  <si>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</si>
  <si>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</si>
  <si>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</si>
  <si>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</si>
  <si>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</si>
  <si>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</si>
  <si>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</si>
  <si>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</si>
  <si>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</si>
  <si>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</si>
  <si>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</si>
  <si>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</si>
  <si>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</si>
  <si>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</si>
  <si>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</si>
  <si>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</si>
  <si>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</si>
  <si>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</si>
  <si>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</si>
  <si>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</si>
  <si>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</si>
  <si>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</si>
  <si>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</si>
  <si>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</si>
  <si>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</si>
  <si>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</si>
  <si>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</si>
  <si>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</si>
  <si>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</si>
  <si>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</si>
  <si>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</si>
  <si>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</si>
  <si>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</si>
  <si>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</si>
  <si>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</si>
  <si>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</si>
  <si>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</si>
  <si>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</si>
  <si>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</si>
  <si>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</si>
  <si>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</si>
  <si>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</si>
  <si>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</si>
  <si>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</si>
  <si>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</si>
  <si>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</si>
  <si>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</si>
  <si>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</si>
  <si>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</si>
  <si>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</si>
  <si>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</si>
  <si>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</si>
  <si>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</si>
  <si>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</si>
  <si>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</si>
  <si>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</si>
  <si>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</si>
  <si>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</si>
  <si>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</si>
  <si>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</si>
  <si>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</si>
  <si>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</si>
  <si>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</si>
  <si>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</si>
  <si>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</si>
  <si>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</si>
  <si>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</si>
  <si>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</si>
  <si>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</si>
  <si>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</si>
  <si>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</si>
  <si>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</si>
  <si>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</si>
  <si>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</si>
  <si>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</si>
  <si>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</si>
  <si>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</si>
  <si>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</si>
  <si>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</si>
  <si>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</si>
  <si>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</si>
  <si>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</si>
  <si>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</si>
  <si>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</si>
  <si>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</si>
  <si>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</si>
  <si>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</si>
  <si>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</si>
  <si>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</si>
  <si>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</si>
  <si>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</si>
  <si>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</si>
  <si>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</si>
  <si>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</si>
  <si>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</si>
  <si>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</si>
  <si>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</si>
  <si>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</si>
  <si>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</si>
  <si>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</si>
  <si>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</si>
  <si>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</si>
  <si>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</si>
  <si>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</si>
  <si>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</si>
  <si>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</si>
  <si>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</si>
  <si>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</si>
  <si>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</si>
  <si>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</si>
  <si>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</si>
  <si>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</si>
  <si>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</si>
  <si>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</si>
  <si>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</si>
  <si>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</si>
  <si>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</si>
  <si>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</si>
  <si>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</si>
  <si>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</si>
  <si>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</si>
  <si>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</si>
  <si>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</si>
  <si>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</si>
  <si>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</si>
  <si>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</si>
  <si>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</si>
  <si>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</si>
  <si>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</si>
  <si>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</si>
  <si>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</si>
  <si>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</si>
  <si>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</si>
  <si>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</si>
  <si>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</si>
  <si>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</si>
  <si>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</si>
  <si>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</si>
  <si>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</si>
  <si>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</si>
  <si>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</si>
  <si>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</si>
  <si>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</si>
  <si>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</si>
  <si>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</si>
  <si>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</si>
  <si>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</si>
  <si>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</si>
  <si>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</si>
  <si>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</si>
  <si>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</si>
  <si>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</si>
  <si>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</si>
  <si>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</si>
  <si>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</si>
  <si>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</si>
  <si>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</si>
  <si>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</si>
  <si>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</si>
  <si>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</si>
  <si>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</si>
  <si>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</si>
  <si>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</si>
  <si>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</si>
  <si>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</si>
  <si>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</si>
  <si>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</si>
  <si>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</si>
  <si>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</si>
  <si>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</si>
  <si>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</si>
  <si>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</si>
  <si>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</si>
  <si>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</si>
  <si>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</si>
  <si>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</si>
  <si>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</si>
  <si>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</si>
  <si>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</si>
  <si>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</si>
  <si>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Annual generation (kWh)</t>
  </si>
  <si>
    <t>PPA price</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</si>
  <si>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</si>
  <si>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</si>
  <si>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</si>
  <si>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</si>
  <si>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</si>
  <si>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</si>
  <si>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</si>
  <si>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</si>
  <si>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</si>
  <si>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</si>
  <si>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</si>
  <si>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</si>
  <si>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</si>
  <si>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</si>
  <si>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</si>
  <si>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</si>
  <si>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</si>
  <si>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</si>
  <si>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</si>
  <si>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</si>
  <si>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</si>
  <si>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</si>
  <si>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</si>
  <si>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</si>
  <si>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</si>
  <si>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</si>
  <si>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</si>
  <si>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</si>
  <si>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</si>
  <si>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</si>
  <si>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</si>
  <si>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</si>
  <si>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</si>
  <si>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</si>
  <si>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</si>
  <si>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</si>
  <si>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</si>
  <si>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</si>
  <si>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</si>
  <si>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</si>
  <si>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</si>
  <si>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</si>
  <si>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</si>
  <si>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</si>
  <si>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</si>
  <si>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</si>
  <si>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</si>
  <si>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</si>
  <si>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</si>
  <si>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</si>
  <si>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</si>
  <si>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</si>
  <si>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</si>
  <si>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</si>
  <si>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</si>
  <si>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</si>
  <si>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</si>
  <si>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</si>
  <si>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</si>
  <si>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</si>
  <si>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</si>
  <si>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</si>
  <si>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</si>
  <si>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</si>
  <si>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</si>
  <si>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</si>
  <si>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</si>
  <si>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</si>
  <si>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</si>
  <si>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</si>
  <si>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</si>
  <si>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</si>
  <si>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</si>
  <si>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</si>
  <si>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</si>
  <si>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</si>
  <si>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</si>
  <si>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</si>
  <si>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</si>
  <si>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</si>
  <si>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</si>
  <si>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</si>
  <si>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</si>
  <si>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</si>
  <si>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</si>
  <si>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</si>
  <si>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</si>
  <si>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</si>
  <si>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</si>
  <si>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</si>
  <si>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</si>
  <si>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</si>
  <si>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</si>
  <si>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</si>
  <si>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</si>
  <si>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</si>
  <si>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</si>
  <si>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</si>
  <si>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</si>
  <si>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</si>
  <si>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</si>
  <si>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</si>
  <si>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</si>
  <si>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</si>
  <si>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</si>
  <si>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</si>
  <si>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</si>
  <si>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</si>
  <si>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</si>
  <si>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</si>
  <si>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</si>
  <si>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</si>
  <si>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</si>
  <si>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</si>
  <si>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</si>
  <si>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</si>
  <si>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</si>
  <si>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</si>
  <si>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</si>
  <si>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</si>
  <si>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</si>
  <si>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</si>
  <si>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</si>
  <si>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</si>
  <si>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</si>
  <si>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</si>
  <si>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</si>
  <si>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</si>
  <si>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</si>
  <si>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</si>
  <si>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</si>
  <si>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</si>
  <si>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</si>
  <si>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</si>
  <si>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</si>
  <si>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</si>
  <si>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</si>
  <si>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</si>
  <si>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</si>
  <si>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</si>
  <si>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</si>
  <si>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</si>
  <si>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</si>
  <si>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</si>
  <si>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</si>
  <si>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</si>
  <si>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</si>
  <si>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</si>
  <si>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</si>
  <si>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</si>
  <si>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</si>
  <si>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</si>
  <si>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</si>
  <si>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</si>
  <si>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</si>
  <si>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</si>
  <si>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PPA priced escalation (%/year)</t>
  </si>
  <si>
    <t>PPA price is modified by TOD multipliers</t>
  </si>
  <si>
    <t>Total PPA Revenue (TOD price multipliers may apply)</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</si>
  <si>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</si>
  <si>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</si>
  <si>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</si>
  <si>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</si>
  <si>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</si>
  <si>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</si>
  <si>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</si>
  <si>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</si>
  <si>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</si>
  <si>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Project Levelized COE and PPA Price</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</si>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</sst>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4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3" fontId="4" fillId="0" borderId="0" xfId="3" applyNumberFormat="1" applyFont="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158749</xdr:rowOff>
    </xdr:from>
    <xdr:to>
      <xdr:col>5</xdr:col>
      <xdr:colOff>21168</xdr:colOff>
      <xdr:row>86</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109133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123</xdr:row>
      <xdr:rowOff>42334</xdr:rowOff>
    </xdr:from>
    <xdr:to>
      <xdr:col>7</xdr:col>
      <xdr:colOff>444497</xdr:colOff>
      <xdr:row>126</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8966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54</xdr:row>
      <xdr:rowOff>4232</xdr:rowOff>
    </xdr:from>
    <xdr:to>
      <xdr:col>5</xdr:col>
      <xdr:colOff>10583</xdr:colOff>
      <xdr:row>64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191</xdr:row>
      <xdr:rowOff>10585</xdr:rowOff>
    </xdr:from>
    <xdr:to>
      <xdr:col>3</xdr:col>
      <xdr:colOff>105833</xdr:colOff>
      <xdr:row>195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065991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21166</xdr:colOff>
      <xdr:row>28</xdr:row>
      <xdr:rowOff>1</xdr:rowOff>
    </xdr:from>
    <xdr:to>
      <xdr:col>5</xdr:col>
      <xdr:colOff>1756833</xdr:colOff>
      <xdr:row>38</xdr:row>
      <xdr:rowOff>137583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57333" y="4550834"/>
          <a:ext cx="5207000"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4"/>
      <c r="B1" s="345" t="s">
        <v>352</v>
      </c>
      <c r="C1" s="344"/>
      <c r="D1" s="344"/>
      <c r="E1" s="344"/>
      <c r="F1" s="344"/>
      <c r="G1" s="344"/>
      <c r="H1" s="344"/>
      <c r="I1" s="344"/>
      <c r="J1" s="108"/>
      <c r="K1" s="108"/>
      <c r="L1" s="108"/>
      <c r="M1" s="108"/>
      <c r="N1" s="108"/>
    </row>
    <row r="2" spans="1:48" s="7" customFormat="1" ht="12.75" customHeight="1" x14ac:dyDescent="0.2">
      <c r="B2" s="5" t="s">
        <v>105</v>
      </c>
      <c r="C2" s="144"/>
      <c r="D2" s="108"/>
      <c r="E2" s="109" t="s">
        <v>91</v>
      </c>
      <c r="F2" s="9"/>
      <c r="G2" s="108"/>
      <c r="H2" s="262"/>
      <c r="I2" s="9"/>
      <c r="J2" s="108"/>
      <c r="K2" s="108"/>
      <c r="L2" s="108"/>
      <c r="M2" s="108"/>
      <c r="N2" s="108"/>
    </row>
    <row r="3" spans="1:48" s="7" customFormat="1" ht="12.75" customHeight="1" x14ac:dyDescent="0.2">
      <c r="B3" s="83" t="s">
        <v>200</v>
      </c>
      <c r="C3" s="145">
        <v>0</v>
      </c>
      <c r="D3" s="108"/>
      <c r="E3" s="50" t="s">
        <v>184</v>
      </c>
      <c r="F3" s="9"/>
      <c r="G3" s="108"/>
      <c r="H3" s="262"/>
      <c r="I3" s="162"/>
      <c r="J3" s="108"/>
      <c r="K3" s="108"/>
      <c r="L3" s="108"/>
      <c r="M3" s="108"/>
      <c r="N3" s="108"/>
    </row>
    <row r="4" spans="1:48" s="7" customFormat="1" ht="12.75" customHeight="1" x14ac:dyDescent="0.2">
      <c r="B4" s="15"/>
      <c r="C4" s="151"/>
      <c r="D4" s="108"/>
      <c r="E4" s="306" t="s">
        <v>185</v>
      </c>
      <c r="F4" s="9"/>
      <c r="G4" s="108"/>
      <c r="H4" s="258"/>
      <c r="I4" s="160"/>
      <c r="J4" s="108"/>
      <c r="K4" s="108"/>
      <c r="L4" s="108"/>
      <c r="M4" s="108"/>
      <c r="N4" s="108"/>
    </row>
    <row r="5" spans="1:48" s="7" customFormat="1" ht="12.75" customHeight="1" x14ac:dyDescent="0.2">
      <c r="B5" s="5" t="s">
        <v>104</v>
      </c>
      <c r="C5" s="147"/>
      <c r="D5" s="108"/>
      <c r="E5" s="270" t="s">
        <v>343</v>
      </c>
      <c r="F5" s="9"/>
      <c r="H5" s="9"/>
      <c r="I5" s="162"/>
      <c r="J5" s="9"/>
      <c r="K5" s="108"/>
      <c r="L5" s="108"/>
      <c r="M5" s="108"/>
      <c r="N5" s="108"/>
    </row>
    <row r="6" spans="1:48" x14ac:dyDescent="0.2">
      <c r="B6" s="51" t="s">
        <v>163</v>
      </c>
      <c r="C6" s="238">
        <v>0</v>
      </c>
      <c r="D6" s="7"/>
      <c r="E6" s="334" t="s">
        <v>270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3" t="s">
        <v>206</v>
      </c>
      <c r="F8" s="264"/>
      <c r="G8" s="208"/>
      <c r="H8" s="162"/>
      <c r="I8" s="162"/>
      <c r="J8" s="162"/>
      <c r="K8" s="9"/>
      <c r="M8" s="128"/>
      <c r="N8" s="124"/>
      <c r="P8" s="9"/>
    </row>
    <row r="9" spans="1:48" x14ac:dyDescent="0.2">
      <c r="B9" s="114" t="s">
        <v>165</v>
      </c>
      <c r="C9" s="141">
        <v>0</v>
      </c>
      <c r="D9" s="7"/>
      <c r="E9" s="265" t="s">
        <v>208</v>
      </c>
      <c r="F9" s="148">
        <f>'Cash Flow'!C11</f>
        <v>0</v>
      </c>
      <c r="G9" s="208"/>
      <c r="H9" s="208"/>
      <c r="I9" s="244"/>
      <c r="J9" s="208"/>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5" t="s">
        <v>207</v>
      </c>
      <c r="F10" s="269">
        <f>ppa_escalation</f>
        <v>0</v>
      </c>
      <c r="G10" s="162"/>
      <c r="H10" s="162"/>
      <c r="I10" s="243"/>
      <c r="J10" s="162"/>
      <c r="K10" s="9"/>
      <c r="M10" s="128"/>
      <c r="N10" s="124"/>
      <c r="P10" s="9"/>
    </row>
    <row r="11" spans="1:48" x14ac:dyDescent="0.2">
      <c r="B11" s="114" t="s">
        <v>166</v>
      </c>
      <c r="C11" s="141">
        <v>0</v>
      </c>
      <c r="D11" s="7"/>
      <c r="E11" s="265" t="s">
        <v>268</v>
      </c>
      <c r="F11" s="269">
        <f>'Cash Flow'!B133</f>
        <v>0</v>
      </c>
      <c r="G11" s="162"/>
      <c r="H11" s="162"/>
      <c r="I11" s="243"/>
      <c r="J11" s="162"/>
      <c r="K11" s="9"/>
      <c r="M11" s="128"/>
      <c r="N11" s="124"/>
      <c r="P11" s="9"/>
    </row>
    <row r="12" spans="1:48" x14ac:dyDescent="0.2">
      <c r="B12" s="115" t="s">
        <v>189</v>
      </c>
      <c r="C12" s="142">
        <v>0</v>
      </c>
      <c r="D12" s="7"/>
      <c r="E12" s="265" t="s">
        <v>411</v>
      </c>
      <c r="F12" s="269">
        <f>'Cash Flow'!B129</f>
        <v>0</v>
      </c>
      <c r="G12" s="162"/>
      <c r="H12" s="162"/>
      <c r="I12" s="243"/>
      <c r="J12" s="162"/>
      <c r="K12" s="9"/>
      <c r="M12" s="128"/>
      <c r="N12" s="124"/>
      <c r="P12" s="9"/>
    </row>
    <row r="13" spans="1:48" x14ac:dyDescent="0.2">
      <c r="B13" s="116" t="s">
        <v>167</v>
      </c>
      <c r="C13" s="141">
        <v>0</v>
      </c>
      <c r="D13" s="9"/>
      <c r="E13" s="51" t="s">
        <v>377</v>
      </c>
      <c r="F13" s="251">
        <f>HLOOKUP(IF(PPAPriceInput="Calculated",flip_actual_year,F14),'Cash Flow'!B2:AP174,173)</f>
        <v>0</v>
      </c>
      <c r="G13" s="162"/>
      <c r="H13" s="162"/>
      <c r="I13" s="243"/>
      <c r="J13" s="162"/>
      <c r="K13" s="9"/>
      <c r="M13" s="128"/>
      <c r="N13" s="124"/>
      <c r="P13" s="9"/>
    </row>
    <row r="14" spans="1:48" x14ac:dyDescent="0.2">
      <c r="B14" s="115" t="s">
        <v>189</v>
      </c>
      <c r="C14" s="142">
        <v>0</v>
      </c>
      <c r="D14" s="9"/>
      <c r="E14" s="51" t="s">
        <v>380</v>
      </c>
      <c r="F14" s="425">
        <f>flip_actual_year</f>
        <v>0</v>
      </c>
      <c r="G14" s="162"/>
      <c r="H14" s="162"/>
      <c r="I14" s="243"/>
      <c r="J14" s="162"/>
      <c r="K14" s="9"/>
      <c r="M14" s="128"/>
      <c r="N14" s="124"/>
      <c r="P14" s="9"/>
    </row>
    <row r="15" spans="1:48" x14ac:dyDescent="0.2">
      <c r="B15" s="393" t="s">
        <v>332</v>
      </c>
      <c r="C15" s="394" t="str">
        <f>IF(batt_replacement_option=0,"No",IF(batt_replacement_option=1,"Calculated","User-specified"))</f>
        <v>No</v>
      </c>
      <c r="D15" s="15" t="s">
        <v>368</v>
      </c>
      <c r="E15" s="51" t="s">
        <v>378</v>
      </c>
      <c r="F15" s="251">
        <f>HLOOKUP(analysis_period,'Cash Flow'!B2:AP174,173)</f>
        <v>0</v>
      </c>
      <c r="G15" s="162"/>
      <c r="H15" s="162"/>
      <c r="I15" s="243"/>
      <c r="J15" s="162"/>
      <c r="K15" s="9"/>
      <c r="M15" s="128"/>
      <c r="N15" s="124"/>
      <c r="P15" s="9"/>
    </row>
    <row r="16" spans="1:48" x14ac:dyDescent="0.2">
      <c r="B16" s="9"/>
      <c r="C16" s="9"/>
      <c r="D16" s="9"/>
      <c r="E16" s="51" t="s">
        <v>379</v>
      </c>
      <c r="F16" s="423">
        <f>'Cash Flow'!B178</f>
        <v>0</v>
      </c>
      <c r="G16" s="162"/>
      <c r="H16" s="162"/>
      <c r="I16" s="243"/>
      <c r="J16" s="162"/>
      <c r="K16" s="9"/>
      <c r="M16" s="128"/>
      <c r="N16" s="124"/>
      <c r="P16" s="9"/>
    </row>
    <row r="17" spans="2:16" x14ac:dyDescent="0.2">
      <c r="B17" s="297" t="s">
        <v>234</v>
      </c>
      <c r="C17" s="298"/>
      <c r="D17" s="9"/>
      <c r="E17" s="51" t="s">
        <v>381</v>
      </c>
      <c r="F17" s="251">
        <f>HLOOKUP(analysis_period,'Cash Flow'!B2:AP156,155)</f>
        <v>0</v>
      </c>
      <c r="G17" s="162"/>
      <c r="H17" s="162"/>
      <c r="I17" s="243"/>
      <c r="J17" s="162"/>
      <c r="K17" s="9"/>
      <c r="M17" s="128"/>
      <c r="N17" s="124"/>
      <c r="P17" s="9"/>
    </row>
    <row r="18" spans="2:16" x14ac:dyDescent="0.2">
      <c r="B18" s="300" t="s">
        <v>240</v>
      </c>
      <c r="C18" s="155"/>
      <c r="D18" s="9"/>
      <c r="E18" s="51" t="s">
        <v>382</v>
      </c>
      <c r="F18" s="423">
        <f>'Cash Flow'!B159</f>
        <v>0</v>
      </c>
      <c r="G18" s="162"/>
      <c r="H18" s="162"/>
      <c r="I18" s="243"/>
      <c r="J18" s="162"/>
      <c r="K18" s="9"/>
      <c r="M18" s="128"/>
      <c r="N18" s="124"/>
      <c r="P18" s="9"/>
    </row>
    <row r="19" spans="2:16" x14ac:dyDescent="0.2">
      <c r="B19" s="65" t="s">
        <v>235</v>
      </c>
      <c r="C19" s="299">
        <v>0</v>
      </c>
      <c r="D19" s="9"/>
      <c r="E19" s="265" t="s">
        <v>292</v>
      </c>
      <c r="F19" s="266">
        <f>-'Cash Flow'!B84</f>
        <v>0</v>
      </c>
      <c r="G19" s="162"/>
      <c r="H19" s="162"/>
      <c r="I19" s="243"/>
      <c r="J19" s="162"/>
      <c r="K19" s="9"/>
      <c r="M19" s="128"/>
      <c r="N19" s="124"/>
      <c r="P19" s="9"/>
    </row>
    <row r="20" spans="2:16" x14ac:dyDescent="0.2">
      <c r="B20" s="52" t="s">
        <v>262</v>
      </c>
      <c r="C20" s="146">
        <v>0</v>
      </c>
      <c r="D20" s="9"/>
      <c r="E20" s="265" t="s">
        <v>209</v>
      </c>
      <c r="F20" s="266">
        <f>F19-F21</f>
        <v>0</v>
      </c>
      <c r="G20" s="162"/>
      <c r="H20" s="162"/>
      <c r="I20" s="243"/>
      <c r="J20" s="162"/>
      <c r="K20" s="9"/>
      <c r="M20" s="128"/>
      <c r="N20" s="124"/>
      <c r="P20" s="9"/>
    </row>
    <row r="21" spans="2:16" x14ac:dyDescent="0.2">
      <c r="B21" s="296" t="s">
        <v>236</v>
      </c>
      <c r="C21" s="293">
        <v>0</v>
      </c>
      <c r="D21" s="9"/>
      <c r="E21" s="265" t="s">
        <v>293</v>
      </c>
      <c r="F21" s="266">
        <f>'Cash Flow'!B592</f>
        <v>0</v>
      </c>
      <c r="G21" s="245"/>
      <c r="H21" s="245"/>
      <c r="I21" s="246"/>
      <c r="J21" s="245"/>
      <c r="K21" s="9"/>
      <c r="M21" s="128"/>
      <c r="N21" s="124"/>
      <c r="P21" s="9"/>
    </row>
    <row r="22" spans="2:16" x14ac:dyDescent="0.2">
      <c r="B22" s="301" t="s">
        <v>237</v>
      </c>
      <c r="C22" s="294">
        <v>0</v>
      </c>
      <c r="D22" s="9"/>
      <c r="E22" s="51" t="s">
        <v>271</v>
      </c>
      <c r="F22" s="146">
        <f>'Cash Flow'!B612</f>
        <v>0</v>
      </c>
      <c r="G22" s="162"/>
      <c r="H22" s="162"/>
      <c r="I22" s="243"/>
      <c r="J22" s="162"/>
      <c r="K22" s="9"/>
      <c r="M22" s="128"/>
      <c r="N22" s="124"/>
      <c r="P22" s="9"/>
    </row>
    <row r="23" spans="2:16" x14ac:dyDescent="0.2">
      <c r="B23" s="300" t="s">
        <v>232</v>
      </c>
      <c r="C23" s="304"/>
      <c r="D23" s="9"/>
      <c r="E23" s="51" t="s">
        <v>419</v>
      </c>
      <c r="F23" s="51" t="e">
        <f>F21/F19</f>
        <v>#DIV/0!</v>
      </c>
      <c r="G23" s="162"/>
      <c r="H23" s="162"/>
      <c r="I23" s="243"/>
      <c r="J23" s="162"/>
      <c r="K23" s="9"/>
      <c r="M23" s="128"/>
      <c r="N23" s="124"/>
      <c r="P23" s="9"/>
    </row>
    <row r="24" spans="2:16" x14ac:dyDescent="0.2">
      <c r="B24" s="302" t="s">
        <v>239</v>
      </c>
      <c r="C24" s="303">
        <v>0</v>
      </c>
      <c r="D24" s="9"/>
      <c r="E24" s="261"/>
      <c r="F24" s="162"/>
      <c r="G24" s="162"/>
      <c r="H24" s="162"/>
      <c r="I24" s="243"/>
      <c r="J24" s="162"/>
      <c r="K24" s="9"/>
      <c r="M24" s="128"/>
      <c r="N24" s="124"/>
      <c r="P24" s="9"/>
    </row>
    <row r="25" spans="2:16" x14ac:dyDescent="0.2">
      <c r="B25" s="115" t="s">
        <v>238</v>
      </c>
      <c r="C25" s="148">
        <v>0</v>
      </c>
      <c r="D25" s="9"/>
      <c r="E25" s="261"/>
      <c r="F25" s="149"/>
      <c r="G25" s="162"/>
      <c r="H25" s="162"/>
      <c r="I25" s="243"/>
      <c r="J25" s="162"/>
      <c r="K25" s="9"/>
      <c r="M25" s="128"/>
      <c r="N25" s="124"/>
      <c r="P25" s="9"/>
    </row>
    <row r="26" spans="2:16" x14ac:dyDescent="0.2">
      <c r="B26" s="301" t="s">
        <v>237</v>
      </c>
      <c r="C26" s="294">
        <v>0</v>
      </c>
      <c r="D26" s="9"/>
      <c r="E26" s="7"/>
      <c r="F26" s="7"/>
      <c r="G26" s="162"/>
      <c r="H26" s="162"/>
      <c r="I26" s="243"/>
      <c r="J26" s="162"/>
      <c r="K26" s="9"/>
      <c r="M26" s="128"/>
      <c r="N26" s="124"/>
      <c r="P26" s="9"/>
    </row>
    <row r="27" spans="2:16" x14ac:dyDescent="0.2">
      <c r="B27" s="300" t="s">
        <v>233</v>
      </c>
      <c r="C27" s="44"/>
      <c r="D27" s="9"/>
      <c r="E27" s="7"/>
      <c r="F27" s="7"/>
      <c r="G27" s="162"/>
      <c r="H27" s="162"/>
      <c r="I27" s="243"/>
      <c r="J27" s="162"/>
      <c r="K27" s="9"/>
      <c r="M27" s="128"/>
      <c r="N27" s="124"/>
      <c r="P27" s="9"/>
    </row>
    <row r="28" spans="2:16" x14ac:dyDescent="0.2">
      <c r="B28" s="302" t="s">
        <v>239</v>
      </c>
      <c r="C28" s="305">
        <v>0</v>
      </c>
      <c r="D28" s="9"/>
      <c r="E28" s="7"/>
      <c r="F28" s="7"/>
      <c r="G28" s="162"/>
      <c r="H28" s="162"/>
      <c r="I28" s="243"/>
      <c r="J28" s="162"/>
      <c r="K28" s="9"/>
      <c r="M28" s="128"/>
      <c r="N28" s="124"/>
      <c r="P28" s="9"/>
    </row>
    <row r="29" spans="2:16" x14ac:dyDescent="0.2">
      <c r="B29" s="115" t="s">
        <v>238</v>
      </c>
      <c r="C29" s="269">
        <v>0</v>
      </c>
      <c r="D29" s="9"/>
      <c r="E29" s="7"/>
      <c r="F29" s="151"/>
      <c r="G29" s="162"/>
      <c r="H29" s="162"/>
      <c r="I29" s="243"/>
      <c r="J29" s="162"/>
      <c r="K29" s="9"/>
      <c r="M29" s="128"/>
      <c r="N29" s="124"/>
      <c r="P29" s="9"/>
    </row>
    <row r="30" spans="2:16" x14ac:dyDescent="0.2">
      <c r="B30" s="248" t="s">
        <v>189</v>
      </c>
      <c r="C30" s="269">
        <v>0</v>
      </c>
      <c r="D30" s="15"/>
      <c r="G30" s="162"/>
      <c r="H30" s="162"/>
      <c r="I30" s="243"/>
      <c r="J30" s="162"/>
      <c r="K30" s="9"/>
      <c r="M30" s="128"/>
      <c r="N30" s="124"/>
      <c r="P30" s="9"/>
    </row>
    <row r="31" spans="2:16" x14ac:dyDescent="0.2">
      <c r="B31" s="118"/>
      <c r="C31" s="150"/>
      <c r="D31" s="7"/>
      <c r="G31" s="162"/>
      <c r="H31" s="162"/>
      <c r="I31" s="243"/>
      <c r="J31" s="162"/>
      <c r="K31" s="9"/>
      <c r="M31" s="128"/>
      <c r="N31" s="123"/>
      <c r="P31" s="9"/>
    </row>
    <row r="32" spans="2:16" ht="13.5" thickBot="1" x14ac:dyDescent="0.25">
      <c r="B32" s="297" t="s">
        <v>106</v>
      </c>
      <c r="C32" s="298"/>
      <c r="D32" s="7"/>
      <c r="G32" s="162"/>
      <c r="H32" s="162"/>
      <c r="I32" s="243"/>
      <c r="J32" s="162"/>
      <c r="K32" s="9"/>
      <c r="M32" s="128"/>
      <c r="N32" s="125"/>
      <c r="P32" s="9"/>
    </row>
    <row r="33" spans="2:16" x14ac:dyDescent="0.2">
      <c r="B33" s="314" t="s">
        <v>107</v>
      </c>
      <c r="C33" s="315"/>
      <c r="D33" s="7"/>
      <c r="G33" s="162"/>
      <c r="H33" s="162"/>
      <c r="I33" s="243"/>
      <c r="J33" s="162"/>
      <c r="K33" s="9"/>
      <c r="M33" s="128"/>
      <c r="N33" s="126"/>
      <c r="O33" s="16"/>
      <c r="P33" s="7"/>
    </row>
    <row r="34" spans="2:16" x14ac:dyDescent="0.2">
      <c r="B34" s="335" t="s">
        <v>353</v>
      </c>
      <c r="C34" s="336">
        <v>0</v>
      </c>
      <c r="D34" s="7"/>
      <c r="G34" s="162"/>
      <c r="H34" s="162"/>
      <c r="I34" s="243"/>
      <c r="J34" s="162"/>
      <c r="K34" s="9"/>
      <c r="M34" s="128"/>
      <c r="N34" s="126"/>
      <c r="O34" s="7"/>
      <c r="P34" s="7"/>
    </row>
    <row r="35" spans="2:16" x14ac:dyDescent="0.2">
      <c r="B35" s="335" t="s">
        <v>410</v>
      </c>
      <c r="C35" s="428">
        <v>0</v>
      </c>
      <c r="D35" s="7"/>
      <c r="G35" s="162"/>
      <c r="H35" s="162"/>
      <c r="I35" s="243"/>
      <c r="J35" s="162"/>
      <c r="K35" s="9"/>
      <c r="M35" s="128"/>
      <c r="N35" s="126"/>
      <c r="O35" s="7"/>
      <c r="P35" s="7"/>
    </row>
    <row r="36" spans="2:16" x14ac:dyDescent="0.2">
      <c r="B36" s="411" t="s">
        <v>108</v>
      </c>
      <c r="C36" s="412">
        <v>0</v>
      </c>
      <c r="D36" s="7"/>
      <c r="G36" s="162"/>
      <c r="H36" s="162"/>
      <c r="I36" s="243"/>
      <c r="J36" s="162"/>
      <c r="K36" s="9"/>
      <c r="M36" s="128"/>
      <c r="N36" s="126"/>
    </row>
    <row r="37" spans="2:16" x14ac:dyDescent="0.2">
      <c r="B37" s="335" t="s">
        <v>250</v>
      </c>
      <c r="C37" s="431" t="s">
        <v>184</v>
      </c>
      <c r="D37" s="9"/>
      <c r="G37" s="162"/>
      <c r="H37" s="162"/>
      <c r="I37" s="243"/>
      <c r="J37" s="162"/>
      <c r="K37" s="9"/>
      <c r="M37" s="128"/>
      <c r="N37" s="126"/>
    </row>
    <row r="38" spans="2:16" x14ac:dyDescent="0.2">
      <c r="B38" s="413" t="s">
        <v>371</v>
      </c>
      <c r="C38" s="414">
        <v>0</v>
      </c>
      <c r="D38" s="9"/>
      <c r="G38" s="162"/>
      <c r="H38" s="162"/>
      <c r="I38" s="243"/>
      <c r="J38" s="162"/>
      <c r="K38" s="9"/>
      <c r="M38" s="128"/>
      <c r="N38" s="126"/>
    </row>
    <row r="39" spans="2:16" ht="13.5" thickBot="1" x14ac:dyDescent="0.25">
      <c r="B39" s="337" t="s">
        <v>372</v>
      </c>
      <c r="C39" s="338" t="s">
        <v>18</v>
      </c>
      <c r="D39" s="7"/>
      <c r="G39" s="162"/>
      <c r="H39" s="162"/>
      <c r="I39" s="243"/>
      <c r="J39" s="162"/>
      <c r="K39" s="7"/>
      <c r="M39" s="128"/>
      <c r="N39" s="126"/>
    </row>
    <row r="40" spans="2:16" x14ac:dyDescent="0.2">
      <c r="B40" s="312" t="s">
        <v>354</v>
      </c>
      <c r="C40" s="405"/>
      <c r="D40" s="403" t="s">
        <v>355</v>
      </c>
      <c r="G40" s="162"/>
      <c r="H40" s="162"/>
      <c r="I40" s="243"/>
      <c r="J40" s="162"/>
      <c r="K40" s="7"/>
      <c r="M40" s="128"/>
      <c r="N40" s="126"/>
    </row>
    <row r="41" spans="2:16" x14ac:dyDescent="0.2">
      <c r="B41" s="52" t="s">
        <v>356</v>
      </c>
      <c r="C41" s="153">
        <v>0</v>
      </c>
      <c r="D41" s="157">
        <f>100-C41</f>
        <v>100</v>
      </c>
      <c r="G41" s="162"/>
      <c r="H41" s="162"/>
      <c r="I41" s="243"/>
      <c r="J41" s="162"/>
      <c r="K41" s="7"/>
      <c r="M41" s="128"/>
      <c r="N41" s="126"/>
    </row>
    <row r="42" spans="2:16" x14ac:dyDescent="0.2">
      <c r="B42" s="52" t="s">
        <v>357</v>
      </c>
      <c r="C42" s="153">
        <v>0</v>
      </c>
      <c r="D42" s="157">
        <f t="shared" ref="D42:D45" si="0">100-C42</f>
        <v>100</v>
      </c>
      <c r="G42" s="162"/>
      <c r="H42" s="162"/>
      <c r="I42" s="243"/>
      <c r="J42" s="162"/>
      <c r="K42" s="7"/>
      <c r="M42" s="128"/>
      <c r="N42" s="126"/>
    </row>
    <row r="43" spans="2:16" x14ac:dyDescent="0.2">
      <c r="B43" s="52" t="s">
        <v>358</v>
      </c>
      <c r="C43" s="153">
        <v>0</v>
      </c>
      <c r="D43" s="157">
        <f t="shared" si="0"/>
        <v>100</v>
      </c>
      <c r="G43" s="162"/>
      <c r="H43" s="162"/>
      <c r="I43" s="243"/>
      <c r="J43" s="162"/>
      <c r="K43" s="7"/>
      <c r="M43" s="128"/>
      <c r="N43" s="126"/>
    </row>
    <row r="44" spans="2:16" x14ac:dyDescent="0.2">
      <c r="B44" s="52" t="s">
        <v>359</v>
      </c>
      <c r="C44" s="153">
        <v>0</v>
      </c>
      <c r="D44" s="157">
        <f t="shared" si="0"/>
        <v>100</v>
      </c>
      <c r="G44" s="162"/>
      <c r="H44" s="162"/>
      <c r="I44" s="243"/>
      <c r="J44" s="162"/>
      <c r="K44" s="7"/>
      <c r="M44" s="128"/>
      <c r="N44" s="126"/>
    </row>
    <row r="45" spans="2:16" x14ac:dyDescent="0.2">
      <c r="B45" s="52" t="s">
        <v>360</v>
      </c>
      <c r="C45" s="153">
        <v>0</v>
      </c>
      <c r="D45" s="157">
        <f t="shared" si="0"/>
        <v>100</v>
      </c>
      <c r="G45" s="162"/>
      <c r="H45" s="162"/>
      <c r="I45" s="243"/>
      <c r="J45" s="162"/>
      <c r="K45" s="7"/>
      <c r="M45" s="128"/>
      <c r="N45" s="126"/>
    </row>
    <row r="46" spans="2:16" x14ac:dyDescent="0.2">
      <c r="B46" s="312" t="s">
        <v>366</v>
      </c>
      <c r="C46" s="407"/>
      <c r="D46" s="408"/>
      <c r="G46" s="162"/>
      <c r="H46" s="162"/>
      <c r="I46" s="243"/>
      <c r="J46" s="162"/>
      <c r="K46" s="7"/>
      <c r="M46" s="128"/>
      <c r="N46" s="126"/>
    </row>
    <row r="47" spans="2:16" x14ac:dyDescent="0.2">
      <c r="B47" s="406" t="s">
        <v>367</v>
      </c>
      <c r="C47" s="153" t="s">
        <v>369</v>
      </c>
      <c r="D47" s="408"/>
      <c r="G47" s="162"/>
      <c r="H47" s="162"/>
      <c r="I47" s="243"/>
      <c r="J47" s="162"/>
      <c r="K47" s="7"/>
      <c r="M47" s="128"/>
      <c r="N47" s="126"/>
    </row>
    <row r="48" spans="2:16" x14ac:dyDescent="0.2">
      <c r="B48" s="406" t="s">
        <v>370</v>
      </c>
      <c r="C48" s="239"/>
      <c r="D48" s="408"/>
      <c r="G48" s="162"/>
      <c r="H48" s="162"/>
      <c r="I48" s="243"/>
      <c r="J48" s="162"/>
      <c r="K48" s="7"/>
      <c r="M48" s="128"/>
      <c r="N48" s="126"/>
    </row>
    <row r="49" spans="2:16" x14ac:dyDescent="0.2">
      <c r="B49" s="312" t="s">
        <v>109</v>
      </c>
      <c r="C49" s="313"/>
      <c r="D49" s="7"/>
      <c r="G49" s="162"/>
      <c r="H49" s="162"/>
      <c r="I49" s="243"/>
      <c r="J49" s="162"/>
      <c r="K49" s="9"/>
      <c r="M49" s="128"/>
      <c r="N49" s="126"/>
    </row>
    <row r="50" spans="2:16" x14ac:dyDescent="0.2">
      <c r="B50" s="52" t="s">
        <v>114</v>
      </c>
      <c r="C50" s="239">
        <v>0</v>
      </c>
      <c r="D50" s="7"/>
      <c r="G50" s="162"/>
      <c r="H50" s="162"/>
      <c r="I50" s="243"/>
      <c r="J50" s="162"/>
      <c r="K50" s="9"/>
      <c r="M50" s="128"/>
      <c r="N50" s="126"/>
    </row>
    <row r="51" spans="2:16" x14ac:dyDescent="0.2">
      <c r="B51" s="52" t="s">
        <v>115</v>
      </c>
      <c r="C51" s="153">
        <v>0</v>
      </c>
      <c r="D51" s="7"/>
      <c r="G51" s="162"/>
      <c r="H51" s="162"/>
      <c r="I51" s="243"/>
      <c r="J51" s="162"/>
      <c r="K51" s="77"/>
      <c r="M51" s="128"/>
      <c r="N51" s="126"/>
    </row>
    <row r="52" spans="2:16" x14ac:dyDescent="0.2">
      <c r="B52" s="52" t="s">
        <v>117</v>
      </c>
      <c r="C52" s="156">
        <v>0</v>
      </c>
      <c r="D52" s="7"/>
      <c r="G52" s="247"/>
      <c r="H52" s="162"/>
      <c r="I52" s="243"/>
      <c r="J52" s="162"/>
      <c r="K52" s="45"/>
      <c r="M52" s="128"/>
      <c r="N52" s="126"/>
    </row>
    <row r="53" spans="2:16" x14ac:dyDescent="0.2">
      <c r="B53" s="52" t="s">
        <v>116</v>
      </c>
      <c r="C53" s="157">
        <f>((inflation_rate/100+1)*(real_discount_rate/100+1)-1)*100</f>
        <v>0</v>
      </c>
      <c r="D53" s="7"/>
      <c r="G53" s="162"/>
      <c r="H53" s="162"/>
      <c r="I53" s="243"/>
      <c r="J53" s="162"/>
      <c r="K53" s="45"/>
      <c r="M53" s="128"/>
      <c r="N53" s="126"/>
    </row>
    <row r="54" spans="2:16" x14ac:dyDescent="0.2">
      <c r="B54" s="42" t="s">
        <v>110</v>
      </c>
      <c r="C54" s="155"/>
      <c r="D54" s="7"/>
      <c r="G54" s="162"/>
      <c r="H54" s="162"/>
      <c r="I54" s="243"/>
      <c r="J54" s="162"/>
      <c r="K54" s="9"/>
      <c r="M54" s="128"/>
      <c r="N54" s="126"/>
    </row>
    <row r="55" spans="2:16" x14ac:dyDescent="0.2">
      <c r="B55" s="52" t="s">
        <v>374</v>
      </c>
      <c r="C55" s="410">
        <f>AnnualTaxFederal</f>
        <v>0</v>
      </c>
      <c r="D55" s="7"/>
      <c r="E55" s="261"/>
      <c r="F55" s="243"/>
      <c r="G55" s="162"/>
      <c r="H55" s="162"/>
      <c r="I55" s="243"/>
      <c r="J55" s="162"/>
      <c r="K55" s="77"/>
      <c r="M55" s="128"/>
      <c r="N55" s="126"/>
    </row>
    <row r="56" spans="2:16" x14ac:dyDescent="0.2">
      <c r="B56" s="52" t="s">
        <v>375</v>
      </c>
      <c r="C56" s="410">
        <f>AnnualTaxState</f>
        <v>0</v>
      </c>
      <c r="D56" s="7"/>
      <c r="E56" s="261"/>
      <c r="F56" s="243"/>
      <c r="G56" s="162"/>
      <c r="H56" s="162"/>
      <c r="I56" s="243"/>
      <c r="J56" s="162"/>
      <c r="K56" s="45"/>
      <c r="M56" s="128"/>
      <c r="N56" s="126"/>
    </row>
    <row r="57" spans="2:16" x14ac:dyDescent="0.2">
      <c r="B57" s="52" t="s">
        <v>162</v>
      </c>
      <c r="C57" s="158">
        <v>0</v>
      </c>
      <c r="D57" s="7"/>
      <c r="E57" s="261"/>
      <c r="F57" s="243"/>
      <c r="G57" s="162"/>
      <c r="H57" s="162"/>
      <c r="I57" s="243"/>
      <c r="J57" s="162"/>
      <c r="K57" s="45"/>
      <c r="M57" s="128"/>
      <c r="N57" s="126"/>
      <c r="O57" s="7"/>
      <c r="P57" s="7"/>
    </row>
    <row r="58" spans="2:16" x14ac:dyDescent="0.2">
      <c r="B58" s="52" t="s">
        <v>113</v>
      </c>
      <c r="C58" s="158">
        <v>0</v>
      </c>
      <c r="D58" s="7"/>
      <c r="E58" s="242"/>
      <c r="F58" s="243"/>
      <c r="G58" s="162"/>
      <c r="H58" s="162"/>
      <c r="I58" s="243"/>
      <c r="J58" s="162"/>
      <c r="K58" s="9"/>
      <c r="M58" s="128"/>
      <c r="N58" s="126"/>
      <c r="P58" s="7"/>
    </row>
    <row r="59" spans="2:16" x14ac:dyDescent="0.2">
      <c r="B59" s="54" t="s">
        <v>0</v>
      </c>
      <c r="C59" s="154"/>
      <c r="E59" s="242"/>
      <c r="F59" s="243"/>
      <c r="G59" s="162"/>
      <c r="H59" s="162"/>
      <c r="I59" s="243"/>
      <c r="J59" s="162"/>
      <c r="K59" s="77"/>
      <c r="M59" s="128"/>
      <c r="N59" s="126"/>
      <c r="P59" s="7"/>
    </row>
    <row r="60" spans="2:16" x14ac:dyDescent="0.2">
      <c r="B60" s="53" t="s">
        <v>118</v>
      </c>
      <c r="C60" s="159">
        <v>0</v>
      </c>
      <c r="E60" s="242"/>
      <c r="F60" s="243"/>
      <c r="G60" s="162"/>
      <c r="H60" s="162"/>
      <c r="I60" s="243"/>
      <c r="J60" s="162"/>
      <c r="K60" s="45"/>
      <c r="M60" s="128"/>
      <c r="N60" s="126"/>
      <c r="P60" s="7"/>
    </row>
    <row r="61" spans="2:16" x14ac:dyDescent="0.2">
      <c r="B61" s="53" t="s">
        <v>120</v>
      </c>
      <c r="C61" s="340">
        <f>total_installed_cost*prop_tax_cost_assessed_percent/100</f>
        <v>0</v>
      </c>
      <c r="E61" s="242"/>
      <c r="F61" s="243"/>
      <c r="G61" s="162"/>
      <c r="H61" s="162"/>
      <c r="I61" s="243"/>
      <c r="J61" s="162"/>
      <c r="K61" s="9"/>
      <c r="M61" s="128"/>
      <c r="N61" s="126"/>
      <c r="P61" s="9"/>
    </row>
    <row r="62" spans="2:16" x14ac:dyDescent="0.2">
      <c r="B62" s="53" t="s">
        <v>119</v>
      </c>
      <c r="C62" s="158">
        <v>0</v>
      </c>
      <c r="E62" s="242"/>
      <c r="F62" s="243"/>
      <c r="G62" s="162"/>
      <c r="H62" s="162"/>
      <c r="I62" s="243"/>
      <c r="J62" s="162"/>
      <c r="K62" s="15"/>
      <c r="M62" s="128"/>
      <c r="N62" s="126"/>
      <c r="P62" s="7"/>
    </row>
    <row r="63" spans="2:16" x14ac:dyDescent="0.2">
      <c r="B63" s="53" t="s">
        <v>121</v>
      </c>
      <c r="C63" s="158">
        <v>0</v>
      </c>
      <c r="E63" s="242"/>
      <c r="F63" s="243"/>
      <c r="G63" s="162"/>
      <c r="H63" s="162"/>
      <c r="I63" s="243"/>
      <c r="J63" s="162"/>
      <c r="K63" s="9"/>
      <c r="M63" s="128"/>
      <c r="N63" s="126"/>
      <c r="P63" s="7"/>
    </row>
    <row r="64" spans="2:16" x14ac:dyDescent="0.2">
      <c r="B64" s="42" t="s">
        <v>53</v>
      </c>
      <c r="C64" s="154"/>
      <c r="E64" s="242"/>
      <c r="F64" s="243"/>
      <c r="G64" s="162"/>
      <c r="H64" s="162"/>
      <c r="I64" s="243"/>
      <c r="J64" s="162"/>
      <c r="K64" s="9"/>
      <c r="M64" s="128"/>
      <c r="N64" s="126"/>
      <c r="P64" s="7"/>
    </row>
    <row r="65" spans="2:16" x14ac:dyDescent="0.2">
      <c r="B65" s="51" t="s">
        <v>187</v>
      </c>
      <c r="C65" s="153">
        <v>0</v>
      </c>
      <c r="E65" s="242"/>
      <c r="F65" s="243"/>
      <c r="G65" s="162"/>
      <c r="H65" s="162"/>
      <c r="I65" s="243"/>
      <c r="J65" s="162"/>
      <c r="K65" s="7"/>
      <c r="M65" s="128"/>
      <c r="N65" s="126"/>
      <c r="P65" s="7"/>
    </row>
    <row r="66" spans="2:16" x14ac:dyDescent="0.2">
      <c r="B66" s="51" t="s">
        <v>186</v>
      </c>
      <c r="C66" s="340">
        <f>total_installed_cost*salvage_percentage/100</f>
        <v>0</v>
      </c>
      <c r="G66" s="162"/>
      <c r="H66" s="162"/>
      <c r="I66" s="243"/>
      <c r="J66" s="162"/>
      <c r="K66" s="9"/>
      <c r="M66" s="128"/>
      <c r="N66" s="126"/>
      <c r="P66" s="7"/>
    </row>
    <row r="67" spans="2:16" x14ac:dyDescent="0.2">
      <c r="B67" s="7"/>
      <c r="C67" s="160"/>
      <c r="E67" s="9"/>
      <c r="G67" s="7"/>
      <c r="H67" s="7"/>
      <c r="I67" s="29"/>
      <c r="J67" s="9"/>
      <c r="K67" s="9"/>
      <c r="M67" s="128"/>
      <c r="N67" s="126"/>
      <c r="P67" s="7"/>
    </row>
    <row r="68" spans="2:16" ht="13.5" thickBot="1" x14ac:dyDescent="0.25">
      <c r="B68" s="297" t="s">
        <v>125</v>
      </c>
      <c r="C68" s="298"/>
      <c r="E68" s="9"/>
      <c r="G68" s="7"/>
      <c r="H68" s="7"/>
      <c r="I68" s="29"/>
      <c r="J68" s="9"/>
      <c r="K68" s="9"/>
      <c r="M68" s="128"/>
      <c r="N68" s="126"/>
      <c r="P68" s="7"/>
    </row>
    <row r="69" spans="2:16" x14ac:dyDescent="0.2">
      <c r="B69" s="367" t="s">
        <v>304</v>
      </c>
      <c r="C69" s="368"/>
      <c r="E69" s="9"/>
      <c r="G69" s="7"/>
      <c r="H69" s="7"/>
      <c r="I69" s="29"/>
      <c r="J69" s="9"/>
      <c r="K69" s="9"/>
      <c r="M69" s="128"/>
      <c r="N69" s="126"/>
      <c r="P69" s="7"/>
    </row>
    <row r="70" spans="2:16" x14ac:dyDescent="0.2">
      <c r="B70" s="335" t="s">
        <v>413</v>
      </c>
      <c r="C70" s="336" t="s">
        <v>184</v>
      </c>
      <c r="E70" s="9"/>
      <c r="G70" s="7"/>
      <c r="H70" s="7"/>
      <c r="I70" s="29"/>
      <c r="J70" s="9"/>
      <c r="K70" s="9"/>
      <c r="M70" s="128"/>
      <c r="N70" s="126"/>
      <c r="P70" s="7"/>
    </row>
    <row r="71" spans="2:16" x14ac:dyDescent="0.2">
      <c r="B71" s="335" t="s">
        <v>414</v>
      </c>
      <c r="C71" s="336" t="s">
        <v>296</v>
      </c>
      <c r="E71" s="9"/>
      <c r="G71" s="7"/>
      <c r="H71" s="7"/>
      <c r="I71" s="29"/>
      <c r="J71" s="9"/>
      <c r="K71" s="9"/>
      <c r="M71" s="128"/>
      <c r="N71" s="126"/>
      <c r="P71" s="7"/>
    </row>
    <row r="72" spans="2:16" x14ac:dyDescent="0.2">
      <c r="B72" s="335" t="s">
        <v>415</v>
      </c>
      <c r="C72" s="336">
        <v>0</v>
      </c>
      <c r="E72" s="9"/>
      <c r="G72" s="7"/>
      <c r="H72" s="7"/>
      <c r="I72" s="29"/>
      <c r="J72" s="9"/>
      <c r="K72" s="9"/>
      <c r="M72" s="128"/>
      <c r="N72" s="126"/>
      <c r="P72" s="7"/>
    </row>
    <row r="73" spans="2:16" x14ac:dyDescent="0.2">
      <c r="B73" s="430" t="s">
        <v>416</v>
      </c>
      <c r="C73" s="336" t="s">
        <v>18</v>
      </c>
      <c r="E73" s="9"/>
      <c r="G73" s="7"/>
      <c r="H73" s="7"/>
      <c r="I73" s="29"/>
      <c r="J73" s="9"/>
      <c r="K73" s="9"/>
      <c r="M73" s="128"/>
      <c r="N73" s="126"/>
      <c r="P73" s="7"/>
    </row>
    <row r="74" spans="2:16" x14ac:dyDescent="0.2">
      <c r="B74" s="430" t="s">
        <v>417</v>
      </c>
      <c r="C74" s="336">
        <v>100</v>
      </c>
      <c r="E74" s="9"/>
      <c r="G74" s="7"/>
      <c r="H74" s="7"/>
      <c r="I74" s="29"/>
      <c r="J74" s="9"/>
      <c r="K74" s="9"/>
      <c r="M74" s="128"/>
      <c r="N74" s="126"/>
      <c r="P74" s="7"/>
    </row>
    <row r="75" spans="2:16" ht="13.5" thickBot="1" x14ac:dyDescent="0.25">
      <c r="B75" s="337" t="s">
        <v>418</v>
      </c>
      <c r="C75" s="338" t="s">
        <v>306</v>
      </c>
      <c r="E75" s="9"/>
      <c r="G75" s="7"/>
      <c r="H75" s="7"/>
      <c r="I75" s="29"/>
      <c r="J75" s="9"/>
      <c r="K75" s="9"/>
      <c r="M75" s="128"/>
      <c r="N75" s="126"/>
      <c r="P75" s="7"/>
    </row>
    <row r="76" spans="2:16" x14ac:dyDescent="0.2">
      <c r="B76" s="312" t="s">
        <v>269</v>
      </c>
      <c r="C76" s="299"/>
      <c r="E76" s="160"/>
      <c r="G76" s="7"/>
      <c r="H76" s="7"/>
      <c r="I76" s="29"/>
      <c r="J76" s="9"/>
      <c r="K76" s="9"/>
      <c r="M76" s="128"/>
      <c r="N76" s="126"/>
      <c r="P76" s="7"/>
    </row>
    <row r="77" spans="2:16" x14ac:dyDescent="0.2">
      <c r="B77" s="52" t="s">
        <v>126</v>
      </c>
      <c r="C77" s="238">
        <v>0</v>
      </c>
      <c r="D77" s="110"/>
      <c r="E77" s="160"/>
      <c r="G77" s="7"/>
      <c r="H77" s="7"/>
      <c r="I77" s="29"/>
      <c r="J77" s="9"/>
      <c r="K77" s="9"/>
      <c r="M77" s="128"/>
      <c r="N77" s="126"/>
      <c r="P77" s="7"/>
    </row>
    <row r="78" spans="2:16" x14ac:dyDescent="0.2">
      <c r="B78" s="52" t="s">
        <v>305</v>
      </c>
      <c r="C78" s="238">
        <v>0</v>
      </c>
      <c r="D78" s="110"/>
      <c r="E78" s="160"/>
      <c r="G78" s="7"/>
      <c r="H78" s="7"/>
      <c r="I78" s="29"/>
      <c r="J78" s="9"/>
      <c r="K78" s="9"/>
      <c r="M78" s="128"/>
      <c r="N78" s="126"/>
      <c r="P78" s="7"/>
    </row>
    <row r="79" spans="2:16" x14ac:dyDescent="0.2">
      <c r="B79" s="52" t="s">
        <v>127</v>
      </c>
      <c r="C79" s="158">
        <v>0</v>
      </c>
      <c r="D79" s="110"/>
      <c r="E79" s="160"/>
      <c r="G79" s="7"/>
      <c r="H79" s="7"/>
      <c r="I79" s="29"/>
      <c r="J79" s="9"/>
      <c r="K79" s="9"/>
      <c r="M79" s="128"/>
      <c r="N79" s="126"/>
      <c r="P79" s="7"/>
    </row>
    <row r="80" spans="2:16" x14ac:dyDescent="0.2">
      <c r="B80" s="52" t="s">
        <v>128</v>
      </c>
      <c r="C80" s="145">
        <v>0</v>
      </c>
      <c r="D80" s="110"/>
      <c r="E80" s="208"/>
      <c r="G80" s="7"/>
      <c r="H80" s="7"/>
      <c r="I80" s="29"/>
      <c r="J80" s="9"/>
      <c r="K80" s="9"/>
      <c r="M80" s="128"/>
      <c r="N80" s="126"/>
      <c r="P80" s="7"/>
    </row>
    <row r="81" spans="2:16" x14ac:dyDescent="0.2">
      <c r="B81" s="52" t="s">
        <v>129</v>
      </c>
      <c r="C81" s="158">
        <v>0</v>
      </c>
      <c r="D81" s="110"/>
      <c r="E81" s="208"/>
      <c r="G81" s="7"/>
      <c r="H81" s="7"/>
      <c r="I81" s="29"/>
      <c r="J81" s="9"/>
      <c r="K81" s="9"/>
      <c r="M81" s="128"/>
      <c r="N81" s="126"/>
      <c r="P81" s="7"/>
    </row>
    <row r="82" spans="2:16" x14ac:dyDescent="0.2">
      <c r="B82" s="52" t="s">
        <v>274</v>
      </c>
      <c r="C82" s="270">
        <v>0</v>
      </c>
      <c r="D82" s="339"/>
      <c r="G82" s="7"/>
      <c r="H82" s="7"/>
      <c r="I82" s="29"/>
      <c r="J82" s="9"/>
      <c r="K82" s="9"/>
      <c r="M82" s="128"/>
      <c r="N82" s="126"/>
      <c r="P82" s="7"/>
    </row>
    <row r="83" spans="2:16" x14ac:dyDescent="0.2">
      <c r="B83" s="7"/>
      <c r="C83" s="137"/>
      <c r="G83" s="7"/>
      <c r="H83" s="7"/>
      <c r="I83" s="29"/>
      <c r="J83" s="9"/>
      <c r="K83" s="9"/>
      <c r="M83" s="128"/>
      <c r="N83" s="126"/>
      <c r="P83" s="7"/>
    </row>
    <row r="84" spans="2:16" x14ac:dyDescent="0.2">
      <c r="B84" s="5" t="s">
        <v>130</v>
      </c>
      <c r="C84" s="138"/>
      <c r="G84" s="7"/>
      <c r="H84" s="7"/>
      <c r="I84" s="29"/>
      <c r="J84" s="9"/>
      <c r="K84" s="9"/>
      <c r="M84" s="128"/>
      <c r="N84" s="126"/>
      <c r="P84" s="7"/>
    </row>
    <row r="85" spans="2:16" x14ac:dyDescent="0.2">
      <c r="B85" s="51" t="s">
        <v>361</v>
      </c>
      <c r="C85" s="139">
        <v>0</v>
      </c>
      <c r="G85" s="7"/>
      <c r="H85" s="7"/>
      <c r="I85" s="29"/>
      <c r="J85" s="9"/>
      <c r="K85" s="9"/>
      <c r="M85" s="128"/>
      <c r="N85" s="126"/>
      <c r="P85" s="7"/>
    </row>
    <row r="86" spans="2:16" x14ac:dyDescent="0.2">
      <c r="B86" s="51" t="s">
        <v>362</v>
      </c>
      <c r="C86" s="139">
        <v>0</v>
      </c>
      <c r="G86" s="7"/>
      <c r="H86" s="7"/>
      <c r="I86" s="29"/>
      <c r="J86" s="9"/>
      <c r="K86" s="9"/>
      <c r="M86" s="128"/>
      <c r="N86" s="126"/>
      <c r="P86" s="7"/>
    </row>
    <row r="87" spans="2:16" x14ac:dyDescent="0.2">
      <c r="B87" s="51" t="s">
        <v>363</v>
      </c>
      <c r="C87" s="139">
        <v>0</v>
      </c>
      <c r="G87" s="7"/>
      <c r="H87" s="7"/>
      <c r="I87" s="29"/>
      <c r="J87" s="9"/>
      <c r="K87" s="9"/>
      <c r="M87" s="128"/>
      <c r="N87" s="126"/>
      <c r="P87" s="7"/>
    </row>
    <row r="88" spans="2:16" x14ac:dyDescent="0.2">
      <c r="B88" s="51" t="s">
        <v>364</v>
      </c>
      <c r="C88" s="404">
        <f>cost_dev_fee_percent/100*total_installed_cost</f>
        <v>0</v>
      </c>
      <c r="G88" s="7"/>
      <c r="H88" s="7"/>
      <c r="I88" s="29"/>
      <c r="J88" s="9"/>
      <c r="K88" s="9"/>
      <c r="M88" s="128"/>
      <c r="N88" s="126"/>
      <c r="P88" s="7"/>
    </row>
    <row r="89" spans="2:16" x14ac:dyDescent="0.2">
      <c r="B89" s="51" t="s">
        <v>365</v>
      </c>
      <c r="C89" s="404">
        <f>C88*(federal_tax_rate/100*(1-state_tax_rate/100)+state_tax_rate/100)</f>
        <v>0</v>
      </c>
      <c r="G89" s="7"/>
      <c r="H89" s="7"/>
      <c r="I89" s="29"/>
      <c r="J89" s="9"/>
      <c r="K89" s="9"/>
      <c r="M89" s="128"/>
      <c r="N89" s="126"/>
      <c r="P89" s="7"/>
    </row>
    <row r="90" spans="2:16" x14ac:dyDescent="0.2">
      <c r="B90" s="7"/>
      <c r="C90" s="137"/>
      <c r="G90" s="7"/>
      <c r="H90" s="7"/>
      <c r="I90" s="29"/>
      <c r="J90" s="9"/>
      <c r="K90" s="9"/>
      <c r="M90" s="128"/>
      <c r="N90" s="126"/>
      <c r="P90" s="7"/>
    </row>
    <row r="91" spans="2:16" x14ac:dyDescent="0.2">
      <c r="B91" s="5" t="s">
        <v>142</v>
      </c>
      <c r="C91" s="138"/>
      <c r="H91" s="7"/>
      <c r="J91" s="9"/>
      <c r="K91" s="9"/>
      <c r="M91" s="128"/>
      <c r="N91" s="126"/>
      <c r="P91" s="7"/>
    </row>
    <row r="92" spans="2:16" x14ac:dyDescent="0.2">
      <c r="B92" s="51" t="s">
        <v>188</v>
      </c>
      <c r="C92" s="139">
        <v>0</v>
      </c>
      <c r="H92" s="7"/>
      <c r="J92" s="9"/>
      <c r="K92" s="9"/>
      <c r="M92" s="128"/>
      <c r="N92" s="126"/>
      <c r="P92" s="7"/>
    </row>
    <row r="93" spans="2:16" x14ac:dyDescent="0.2">
      <c r="C93" s="140"/>
      <c r="H93" s="7"/>
      <c r="J93" s="9"/>
      <c r="K93" s="9"/>
      <c r="M93" s="128"/>
      <c r="N93" s="126"/>
      <c r="P93" s="7"/>
    </row>
    <row r="94" spans="2:16" x14ac:dyDescent="0.2">
      <c r="B94" s="5" t="s">
        <v>227</v>
      </c>
      <c r="C94" s="8"/>
      <c r="D94" s="8"/>
      <c r="E94" s="8"/>
      <c r="F94" s="8"/>
      <c r="G94" s="8"/>
      <c r="H94" s="8"/>
      <c r="I94" s="6"/>
      <c r="J94" s="9"/>
      <c r="K94" s="9"/>
      <c r="M94" s="128"/>
      <c r="N94" s="126"/>
      <c r="P94" s="7"/>
    </row>
    <row r="95" spans="2:16" ht="25.5" x14ac:dyDescent="0.2">
      <c r="B95" s="51"/>
      <c r="C95" s="290" t="s">
        <v>136</v>
      </c>
      <c r="D95" s="289" t="s">
        <v>137</v>
      </c>
      <c r="E95" s="289" t="s">
        <v>138</v>
      </c>
      <c r="F95" s="289" t="s">
        <v>139</v>
      </c>
      <c r="G95" s="289" t="s">
        <v>28</v>
      </c>
      <c r="H95" s="289" t="s">
        <v>29</v>
      </c>
      <c r="I95" s="291" t="s">
        <v>140</v>
      </c>
      <c r="J95" s="9"/>
      <c r="K95" s="9"/>
      <c r="M95" s="128"/>
      <c r="N95" s="126"/>
      <c r="P95" s="7"/>
    </row>
    <row r="96" spans="2:16" x14ac:dyDescent="0.2">
      <c r="B96" s="51" t="s">
        <v>131</v>
      </c>
      <c r="C96" s="249">
        <v>0</v>
      </c>
      <c r="D96" s="251">
        <v>0</v>
      </c>
      <c r="E96" s="205">
        <v>0</v>
      </c>
      <c r="F96" s="254">
        <v>0</v>
      </c>
      <c r="G96" s="249">
        <f>C96/100*total_installed_cost</f>
        <v>0</v>
      </c>
      <c r="H96" s="249">
        <f>G96*F96/100*E96/12*0.5</f>
        <v>0</v>
      </c>
      <c r="I96" s="249">
        <f>H96+D96/100*G96</f>
        <v>0</v>
      </c>
      <c r="J96" s="9"/>
      <c r="K96" s="9"/>
      <c r="M96" s="128"/>
      <c r="N96" s="126"/>
      <c r="P96" s="7"/>
    </row>
    <row r="97" spans="2:16" x14ac:dyDescent="0.2">
      <c r="B97" s="51" t="s">
        <v>132</v>
      </c>
      <c r="C97" s="249">
        <v>0</v>
      </c>
      <c r="D97" s="251">
        <v>0</v>
      </c>
      <c r="E97" s="205">
        <v>0</v>
      </c>
      <c r="F97" s="254">
        <v>0</v>
      </c>
      <c r="G97" s="249">
        <f>C97/100*total_installed_cost</f>
        <v>0</v>
      </c>
      <c r="H97" s="249">
        <f>G97*F97/100*E97/12*0.5</f>
        <v>0</v>
      </c>
      <c r="I97" s="249">
        <f t="shared" ref="I97:I100" si="1">H97+D97/100*G97</f>
        <v>0</v>
      </c>
      <c r="J97" s="9"/>
      <c r="K97" s="9"/>
      <c r="M97" s="128"/>
      <c r="N97" s="126"/>
      <c r="P97" s="7"/>
    </row>
    <row r="98" spans="2:16" x14ac:dyDescent="0.2">
      <c r="B98" s="51" t="s">
        <v>133</v>
      </c>
      <c r="C98" s="249">
        <v>0</v>
      </c>
      <c r="D98" s="251">
        <v>0</v>
      </c>
      <c r="E98" s="205">
        <v>0</v>
      </c>
      <c r="F98" s="254">
        <v>0</v>
      </c>
      <c r="G98" s="249">
        <f>C98/100*total_installed_cost</f>
        <v>0</v>
      </c>
      <c r="H98" s="249">
        <f>G98*F98/100*E98/12*0.5</f>
        <v>0</v>
      </c>
      <c r="I98" s="249">
        <f t="shared" si="1"/>
        <v>0</v>
      </c>
      <c r="J98" s="9"/>
      <c r="K98" s="9"/>
      <c r="M98" s="128"/>
      <c r="N98" s="126"/>
      <c r="P98" s="7"/>
    </row>
    <row r="99" spans="2:16" x14ac:dyDescent="0.2">
      <c r="B99" s="51" t="s">
        <v>134</v>
      </c>
      <c r="C99" s="249">
        <v>0</v>
      </c>
      <c r="D99" s="251">
        <v>0</v>
      </c>
      <c r="E99" s="205">
        <v>0</v>
      </c>
      <c r="F99" s="254">
        <v>0</v>
      </c>
      <c r="G99" s="249">
        <f>C99/100*total_installed_cost</f>
        <v>0</v>
      </c>
      <c r="H99" s="249">
        <f>G99*F99/100*E99/12*0.5</f>
        <v>0</v>
      </c>
      <c r="I99" s="249">
        <f t="shared" si="1"/>
        <v>0</v>
      </c>
      <c r="J99" s="9"/>
      <c r="K99" s="9"/>
      <c r="M99" s="128"/>
      <c r="N99" s="126"/>
      <c r="P99" s="7"/>
    </row>
    <row r="100" spans="2:16" x14ac:dyDescent="0.2">
      <c r="B100" s="51" t="s">
        <v>135</v>
      </c>
      <c r="C100" s="250">
        <v>0</v>
      </c>
      <c r="D100" s="252">
        <v>0</v>
      </c>
      <c r="E100" s="253">
        <v>0</v>
      </c>
      <c r="F100" s="255">
        <v>0</v>
      </c>
      <c r="G100" s="249">
        <f>C100/100*total_installed_cost</f>
        <v>0</v>
      </c>
      <c r="H100" s="249">
        <f>G100*F100/100*E100/12*0.5</f>
        <v>0</v>
      </c>
      <c r="I100" s="249">
        <f t="shared" si="1"/>
        <v>0</v>
      </c>
      <c r="J100" s="9"/>
      <c r="K100" s="9"/>
      <c r="M100" s="128"/>
      <c r="N100" s="126"/>
      <c r="P100" s="7"/>
    </row>
    <row r="101" spans="2:16" x14ac:dyDescent="0.2">
      <c r="B101" s="56" t="s">
        <v>141</v>
      </c>
      <c r="C101" s="57"/>
      <c r="D101" s="43"/>
      <c r="E101" s="43"/>
      <c r="F101" s="58"/>
      <c r="G101" s="59">
        <f>SUM(G96:G100)</f>
        <v>0</v>
      </c>
      <c r="H101" s="60">
        <f>SUM(H96:H100)</f>
        <v>0</v>
      </c>
      <c r="I101" s="61">
        <f>SUM(I96:I100)</f>
        <v>0</v>
      </c>
      <c r="J101" s="9"/>
      <c r="K101" s="9"/>
      <c r="M101" s="128"/>
      <c r="N101" s="126"/>
      <c r="P101" s="7"/>
    </row>
    <row r="102" spans="2:16" x14ac:dyDescent="0.2">
      <c r="C102" s="140"/>
      <c r="H102" s="7"/>
      <c r="J102" s="9"/>
      <c r="K102" s="9"/>
      <c r="M102" s="128"/>
      <c r="N102" s="126"/>
      <c r="P102" s="7"/>
    </row>
    <row r="103" spans="2:16" x14ac:dyDescent="0.2">
      <c r="B103" s="5" t="s">
        <v>143</v>
      </c>
      <c r="C103" s="8"/>
      <c r="D103" s="8"/>
      <c r="E103" s="8"/>
      <c r="F103" s="259"/>
      <c r="G103" s="7"/>
      <c r="H103" s="7"/>
      <c r="I103" s="9"/>
      <c r="J103" s="9"/>
      <c r="K103" s="9"/>
      <c r="M103" s="128"/>
      <c r="N103" s="126"/>
      <c r="P103" s="7"/>
    </row>
    <row r="104" spans="2:16" x14ac:dyDescent="0.2">
      <c r="B104" s="51" t="s">
        <v>144</v>
      </c>
      <c r="C104" s="161">
        <v>0</v>
      </c>
      <c r="D104" s="9"/>
      <c r="E104" s="9"/>
      <c r="F104" s="259"/>
      <c r="G104" s="7"/>
      <c r="H104" s="7"/>
      <c r="I104" s="9"/>
      <c r="J104" s="9"/>
      <c r="K104" s="9"/>
      <c r="M104" s="128"/>
      <c r="N104" s="126"/>
      <c r="P104" s="7"/>
    </row>
    <row r="105" spans="2:16" x14ac:dyDescent="0.2">
      <c r="B105" s="51" t="s">
        <v>153</v>
      </c>
      <c r="C105" s="161">
        <v>0</v>
      </c>
      <c r="D105" s="9"/>
      <c r="E105" s="9"/>
      <c r="F105" s="259"/>
      <c r="G105" s="7"/>
      <c r="H105" s="7"/>
      <c r="I105" s="9"/>
      <c r="J105" s="9"/>
      <c r="K105" s="9"/>
      <c r="M105" s="128"/>
      <c r="N105" s="126"/>
      <c r="P105" s="7"/>
    </row>
    <row r="106" spans="2:16" x14ac:dyDescent="0.2">
      <c r="B106" s="11" t="s">
        <v>145</v>
      </c>
      <c r="C106" s="161">
        <v>0</v>
      </c>
      <c r="D106" s="9"/>
      <c r="E106" s="409"/>
      <c r="G106" s="7"/>
      <c r="H106" s="7"/>
      <c r="I106" s="9"/>
      <c r="J106" s="9"/>
      <c r="K106" s="9"/>
      <c r="M106" s="128"/>
      <c r="N106" s="126"/>
      <c r="P106" s="7"/>
    </row>
    <row r="107" spans="2:16" x14ac:dyDescent="0.2">
      <c r="B107" s="11" t="s">
        <v>324</v>
      </c>
      <c r="C107" s="161">
        <v>0</v>
      </c>
      <c r="D107" s="9"/>
      <c r="E107" s="9"/>
      <c r="F107" s="259"/>
      <c r="G107" s="7"/>
      <c r="H107" s="7"/>
      <c r="I107" s="9"/>
      <c r="J107" s="9"/>
      <c r="K107" s="9"/>
      <c r="M107" s="128"/>
      <c r="N107" s="126"/>
      <c r="P107" s="7"/>
    </row>
    <row r="108" spans="2:16" x14ac:dyDescent="0.2">
      <c r="B108" s="51" t="s">
        <v>146</v>
      </c>
      <c r="C108" s="135" t="s">
        <v>199</v>
      </c>
      <c r="D108" s="289" t="s">
        <v>150</v>
      </c>
      <c r="E108" s="319" t="s">
        <v>151</v>
      </c>
      <c r="F108" s="259"/>
      <c r="G108" s="7"/>
      <c r="H108" s="7"/>
      <c r="I108" s="9"/>
      <c r="J108" s="9"/>
      <c r="K108" s="9"/>
      <c r="M108" s="128"/>
      <c r="N108" s="126"/>
      <c r="P108" s="7"/>
    </row>
    <row r="109" spans="2:16" x14ac:dyDescent="0.2">
      <c r="B109" s="65" t="s">
        <v>147</v>
      </c>
      <c r="C109" s="161">
        <v>0</v>
      </c>
      <c r="D109" s="404">
        <f>C109*system_capacity</f>
        <v>0</v>
      </c>
      <c r="E109" s="320">
        <v>0</v>
      </c>
      <c r="F109" s="259"/>
      <c r="G109" s="7"/>
      <c r="H109" s="7"/>
      <c r="I109" s="9"/>
      <c r="J109" s="9"/>
      <c r="K109" s="9"/>
      <c r="M109" s="128"/>
      <c r="N109" s="126"/>
      <c r="P109" s="7"/>
    </row>
    <row r="110" spans="2:16" x14ac:dyDescent="0.2">
      <c r="B110" s="52" t="s">
        <v>149</v>
      </c>
      <c r="C110" s="161">
        <v>0</v>
      </c>
      <c r="D110" s="404">
        <f>C110*system_capacity</f>
        <v>0</v>
      </c>
      <c r="E110" s="320">
        <v>0</v>
      </c>
      <c r="F110" s="259"/>
      <c r="G110" s="7"/>
      <c r="H110" s="7"/>
      <c r="I110" s="9"/>
      <c r="J110" s="9"/>
      <c r="K110" s="9"/>
      <c r="M110" s="128"/>
      <c r="N110" s="126"/>
      <c r="P110" s="7"/>
    </row>
    <row r="111" spans="2:16" x14ac:dyDescent="0.2">
      <c r="B111" s="78" t="s">
        <v>148</v>
      </c>
      <c r="C111" s="161">
        <v>0</v>
      </c>
      <c r="D111" s="404">
        <f>C111*system_capacity</f>
        <v>0</v>
      </c>
      <c r="E111" s="320">
        <v>0</v>
      </c>
      <c r="F111" s="259"/>
      <c r="G111" s="7"/>
      <c r="H111" s="7"/>
      <c r="I111" s="9"/>
      <c r="J111" s="9"/>
      <c r="K111" s="9"/>
      <c r="M111" s="128"/>
      <c r="N111" s="126"/>
      <c r="P111" s="7"/>
    </row>
    <row r="112" spans="2:16" x14ac:dyDescent="0.2">
      <c r="B112" s="55" t="s">
        <v>152</v>
      </c>
      <c r="C112" s="44"/>
      <c r="D112" s="318"/>
      <c r="E112" s="318"/>
      <c r="F112" s="259"/>
      <c r="G112" s="7"/>
      <c r="H112" s="7"/>
      <c r="I112" s="9"/>
      <c r="J112" s="9"/>
      <c r="K112" s="9"/>
      <c r="M112" s="128"/>
      <c r="N112" s="126"/>
      <c r="P112" s="7"/>
    </row>
    <row r="113" spans="2:17" x14ac:dyDescent="0.2">
      <c r="B113" s="63" t="s">
        <v>4</v>
      </c>
      <c r="C113" s="317" t="s">
        <v>47</v>
      </c>
      <c r="D113" s="259"/>
      <c r="E113" s="9"/>
      <c r="F113" s="259"/>
      <c r="G113" s="7"/>
      <c r="H113" s="7"/>
      <c r="I113" s="9"/>
      <c r="J113" s="9"/>
      <c r="K113" s="9"/>
      <c r="M113" s="128"/>
      <c r="N113" s="126"/>
      <c r="P113" s="7"/>
    </row>
    <row r="114" spans="2:17" x14ac:dyDescent="0.2">
      <c r="B114" s="63" t="s">
        <v>5</v>
      </c>
      <c r="C114" s="317" t="s">
        <v>47</v>
      </c>
      <c r="D114" s="321"/>
      <c r="E114" s="322"/>
      <c r="F114" s="259"/>
      <c r="G114" s="7"/>
      <c r="H114" s="7"/>
      <c r="I114" s="9"/>
      <c r="J114" s="9"/>
      <c r="K114" s="9"/>
      <c r="M114" s="128"/>
      <c r="N114" s="126"/>
      <c r="P114" s="7"/>
    </row>
    <row r="115" spans="2:17" x14ac:dyDescent="0.2">
      <c r="G115" s="7"/>
      <c r="H115" s="7"/>
      <c r="I115" s="9"/>
      <c r="J115" s="9"/>
      <c r="K115" s="9"/>
      <c r="M115" s="128"/>
      <c r="N115" s="126"/>
      <c r="P115" s="7"/>
    </row>
    <row r="116" spans="2:17" x14ac:dyDescent="0.2">
      <c r="B116" s="5" t="s">
        <v>154</v>
      </c>
      <c r="C116" s="8"/>
      <c r="D116" s="8"/>
      <c r="E116" s="8"/>
      <c r="F116" s="6"/>
      <c r="G116" s="7"/>
      <c r="H116" s="7"/>
      <c r="I116" s="9"/>
      <c r="J116" s="9"/>
      <c r="K116" s="9"/>
      <c r="M116" s="128"/>
      <c r="N116" s="126"/>
      <c r="P116" s="7"/>
    </row>
    <row r="117" spans="2:17" x14ac:dyDescent="0.2">
      <c r="B117" s="42" t="s">
        <v>2</v>
      </c>
      <c r="C117" s="43"/>
      <c r="D117" s="66"/>
      <c r="E117" s="433" t="s">
        <v>260</v>
      </c>
      <c r="F117" s="434"/>
      <c r="G117" s="7"/>
      <c r="H117" s="7"/>
      <c r="I117" s="7"/>
      <c r="J117" s="7"/>
      <c r="K117" s="7"/>
      <c r="M117" s="128"/>
      <c r="N117" s="126"/>
    </row>
    <row r="118" spans="2:17" x14ac:dyDescent="0.2">
      <c r="B118" s="65" t="s">
        <v>156</v>
      </c>
      <c r="C118" s="10" t="s">
        <v>222</v>
      </c>
      <c r="D118" s="76"/>
      <c r="E118" s="289" t="s">
        <v>4</v>
      </c>
      <c r="F118" s="289" t="s">
        <v>5</v>
      </c>
      <c r="G118" s="7"/>
      <c r="H118" s="7"/>
      <c r="I118" s="9"/>
      <c r="J118" s="9"/>
      <c r="K118" s="9"/>
      <c r="M118" s="128"/>
      <c r="N118" s="126"/>
    </row>
    <row r="119" spans="2:17" x14ac:dyDescent="0.2">
      <c r="B119" s="64" t="s">
        <v>157</v>
      </c>
      <c r="C119" s="184">
        <v>0</v>
      </c>
      <c r="D119" s="46"/>
      <c r="E119" s="85" t="s">
        <v>17</v>
      </c>
      <c r="F119" s="85" t="s">
        <v>17</v>
      </c>
      <c r="G119" s="7"/>
      <c r="H119" s="7"/>
      <c r="I119" s="9"/>
      <c r="J119" s="9"/>
      <c r="K119" s="9"/>
      <c r="M119" s="128"/>
      <c r="N119" s="126"/>
    </row>
    <row r="120" spans="2:17" x14ac:dyDescent="0.2">
      <c r="B120" s="64" t="s">
        <v>158</v>
      </c>
      <c r="C120" s="184">
        <v>0</v>
      </c>
      <c r="D120" s="68"/>
      <c r="E120" s="75" t="s">
        <v>18</v>
      </c>
      <c r="F120" s="71" t="s">
        <v>18</v>
      </c>
      <c r="G120" s="7"/>
      <c r="I120" s="9"/>
      <c r="J120" s="9"/>
      <c r="K120" s="9"/>
      <c r="M120" s="128"/>
      <c r="N120" s="126"/>
    </row>
    <row r="121" spans="2:17" x14ac:dyDescent="0.2">
      <c r="B121" s="63" t="s">
        <v>161</v>
      </c>
      <c r="C121" s="12" t="s">
        <v>7</v>
      </c>
      <c r="D121" s="17" t="s">
        <v>181</v>
      </c>
      <c r="E121" s="72"/>
      <c r="F121" s="73"/>
      <c r="G121" s="7"/>
      <c r="H121" s="7"/>
      <c r="I121" s="9"/>
      <c r="J121" s="9"/>
      <c r="K121" s="9"/>
      <c r="M121" s="128"/>
      <c r="N121" s="126"/>
    </row>
    <row r="122" spans="2:17" x14ac:dyDescent="0.2">
      <c r="B122" s="64" t="s">
        <v>159</v>
      </c>
      <c r="C122" s="135">
        <v>0</v>
      </c>
      <c r="D122" s="62">
        <v>9.9999999999999998E+37</v>
      </c>
      <c r="E122" s="69" t="s">
        <v>17</v>
      </c>
      <c r="F122" s="69" t="s">
        <v>17</v>
      </c>
      <c r="G122" s="7"/>
      <c r="I122" s="9"/>
      <c r="J122" s="9"/>
      <c r="K122" s="9"/>
      <c r="M122" s="128"/>
      <c r="N122" s="126"/>
    </row>
    <row r="123" spans="2:17" ht="13.5" thickBot="1" x14ac:dyDescent="0.25">
      <c r="B123" s="364" t="s">
        <v>160</v>
      </c>
      <c r="C123" s="365">
        <v>0</v>
      </c>
      <c r="D123" s="366">
        <v>9.9999999999999998E+37</v>
      </c>
      <c r="E123" s="86" t="s">
        <v>18</v>
      </c>
      <c r="F123" s="86" t="s">
        <v>18</v>
      </c>
      <c r="G123" s="7"/>
      <c r="I123" s="9"/>
      <c r="J123" s="9"/>
      <c r="K123" s="9"/>
      <c r="M123" s="128"/>
      <c r="N123" s="126"/>
    </row>
    <row r="124" spans="2:17" x14ac:dyDescent="0.2">
      <c r="B124" s="361" t="s">
        <v>6</v>
      </c>
      <c r="C124" s="362" t="s">
        <v>9</v>
      </c>
      <c r="D124" s="363" t="s">
        <v>223</v>
      </c>
      <c r="E124" s="359" t="s">
        <v>221</v>
      </c>
      <c r="F124" s="259"/>
      <c r="G124" s="7"/>
      <c r="I124" s="9"/>
      <c r="J124" s="9"/>
      <c r="K124" s="9"/>
      <c r="M124" s="128"/>
      <c r="N124" s="126"/>
      <c r="Q124" s="7"/>
    </row>
    <row r="125" spans="2:17" x14ac:dyDescent="0.2">
      <c r="B125" s="63" t="s">
        <v>4</v>
      </c>
      <c r="C125" s="432">
        <v>0</v>
      </c>
      <c r="D125" s="185">
        <v>0</v>
      </c>
      <c r="E125" s="360">
        <v>0</v>
      </c>
      <c r="F125" s="259"/>
      <c r="G125" s="7"/>
      <c r="I125" s="9"/>
      <c r="J125" s="9"/>
      <c r="K125" s="9"/>
      <c r="M125" s="128"/>
      <c r="N125" s="126"/>
      <c r="Q125" s="7"/>
    </row>
    <row r="126" spans="2:17" x14ac:dyDescent="0.2">
      <c r="B126" s="63" t="s">
        <v>5</v>
      </c>
      <c r="C126" s="432">
        <v>0</v>
      </c>
      <c r="D126" s="185">
        <v>0</v>
      </c>
      <c r="E126" s="360">
        <v>0</v>
      </c>
      <c r="F126" s="259"/>
      <c r="G126" s="7"/>
      <c r="I126" s="9"/>
      <c r="J126" s="9"/>
      <c r="K126" s="9"/>
      <c r="M126" s="128"/>
      <c r="N126" s="126"/>
      <c r="Q126" s="7"/>
    </row>
    <row r="127" spans="2:17" x14ac:dyDescent="0.2">
      <c r="B127" s="48"/>
      <c r="C127" s="13"/>
      <c r="D127" s="14"/>
      <c r="E127" s="9"/>
      <c r="F127" s="9"/>
      <c r="G127" s="7"/>
      <c r="H127" s="7"/>
      <c r="I127" s="9"/>
      <c r="J127" s="9"/>
      <c r="K127" s="9"/>
      <c r="M127" s="128"/>
      <c r="N127" s="126"/>
      <c r="Q127" s="7"/>
    </row>
    <row r="128" spans="2:17" x14ac:dyDescent="0.2">
      <c r="B128" s="297" t="s">
        <v>155</v>
      </c>
      <c r="C128" s="325"/>
      <c r="D128" s="325"/>
      <c r="E128" s="325"/>
      <c r="F128" s="325"/>
      <c r="G128" s="325"/>
      <c r="H128" s="326"/>
      <c r="I128" s="49"/>
      <c r="K128" s="9"/>
      <c r="M128" s="128"/>
      <c r="N128" s="123"/>
      <c r="Q128" s="7"/>
    </row>
    <row r="129" spans="2:15" x14ac:dyDescent="0.2">
      <c r="B129" s="93" t="s">
        <v>16</v>
      </c>
      <c r="C129" s="316"/>
      <c r="D129" s="43"/>
      <c r="E129" s="92"/>
      <c r="F129" s="92"/>
      <c r="G129" s="92"/>
      <c r="H129" s="70"/>
      <c r="I129" s="9"/>
      <c r="K129" s="9"/>
      <c r="M129" s="128"/>
      <c r="N129" s="123"/>
    </row>
    <row r="130" spans="2:15" x14ac:dyDescent="0.2">
      <c r="B130" s="99" t="s">
        <v>156</v>
      </c>
      <c r="C130" s="88" t="s">
        <v>222</v>
      </c>
      <c r="D130" s="323"/>
      <c r="E130" s="74" t="s">
        <v>252</v>
      </c>
      <c r="F130" s="69" t="s">
        <v>253</v>
      </c>
      <c r="G130" s="69" t="s">
        <v>254</v>
      </c>
      <c r="H130" s="69" t="s">
        <v>255</v>
      </c>
      <c r="I130" s="7"/>
      <c r="K130" s="91"/>
      <c r="M130" s="128"/>
      <c r="N130" s="127"/>
    </row>
    <row r="131" spans="2:15" x14ac:dyDescent="0.2">
      <c r="B131" s="82" t="s">
        <v>157</v>
      </c>
      <c r="C131" s="186">
        <v>0</v>
      </c>
      <c r="D131" s="324"/>
      <c r="E131" s="87" t="s">
        <v>17</v>
      </c>
      <c r="F131" s="87" t="s">
        <v>17</v>
      </c>
      <c r="G131" s="85" t="s">
        <v>18</v>
      </c>
      <c r="H131" s="85" t="s">
        <v>18</v>
      </c>
      <c r="I131" s="7"/>
      <c r="K131" s="9"/>
      <c r="M131" s="128"/>
      <c r="N131" s="123"/>
    </row>
    <row r="132" spans="2:15" x14ac:dyDescent="0.2">
      <c r="B132" s="82" t="s">
        <v>158</v>
      </c>
      <c r="C132" s="186">
        <v>0</v>
      </c>
      <c r="D132" s="324"/>
      <c r="E132" s="87" t="s">
        <v>17</v>
      </c>
      <c r="F132" s="87" t="s">
        <v>17</v>
      </c>
      <c r="G132" s="85" t="s">
        <v>18</v>
      </c>
      <c r="H132" s="85" t="s">
        <v>18</v>
      </c>
      <c r="I132" s="7"/>
      <c r="K132" s="9"/>
      <c r="M132" s="128"/>
      <c r="N132" s="123"/>
    </row>
    <row r="133" spans="2:15" x14ac:dyDescent="0.2">
      <c r="B133" s="82" t="s">
        <v>168</v>
      </c>
      <c r="C133" s="186">
        <v>0</v>
      </c>
      <c r="D133" s="324"/>
      <c r="E133" s="87" t="s">
        <v>17</v>
      </c>
      <c r="F133" s="87" t="s">
        <v>17</v>
      </c>
      <c r="G133" s="87" t="s">
        <v>18</v>
      </c>
      <c r="H133" s="85" t="s">
        <v>18</v>
      </c>
      <c r="I133" s="7"/>
      <c r="K133" s="9"/>
      <c r="M133" s="128"/>
      <c r="N133" s="123"/>
    </row>
    <row r="134" spans="2:15" x14ac:dyDescent="0.2">
      <c r="B134" s="100" t="s">
        <v>169</v>
      </c>
      <c r="C134" s="187">
        <v>0</v>
      </c>
      <c r="D134" s="324"/>
      <c r="E134" s="87" t="s">
        <v>17</v>
      </c>
      <c r="F134" s="87" t="s">
        <v>17</v>
      </c>
      <c r="G134" s="71" t="s">
        <v>18</v>
      </c>
      <c r="H134" s="71" t="s">
        <v>18</v>
      </c>
      <c r="I134" s="7"/>
      <c r="K134" s="9"/>
      <c r="M134" s="128"/>
      <c r="N134" s="123"/>
    </row>
    <row r="135" spans="2:15" x14ac:dyDescent="0.2">
      <c r="B135" s="84" t="s">
        <v>161</v>
      </c>
      <c r="C135" s="89" t="s">
        <v>7</v>
      </c>
      <c r="D135" s="85" t="s">
        <v>181</v>
      </c>
      <c r="E135" s="90"/>
      <c r="F135" s="94"/>
      <c r="G135" s="94"/>
      <c r="H135" s="95"/>
      <c r="I135" s="121"/>
      <c r="K135" s="15"/>
      <c r="M135" s="128"/>
      <c r="N135" s="126"/>
    </row>
    <row r="136" spans="2:15" x14ac:dyDescent="0.2">
      <c r="B136" s="82" t="s">
        <v>159</v>
      </c>
      <c r="C136" s="135">
        <v>0</v>
      </c>
      <c r="D136" s="332">
        <v>9.9999999999999998E+37</v>
      </c>
      <c r="E136" s="87" t="s">
        <v>17</v>
      </c>
      <c r="F136" s="87" t="s">
        <v>17</v>
      </c>
      <c r="G136" s="85" t="s">
        <v>18</v>
      </c>
      <c r="H136" s="87" t="s">
        <v>18</v>
      </c>
      <c r="I136" s="7"/>
      <c r="K136" s="9"/>
      <c r="L136" s="9"/>
      <c r="M136" s="15"/>
      <c r="N136" s="9"/>
    </row>
    <row r="137" spans="2:15" x14ac:dyDescent="0.2">
      <c r="B137" s="82" t="s">
        <v>160</v>
      </c>
      <c r="C137" s="135">
        <v>0</v>
      </c>
      <c r="D137" s="332">
        <v>9.9999999999999998E+37</v>
      </c>
      <c r="E137" s="87" t="s">
        <v>17</v>
      </c>
      <c r="F137" s="87" t="s">
        <v>17</v>
      </c>
      <c r="G137" s="85" t="s">
        <v>18</v>
      </c>
      <c r="H137" s="85" t="s">
        <v>18</v>
      </c>
      <c r="I137" s="7"/>
      <c r="K137" s="9"/>
      <c r="L137" s="9"/>
      <c r="M137" s="15"/>
      <c r="N137" s="9"/>
    </row>
    <row r="138" spans="2:15" x14ac:dyDescent="0.2">
      <c r="B138" s="82" t="s">
        <v>170</v>
      </c>
      <c r="C138" s="135">
        <v>0</v>
      </c>
      <c r="D138" s="332">
        <v>9.9999999999999998E+37</v>
      </c>
      <c r="E138" s="87" t="s">
        <v>17</v>
      </c>
      <c r="F138" s="87" t="s">
        <v>17</v>
      </c>
      <c r="G138" s="85" t="s">
        <v>18</v>
      </c>
      <c r="H138" s="85" t="s">
        <v>18</v>
      </c>
      <c r="I138" s="7"/>
      <c r="K138" s="9"/>
      <c r="L138" s="9"/>
      <c r="M138" s="15"/>
      <c r="N138" s="9"/>
    </row>
    <row r="139" spans="2:15" ht="13.5" thickBot="1" x14ac:dyDescent="0.25">
      <c r="B139" s="102" t="s">
        <v>171</v>
      </c>
      <c r="C139" s="190">
        <v>0</v>
      </c>
      <c r="D139" s="333">
        <v>9.9999999999999998E+37</v>
      </c>
      <c r="E139" s="330" t="s">
        <v>17</v>
      </c>
      <c r="F139" s="331" t="s">
        <v>17</v>
      </c>
      <c r="G139" s="86" t="s">
        <v>18</v>
      </c>
      <c r="H139" s="86" t="s">
        <v>18</v>
      </c>
      <c r="I139" s="7"/>
      <c r="K139" s="9"/>
      <c r="L139" s="9"/>
      <c r="M139" s="15"/>
      <c r="N139" s="9"/>
    </row>
    <row r="140" spans="2:15" x14ac:dyDescent="0.2">
      <c r="B140" s="101" t="s">
        <v>40</v>
      </c>
      <c r="C140" s="98" t="s">
        <v>176</v>
      </c>
      <c r="D140" s="69" t="s">
        <v>181</v>
      </c>
      <c r="E140" s="327"/>
      <c r="F140" s="328"/>
      <c r="G140" s="328"/>
      <c r="H140" s="329"/>
      <c r="I140" s="7"/>
      <c r="K140" s="80"/>
      <c r="L140" s="80"/>
      <c r="M140" s="15"/>
      <c r="N140" s="80"/>
      <c r="O140" s="16"/>
    </row>
    <row r="141" spans="2:15" x14ac:dyDescent="0.2">
      <c r="B141" s="84" t="s">
        <v>172</v>
      </c>
      <c r="C141" s="148">
        <v>0</v>
      </c>
      <c r="D141" s="332">
        <v>9.9999999999999998E+37</v>
      </c>
      <c r="E141" s="87" t="s">
        <v>17</v>
      </c>
      <c r="F141" s="87" t="s">
        <v>17</v>
      </c>
      <c r="G141" s="85" t="s">
        <v>18</v>
      </c>
      <c r="H141" s="90" t="s">
        <v>18</v>
      </c>
      <c r="I141" s="209"/>
      <c r="K141" s="9"/>
      <c r="L141" s="9"/>
      <c r="M141" s="15"/>
      <c r="N141" s="9"/>
    </row>
    <row r="142" spans="2:15" x14ac:dyDescent="0.2">
      <c r="B142" s="84" t="s">
        <v>173</v>
      </c>
      <c r="C142" s="148">
        <v>0</v>
      </c>
      <c r="D142" s="332">
        <v>9.9999999999999998E+37</v>
      </c>
      <c r="E142" s="87" t="s">
        <v>17</v>
      </c>
      <c r="F142" s="87" t="s">
        <v>17</v>
      </c>
      <c r="G142" s="87" t="s">
        <v>18</v>
      </c>
      <c r="H142" s="87" t="s">
        <v>18</v>
      </c>
      <c r="K142" s="9"/>
      <c r="L142" s="9"/>
      <c r="M142" s="15"/>
      <c r="N142" s="9"/>
    </row>
    <row r="143" spans="2:15" x14ac:dyDescent="0.2">
      <c r="B143" s="84" t="s">
        <v>174</v>
      </c>
      <c r="C143" s="148">
        <v>0</v>
      </c>
      <c r="D143" s="332">
        <v>9.9999999999999998E+37</v>
      </c>
      <c r="E143" s="87" t="s">
        <v>17</v>
      </c>
      <c r="F143" s="87" t="s">
        <v>17</v>
      </c>
      <c r="G143" s="85" t="s">
        <v>18</v>
      </c>
      <c r="H143" s="85" t="s">
        <v>18</v>
      </c>
      <c r="K143" s="9"/>
      <c r="L143" s="9"/>
      <c r="M143" s="15"/>
      <c r="N143" s="9"/>
    </row>
    <row r="144" spans="2:15" ht="13.5" thickBot="1" x14ac:dyDescent="0.25">
      <c r="B144" s="105" t="s">
        <v>175</v>
      </c>
      <c r="C144" s="191">
        <v>0</v>
      </c>
      <c r="D144" s="333">
        <v>9.9999999999999998E+37</v>
      </c>
      <c r="E144" s="330" t="s">
        <v>17</v>
      </c>
      <c r="F144" s="331" t="s">
        <v>17</v>
      </c>
      <c r="G144" s="86" t="s">
        <v>18</v>
      </c>
      <c r="H144" s="86" t="s">
        <v>18</v>
      </c>
      <c r="K144" s="9"/>
      <c r="L144" s="9"/>
      <c r="M144" s="15"/>
      <c r="N144" s="9"/>
    </row>
    <row r="145" spans="2:17" x14ac:dyDescent="0.2">
      <c r="B145" s="103" t="s">
        <v>37</v>
      </c>
      <c r="C145" s="98" t="s">
        <v>9</v>
      </c>
      <c r="D145" s="69" t="s">
        <v>223</v>
      </c>
      <c r="E145" s="69" t="s">
        <v>221</v>
      </c>
      <c r="F145" s="69" t="s">
        <v>252</v>
      </c>
      <c r="G145" s="69" t="s">
        <v>253</v>
      </c>
      <c r="H145" s="104" t="s">
        <v>251</v>
      </c>
      <c r="I145" s="15"/>
      <c r="J145" s="15"/>
      <c r="K145" s="15"/>
      <c r="L145" s="80"/>
      <c r="M145" s="15"/>
      <c r="N145" s="15"/>
      <c r="O145" s="16"/>
      <c r="P145" s="16"/>
      <c r="Q145" s="16"/>
    </row>
    <row r="146" spans="2:17" x14ac:dyDescent="0.2">
      <c r="B146" s="84" t="s">
        <v>177</v>
      </c>
      <c r="C146" s="148">
        <v>0</v>
      </c>
      <c r="D146" s="192">
        <v>0</v>
      </c>
      <c r="E146" s="135">
        <v>0</v>
      </c>
      <c r="F146" s="87" t="s">
        <v>17</v>
      </c>
      <c r="G146" s="87" t="s">
        <v>17</v>
      </c>
      <c r="H146" s="134" t="s">
        <v>18</v>
      </c>
      <c r="I146" s="15"/>
      <c r="J146" s="15"/>
      <c r="K146" s="15"/>
      <c r="L146" s="9"/>
      <c r="M146" s="15"/>
      <c r="N146" s="15"/>
      <c r="O146" s="16"/>
      <c r="P146" s="16"/>
      <c r="Q146" s="16"/>
    </row>
    <row r="147" spans="2:17" x14ac:dyDescent="0.2">
      <c r="B147" s="84" t="s">
        <v>178</v>
      </c>
      <c r="C147" s="148">
        <v>0</v>
      </c>
      <c r="D147" s="192">
        <v>0</v>
      </c>
      <c r="E147" s="135">
        <v>0</v>
      </c>
      <c r="F147" s="85" t="s">
        <v>17</v>
      </c>
      <c r="G147" s="87" t="s">
        <v>17</v>
      </c>
      <c r="H147" s="134" t="s">
        <v>18</v>
      </c>
      <c r="I147" s="15"/>
      <c r="J147" s="15"/>
      <c r="K147" s="15"/>
      <c r="L147" s="9"/>
      <c r="M147" s="15"/>
      <c r="N147" s="15"/>
      <c r="O147" s="16"/>
      <c r="P147" s="16"/>
      <c r="Q147" s="16"/>
    </row>
    <row r="148" spans="2:17" x14ac:dyDescent="0.2">
      <c r="B148" s="84" t="s">
        <v>179</v>
      </c>
      <c r="C148" s="148">
        <v>0</v>
      </c>
      <c r="D148" s="192">
        <v>0</v>
      </c>
      <c r="E148" s="135">
        <v>0</v>
      </c>
      <c r="F148" s="87" t="s">
        <v>17</v>
      </c>
      <c r="G148" s="87" t="s">
        <v>17</v>
      </c>
      <c r="H148" s="134" t="s">
        <v>18</v>
      </c>
      <c r="I148" s="15"/>
      <c r="J148" s="15"/>
      <c r="K148" s="15"/>
      <c r="L148" s="15"/>
      <c r="M148" s="15"/>
      <c r="N148" s="15"/>
      <c r="O148" s="16"/>
      <c r="P148" s="16"/>
      <c r="Q148" s="16"/>
    </row>
    <row r="149" spans="2:17" x14ac:dyDescent="0.2">
      <c r="B149" s="84" t="s">
        <v>180</v>
      </c>
      <c r="C149" s="148">
        <v>0</v>
      </c>
      <c r="D149" s="192">
        <v>0</v>
      </c>
      <c r="E149" s="135">
        <v>0</v>
      </c>
      <c r="F149" s="87" t="s">
        <v>17</v>
      </c>
      <c r="G149" s="87" t="s">
        <v>17</v>
      </c>
      <c r="H149" s="87" t="s">
        <v>18</v>
      </c>
      <c r="I149" s="15"/>
      <c r="J149" s="9"/>
      <c r="K149" s="9"/>
      <c r="L149" s="15"/>
      <c r="M149" s="9"/>
      <c r="N149" s="9"/>
      <c r="O149" s="16"/>
      <c r="P149" s="16"/>
      <c r="Q149" s="16"/>
    </row>
    <row r="150" spans="2:17" x14ac:dyDescent="0.2">
      <c r="B150" s="32"/>
      <c r="C150" s="81"/>
      <c r="D150" s="45"/>
      <c r="E150" s="47"/>
      <c r="F150" s="80"/>
      <c r="G150" s="80"/>
      <c r="H150" s="80"/>
      <c r="I150" s="9"/>
      <c r="J150" s="9"/>
      <c r="K150" s="9"/>
      <c r="L150" s="15"/>
      <c r="M150" s="9"/>
      <c r="N150" s="9"/>
      <c r="O150" s="16"/>
      <c r="P150" s="16"/>
      <c r="Q150" s="16"/>
    </row>
    <row r="151" spans="2:17" x14ac:dyDescent="0.2">
      <c r="B151" s="5" t="s">
        <v>183</v>
      </c>
      <c r="C151" s="8"/>
      <c r="D151" s="8"/>
      <c r="E151" s="8"/>
      <c r="F151" s="8"/>
      <c r="G151" s="6"/>
      <c r="H151" s="256"/>
      <c r="I151" s="9"/>
      <c r="J151" s="9"/>
      <c r="K151" s="9"/>
      <c r="L151" s="9"/>
      <c r="M151" s="9"/>
      <c r="N151" s="9"/>
      <c r="O151" s="16"/>
      <c r="P151" s="16"/>
      <c r="Q151" s="16"/>
    </row>
    <row r="152" spans="2:17" ht="12.75" customHeight="1" x14ac:dyDescent="0.2">
      <c r="B152" s="51" t="s">
        <v>182</v>
      </c>
      <c r="C152" s="106" t="s">
        <v>224</v>
      </c>
      <c r="D152" s="89" t="s">
        <v>258</v>
      </c>
      <c r="E152" s="89" t="s">
        <v>259</v>
      </c>
      <c r="F152" s="89" t="s">
        <v>256</v>
      </c>
      <c r="G152" s="89" t="s">
        <v>257</v>
      </c>
      <c r="H152" s="256"/>
      <c r="I152" s="96"/>
      <c r="J152" s="79"/>
      <c r="K152" s="79"/>
      <c r="L152" s="79"/>
      <c r="M152" s="9"/>
      <c r="N152" s="16"/>
    </row>
    <row r="153" spans="2:17" x14ac:dyDescent="0.2">
      <c r="B153" s="84" t="s">
        <v>47</v>
      </c>
      <c r="C153" s="135">
        <v>0</v>
      </c>
      <c r="D153" s="87" t="s">
        <v>18</v>
      </c>
      <c r="E153" s="87" t="s">
        <v>18</v>
      </c>
      <c r="F153" s="87" t="s">
        <v>18</v>
      </c>
      <c r="G153" s="87" t="s">
        <v>18</v>
      </c>
      <c r="H153" s="126"/>
      <c r="I153" s="79"/>
      <c r="J153" s="79"/>
      <c r="K153" s="79"/>
      <c r="L153" s="79"/>
      <c r="M153" s="9"/>
    </row>
    <row r="154" spans="2:17" ht="12.75" customHeight="1" x14ac:dyDescent="0.2">
      <c r="B154" s="84" t="s">
        <v>48</v>
      </c>
      <c r="C154" s="135">
        <v>0</v>
      </c>
      <c r="D154" s="87" t="s">
        <v>18</v>
      </c>
      <c r="E154" s="85" t="s">
        <v>18</v>
      </c>
      <c r="F154" s="85" t="s">
        <v>18</v>
      </c>
      <c r="G154" s="85" t="s">
        <v>18</v>
      </c>
      <c r="H154" s="126"/>
      <c r="I154" s="79"/>
      <c r="J154" s="79"/>
      <c r="K154" s="79"/>
      <c r="L154" s="79"/>
      <c r="M154" s="9"/>
    </row>
    <row r="155" spans="2:17" x14ac:dyDescent="0.2">
      <c r="B155" s="84" t="s">
        <v>49</v>
      </c>
      <c r="C155" s="135">
        <v>0</v>
      </c>
      <c r="D155" s="87" t="s">
        <v>18</v>
      </c>
      <c r="E155" s="85" t="s">
        <v>18</v>
      </c>
      <c r="F155" s="85" t="s">
        <v>18</v>
      </c>
      <c r="G155" s="85" t="s">
        <v>18</v>
      </c>
      <c r="H155" s="126"/>
      <c r="I155" s="79"/>
      <c r="J155" s="79"/>
      <c r="K155" s="79"/>
      <c r="L155" s="79"/>
      <c r="M155" s="9"/>
    </row>
    <row r="156" spans="2:17" x14ac:dyDescent="0.2">
      <c r="B156" s="84" t="s">
        <v>50</v>
      </c>
      <c r="C156" s="135">
        <v>0</v>
      </c>
      <c r="D156" s="85" t="s">
        <v>18</v>
      </c>
      <c r="E156" s="85" t="s">
        <v>18</v>
      </c>
      <c r="F156" s="85" t="s">
        <v>18</v>
      </c>
      <c r="G156" s="85" t="s">
        <v>18</v>
      </c>
      <c r="H156" s="126"/>
      <c r="I156" s="79"/>
      <c r="J156" s="79"/>
      <c r="K156" s="79"/>
      <c r="L156" s="79"/>
      <c r="M156" s="9"/>
    </row>
    <row r="157" spans="2:17" x14ac:dyDescent="0.2">
      <c r="B157" s="84" t="s">
        <v>51</v>
      </c>
      <c r="C157" s="135">
        <v>0</v>
      </c>
      <c r="D157" s="85" t="s">
        <v>18</v>
      </c>
      <c r="E157" s="85" t="s">
        <v>18</v>
      </c>
      <c r="F157" s="85" t="s">
        <v>18</v>
      </c>
      <c r="G157" s="85" t="s">
        <v>18</v>
      </c>
      <c r="H157" s="126"/>
      <c r="I157" s="79"/>
      <c r="J157" s="79"/>
      <c r="K157" s="79"/>
      <c r="L157" s="79"/>
      <c r="M157" s="9"/>
    </row>
    <row r="158" spans="2:17" x14ac:dyDescent="0.2">
      <c r="B158" s="84" t="s">
        <v>52</v>
      </c>
      <c r="C158" s="135">
        <v>0</v>
      </c>
      <c r="D158" s="71" t="s">
        <v>18</v>
      </c>
      <c r="E158" s="71" t="s">
        <v>18</v>
      </c>
      <c r="F158" s="71" t="s">
        <v>18</v>
      </c>
      <c r="G158" s="71" t="s">
        <v>18</v>
      </c>
      <c r="H158" s="126"/>
      <c r="I158" s="79"/>
      <c r="J158" s="79"/>
      <c r="K158" s="79"/>
      <c r="L158" s="79"/>
      <c r="M158" s="9"/>
    </row>
    <row r="159" spans="2:17" x14ac:dyDescent="0.2">
      <c r="B159" s="84" t="s">
        <v>348</v>
      </c>
      <c r="C159" s="360">
        <v>0</v>
      </c>
      <c r="D159" s="71" t="s">
        <v>18</v>
      </c>
      <c r="E159" s="71" t="s">
        <v>18</v>
      </c>
      <c r="F159" s="85" t="s">
        <v>18</v>
      </c>
      <c r="G159" s="85" t="s">
        <v>18</v>
      </c>
      <c r="H159" s="126"/>
      <c r="I159" s="79"/>
      <c r="J159" s="79"/>
      <c r="K159" s="79"/>
      <c r="L159" s="79"/>
      <c r="M159" s="9"/>
    </row>
    <row r="160" spans="2:17" ht="12" customHeight="1" x14ac:dyDescent="0.2">
      <c r="B160" s="84" t="s">
        <v>201</v>
      </c>
      <c r="C160" s="197">
        <f>100-C161</f>
        <v>100</v>
      </c>
      <c r="D160" s="260">
        <v>0</v>
      </c>
      <c r="E160" s="260">
        <v>0</v>
      </c>
      <c r="F160" s="257"/>
      <c r="G160" s="257"/>
      <c r="H160" s="126"/>
      <c r="I160" s="79"/>
      <c r="J160" s="79"/>
      <c r="K160" s="79"/>
      <c r="L160" s="79"/>
      <c r="M160" s="9"/>
    </row>
    <row r="161" spans="2:43" x14ac:dyDescent="0.2">
      <c r="B161" s="84" t="s">
        <v>13</v>
      </c>
      <c r="C161" s="197">
        <f>SUM(C153:C159)</f>
        <v>0</v>
      </c>
      <c r="D161" s="259"/>
      <c r="E161" s="9"/>
      <c r="F161" s="9"/>
      <c r="G161" s="258"/>
      <c r="H161" s="126"/>
      <c r="I161" s="79"/>
      <c r="J161" s="79"/>
      <c r="K161" s="79"/>
      <c r="L161" s="79"/>
      <c r="M161" s="9"/>
    </row>
    <row r="162" spans="2:43" x14ac:dyDescent="0.2">
      <c r="D162" s="79"/>
      <c r="E162" s="97"/>
      <c r="F162" s="79"/>
      <c r="G162" s="79"/>
      <c r="H162" s="79"/>
      <c r="I162" s="79"/>
      <c r="J162" s="79"/>
      <c r="K162" s="79"/>
      <c r="L162" s="79"/>
      <c r="M162" s="9"/>
    </row>
    <row r="163" spans="2:43" x14ac:dyDescent="0.2">
      <c r="B163" s="5" t="s">
        <v>294</v>
      </c>
      <c r="C163" s="346">
        <v>0</v>
      </c>
      <c r="D163" s="346">
        <f>C163+1</f>
        <v>1</v>
      </c>
      <c r="E163" s="346">
        <f>D163+1</f>
        <v>2</v>
      </c>
      <c r="F163" s="346">
        <f t="shared" ref="F163:AQ163" si="2">E163+1</f>
        <v>3</v>
      </c>
      <c r="G163" s="346">
        <f>F163+1</f>
        <v>4</v>
      </c>
      <c r="H163" s="346">
        <f t="shared" si="2"/>
        <v>5</v>
      </c>
      <c r="I163" s="346">
        <f t="shared" si="2"/>
        <v>6</v>
      </c>
      <c r="J163" s="346">
        <f t="shared" si="2"/>
        <v>7</v>
      </c>
      <c r="K163" s="346">
        <f t="shared" si="2"/>
        <v>8</v>
      </c>
      <c r="L163" s="346">
        <f t="shared" si="2"/>
        <v>9</v>
      </c>
      <c r="M163" s="346">
        <f t="shared" si="2"/>
        <v>10</v>
      </c>
      <c r="N163" s="346">
        <f t="shared" si="2"/>
        <v>11</v>
      </c>
      <c r="O163" s="346">
        <f t="shared" si="2"/>
        <v>12</v>
      </c>
      <c r="P163" s="346">
        <f t="shared" si="2"/>
        <v>13</v>
      </c>
      <c r="Q163" s="346">
        <f t="shared" si="2"/>
        <v>14</v>
      </c>
      <c r="R163" s="346">
        <f t="shared" si="2"/>
        <v>15</v>
      </c>
      <c r="S163" s="346">
        <f t="shared" si="2"/>
        <v>16</v>
      </c>
      <c r="T163" s="346">
        <f t="shared" si="2"/>
        <v>17</v>
      </c>
      <c r="U163" s="346">
        <f t="shared" si="2"/>
        <v>18</v>
      </c>
      <c r="V163" s="346">
        <f t="shared" si="2"/>
        <v>19</v>
      </c>
      <c r="W163" s="346">
        <f t="shared" si="2"/>
        <v>20</v>
      </c>
      <c r="X163" s="346">
        <f t="shared" si="2"/>
        <v>21</v>
      </c>
      <c r="Y163" s="346">
        <f t="shared" si="2"/>
        <v>22</v>
      </c>
      <c r="Z163" s="346">
        <f t="shared" si="2"/>
        <v>23</v>
      </c>
      <c r="AA163" s="346">
        <f t="shared" si="2"/>
        <v>24</v>
      </c>
      <c r="AB163" s="346">
        <f t="shared" si="2"/>
        <v>25</v>
      </c>
      <c r="AC163" s="346">
        <f t="shared" si="2"/>
        <v>26</v>
      </c>
      <c r="AD163" s="346">
        <f t="shared" si="2"/>
        <v>27</v>
      </c>
      <c r="AE163" s="346">
        <f t="shared" si="2"/>
        <v>28</v>
      </c>
      <c r="AF163" s="346">
        <f t="shared" si="2"/>
        <v>29</v>
      </c>
      <c r="AG163" s="346">
        <f t="shared" si="2"/>
        <v>30</v>
      </c>
      <c r="AH163" s="346">
        <f t="shared" si="2"/>
        <v>31</v>
      </c>
      <c r="AI163" s="346">
        <f t="shared" si="2"/>
        <v>32</v>
      </c>
      <c r="AJ163" s="346">
        <f t="shared" si="2"/>
        <v>33</v>
      </c>
      <c r="AK163" s="346">
        <f t="shared" si="2"/>
        <v>34</v>
      </c>
      <c r="AL163" s="346">
        <f t="shared" si="2"/>
        <v>35</v>
      </c>
      <c r="AM163" s="346">
        <f t="shared" si="2"/>
        <v>36</v>
      </c>
      <c r="AN163" s="346">
        <f t="shared" si="2"/>
        <v>37</v>
      </c>
      <c r="AO163" s="346">
        <f t="shared" si="2"/>
        <v>38</v>
      </c>
      <c r="AP163" s="346">
        <f t="shared" si="2"/>
        <v>39</v>
      </c>
      <c r="AQ163" s="346">
        <f t="shared" si="2"/>
        <v>40</v>
      </c>
    </row>
    <row r="164" spans="2:43" x14ac:dyDescent="0.2">
      <c r="B164" s="236" t="s">
        <v>226</v>
      </c>
      <c r="C164" s="268"/>
      <c r="D164" s="268"/>
      <c r="E164" s="268"/>
      <c r="F164" s="268"/>
      <c r="G164" s="268"/>
      <c r="H164" s="268"/>
      <c r="I164" s="268"/>
      <c r="J164" s="268"/>
      <c r="K164" s="268"/>
      <c r="L164" s="268"/>
      <c r="M164" s="268"/>
      <c r="N164" s="268"/>
      <c r="O164" s="268"/>
      <c r="P164" s="268"/>
      <c r="Q164" s="268"/>
      <c r="R164" s="268"/>
      <c r="S164" s="268"/>
      <c r="T164" s="268"/>
      <c r="U164" s="268"/>
      <c r="V164" s="268"/>
      <c r="W164" s="268"/>
      <c r="X164" s="268"/>
      <c r="Y164" s="268"/>
      <c r="Z164" s="268"/>
      <c r="AA164" s="268"/>
      <c r="AB164" s="268"/>
      <c r="AC164" s="268"/>
      <c r="AD164" s="268"/>
      <c r="AE164" s="268"/>
      <c r="AF164" s="268"/>
      <c r="AG164" s="268"/>
      <c r="AH164" s="268"/>
      <c r="AI164" s="268"/>
      <c r="AJ164" s="268"/>
      <c r="AK164" s="268"/>
      <c r="AL164" s="268"/>
      <c r="AM164" s="268"/>
      <c r="AN164" s="268"/>
      <c r="AO164" s="268"/>
      <c r="AP164" s="268"/>
      <c r="AQ164" s="268"/>
    </row>
    <row r="165" spans="2:43" x14ac:dyDescent="0.2">
      <c r="B165" s="236" t="s">
        <v>214</v>
      </c>
      <c r="C165" s="271"/>
      <c r="D165" s="268"/>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c r="AA165" s="271"/>
      <c r="AB165" s="271"/>
      <c r="AC165" s="271"/>
      <c r="AD165" s="271"/>
      <c r="AE165" s="271"/>
      <c r="AF165" s="271"/>
      <c r="AG165" s="271"/>
      <c r="AH165" s="271"/>
      <c r="AI165" s="271"/>
      <c r="AJ165" s="271"/>
      <c r="AK165" s="271"/>
      <c r="AL165" s="271"/>
      <c r="AM165" s="271"/>
      <c r="AN165" s="271"/>
      <c r="AO165" s="271"/>
      <c r="AP165" s="271"/>
      <c r="AQ165" s="271"/>
    </row>
    <row r="166" spans="2:43" ht="13.5" customHeight="1" x14ac:dyDescent="0.2">
      <c r="B166" s="353" t="s">
        <v>261</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0"/>
    </row>
    <row r="167" spans="2:43" ht="13.5" customHeight="1" x14ac:dyDescent="0.2">
      <c r="B167" s="349" t="s">
        <v>295</v>
      </c>
      <c r="C167" s="354"/>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c r="AA167" s="354"/>
      <c r="AB167" s="354"/>
      <c r="AC167" s="354"/>
      <c r="AD167" s="354"/>
      <c r="AE167" s="354"/>
      <c r="AF167" s="354"/>
      <c r="AG167" s="354"/>
      <c r="AH167" s="354"/>
      <c r="AI167" s="354"/>
      <c r="AJ167" s="354"/>
      <c r="AK167" s="354"/>
      <c r="AL167" s="354"/>
      <c r="AM167" s="354"/>
      <c r="AN167" s="354"/>
      <c r="AO167" s="354"/>
      <c r="AP167" s="354"/>
      <c r="AQ167" s="355"/>
    </row>
    <row r="168" spans="2:43" ht="13.5" customHeight="1" x14ac:dyDescent="0.2">
      <c r="B168" s="99" t="s">
        <v>243</v>
      </c>
      <c r="C168" s="351"/>
      <c r="D168" s="352"/>
      <c r="E168" s="352"/>
      <c r="F168" s="352"/>
      <c r="G168" s="352"/>
      <c r="H168" s="352"/>
      <c r="I168" s="352"/>
      <c r="J168" s="352"/>
      <c r="K168" s="352"/>
      <c r="L168" s="352"/>
      <c r="M168" s="352"/>
      <c r="N168" s="352"/>
      <c r="O168" s="352"/>
      <c r="P168" s="352"/>
      <c r="Q168" s="352"/>
      <c r="R168" s="352"/>
      <c r="S168" s="352"/>
      <c r="T168" s="352"/>
      <c r="U168" s="352"/>
      <c r="V168" s="352"/>
      <c r="W168" s="352"/>
      <c r="X168" s="352"/>
      <c r="Y168" s="352"/>
      <c r="Z168" s="352"/>
      <c r="AA168" s="352"/>
      <c r="AB168" s="352"/>
      <c r="AC168" s="352"/>
      <c r="AD168" s="352"/>
      <c r="AE168" s="352"/>
      <c r="AF168" s="352"/>
      <c r="AG168" s="352"/>
      <c r="AH168" s="352"/>
      <c r="AI168" s="352"/>
      <c r="AJ168" s="352"/>
      <c r="AK168" s="352"/>
      <c r="AL168" s="352"/>
      <c r="AM168" s="352"/>
      <c r="AN168" s="352"/>
      <c r="AO168" s="352"/>
      <c r="AP168" s="352"/>
      <c r="AQ168" s="352"/>
    </row>
    <row r="169" spans="2:43" x14ac:dyDescent="0.2">
      <c r="B169" s="84" t="s">
        <v>12</v>
      </c>
      <c r="C169" s="347"/>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row>
    <row r="170" spans="2:43" ht="12" customHeight="1" x14ac:dyDescent="0.2">
      <c r="B170" s="356" t="s">
        <v>15</v>
      </c>
      <c r="C170" s="357"/>
      <c r="D170" s="358"/>
      <c r="E170" s="358"/>
      <c r="F170" s="358"/>
      <c r="G170" s="358"/>
      <c r="H170" s="358"/>
      <c r="I170" s="358"/>
      <c r="J170" s="358"/>
      <c r="K170" s="358"/>
      <c r="L170" s="358"/>
      <c r="M170" s="358"/>
      <c r="N170" s="358"/>
      <c r="O170" s="358"/>
      <c r="P170" s="358"/>
      <c r="Q170" s="358"/>
      <c r="R170" s="358"/>
      <c r="S170" s="358"/>
      <c r="T170" s="358"/>
      <c r="U170" s="358"/>
      <c r="V170" s="358"/>
      <c r="W170" s="358"/>
      <c r="X170" s="358"/>
      <c r="Y170" s="358"/>
      <c r="Z170" s="358"/>
      <c r="AA170" s="358"/>
      <c r="AB170" s="358"/>
      <c r="AC170" s="358"/>
      <c r="AD170" s="358"/>
      <c r="AE170" s="358"/>
      <c r="AF170" s="358"/>
      <c r="AG170" s="358"/>
      <c r="AH170" s="358"/>
      <c r="AI170" s="358"/>
      <c r="AJ170" s="358"/>
      <c r="AK170" s="358"/>
      <c r="AL170" s="358"/>
      <c r="AM170" s="358"/>
      <c r="AN170" s="358"/>
      <c r="AO170" s="358"/>
      <c r="AP170" s="358"/>
      <c r="AQ170" s="358"/>
    </row>
    <row r="171" spans="2:43" ht="12" customHeight="1" x14ac:dyDescent="0.2">
      <c r="B171" s="349" t="s">
        <v>301</v>
      </c>
      <c r="C171" s="354"/>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c r="AA171" s="354"/>
      <c r="AB171" s="354"/>
      <c r="AC171" s="354"/>
      <c r="AD171" s="354"/>
      <c r="AE171" s="354"/>
      <c r="AF171" s="354"/>
      <c r="AG171" s="354"/>
      <c r="AH171" s="354"/>
      <c r="AI171" s="354"/>
      <c r="AJ171" s="354"/>
      <c r="AK171" s="354"/>
      <c r="AL171" s="354"/>
      <c r="AM171" s="354"/>
      <c r="AN171" s="354"/>
      <c r="AO171" s="354"/>
      <c r="AP171" s="354"/>
      <c r="AQ171" s="355"/>
    </row>
    <row r="172" spans="2:43" ht="12" customHeight="1" x14ac:dyDescent="0.2">
      <c r="B172" s="99" t="s">
        <v>112</v>
      </c>
      <c r="C172" s="358"/>
      <c r="D172" s="358"/>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2"/>
    </row>
    <row r="173" spans="2:43" ht="12" customHeight="1" x14ac:dyDescent="0.2">
      <c r="B173" s="356" t="s">
        <v>111</v>
      </c>
      <c r="C173" s="358"/>
      <c r="D173" s="358"/>
      <c r="E173" s="358"/>
      <c r="F173" s="358"/>
      <c r="G173" s="358"/>
      <c r="H173" s="358"/>
      <c r="I173" s="358"/>
      <c r="J173" s="358"/>
      <c r="K173" s="358"/>
      <c r="L173" s="358"/>
      <c r="M173" s="358"/>
      <c r="N173" s="358"/>
      <c r="O173" s="358"/>
      <c r="P173" s="358"/>
      <c r="Q173" s="358"/>
      <c r="R173" s="358"/>
      <c r="S173" s="358"/>
      <c r="T173" s="358"/>
      <c r="U173" s="358"/>
      <c r="V173" s="358"/>
      <c r="W173" s="358"/>
      <c r="X173" s="358"/>
      <c r="Y173" s="358"/>
      <c r="Z173" s="358"/>
      <c r="AA173" s="358"/>
      <c r="AB173" s="358"/>
      <c r="AC173" s="358"/>
      <c r="AD173" s="358"/>
      <c r="AE173" s="358"/>
      <c r="AF173" s="358"/>
      <c r="AG173" s="358"/>
      <c r="AH173" s="358"/>
      <c r="AI173" s="358"/>
      <c r="AJ173" s="358"/>
      <c r="AK173" s="358"/>
      <c r="AL173" s="358"/>
      <c r="AM173" s="358"/>
      <c r="AN173" s="358"/>
      <c r="AO173" s="358"/>
      <c r="AP173" s="358"/>
      <c r="AQ173" s="358"/>
    </row>
    <row r="174" spans="2:43" x14ac:dyDescent="0.2">
      <c r="B174" s="349" t="s">
        <v>297</v>
      </c>
      <c r="C174" s="354"/>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c r="AA174" s="354"/>
      <c r="AB174" s="354"/>
      <c r="AC174" s="354"/>
      <c r="AD174" s="354"/>
      <c r="AE174" s="354"/>
      <c r="AF174" s="354"/>
      <c r="AG174" s="354"/>
      <c r="AH174" s="354"/>
      <c r="AI174" s="354"/>
      <c r="AJ174" s="354"/>
      <c r="AK174" s="354"/>
      <c r="AL174" s="354"/>
      <c r="AM174" s="354"/>
      <c r="AN174" s="354"/>
      <c r="AO174" s="354"/>
      <c r="AP174" s="354"/>
      <c r="AQ174" s="355"/>
    </row>
    <row r="175" spans="2:43" x14ac:dyDescent="0.2">
      <c r="B175" s="99" t="s">
        <v>4</v>
      </c>
      <c r="C175" s="351"/>
      <c r="D175" s="352"/>
      <c r="E175" s="352"/>
      <c r="F175" s="352"/>
      <c r="G175" s="352"/>
      <c r="H175" s="352"/>
      <c r="I175" s="352"/>
      <c r="J175" s="352"/>
      <c r="K175" s="352"/>
      <c r="L175" s="352"/>
      <c r="M175" s="352"/>
      <c r="N175" s="352"/>
      <c r="O175" s="352"/>
      <c r="P175" s="352"/>
      <c r="Q175" s="352"/>
      <c r="R175" s="352"/>
      <c r="S175" s="352"/>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2"/>
    </row>
    <row r="176" spans="2:43" x14ac:dyDescent="0.2">
      <c r="B176" s="84" t="s">
        <v>5</v>
      </c>
      <c r="C176" s="347"/>
      <c r="D176" s="348"/>
      <c r="E176" s="348"/>
      <c r="F176" s="348"/>
      <c r="G176" s="348"/>
      <c r="H176" s="348"/>
      <c r="I176" s="348"/>
      <c r="J176" s="348"/>
      <c r="K176" s="348"/>
      <c r="L176" s="348"/>
      <c r="M176" s="348"/>
      <c r="N176" s="348"/>
      <c r="O176" s="348"/>
      <c r="P176" s="348"/>
      <c r="Q176" s="348"/>
      <c r="R176" s="348"/>
      <c r="S176" s="348"/>
      <c r="T176" s="348"/>
      <c r="U176" s="348"/>
      <c r="V176" s="348"/>
      <c r="W176" s="348"/>
      <c r="X176" s="348"/>
      <c r="Y176" s="348"/>
      <c r="Z176" s="348"/>
      <c r="AA176" s="348"/>
      <c r="AB176" s="348"/>
      <c r="AC176" s="348"/>
      <c r="AD176" s="348"/>
      <c r="AE176" s="348"/>
      <c r="AF176" s="348"/>
      <c r="AG176" s="348"/>
      <c r="AH176" s="348"/>
      <c r="AI176" s="348"/>
      <c r="AJ176" s="348"/>
      <c r="AK176" s="348"/>
      <c r="AL176" s="348"/>
      <c r="AM176" s="348"/>
      <c r="AN176" s="348"/>
      <c r="AO176" s="348"/>
      <c r="AP176" s="348"/>
      <c r="AQ176" s="348"/>
    </row>
    <row r="177" spans="1:103" x14ac:dyDescent="0.2">
      <c r="B177" s="84" t="s">
        <v>190</v>
      </c>
      <c r="C177" s="347"/>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c r="AE177" s="348"/>
      <c r="AF177" s="348"/>
      <c r="AG177" s="348"/>
      <c r="AH177" s="348"/>
      <c r="AI177" s="348"/>
      <c r="AJ177" s="348"/>
      <c r="AK177" s="348"/>
      <c r="AL177" s="348"/>
      <c r="AM177" s="348"/>
      <c r="AN177" s="348"/>
      <c r="AO177" s="348"/>
      <c r="AP177" s="348"/>
      <c r="AQ177" s="348"/>
    </row>
    <row r="178" spans="1:103" x14ac:dyDescent="0.2">
      <c r="B178" s="356" t="s">
        <v>191</v>
      </c>
      <c r="C178" s="357"/>
      <c r="D178" s="358"/>
      <c r="E178" s="358"/>
      <c r="F178" s="358"/>
      <c r="G178" s="358"/>
      <c r="H178" s="358"/>
      <c r="I178" s="358"/>
      <c r="J178" s="358"/>
      <c r="K178" s="358"/>
      <c r="L178" s="358"/>
      <c r="M178" s="358"/>
      <c r="N178" s="358"/>
      <c r="O178" s="358"/>
      <c r="P178" s="358"/>
      <c r="Q178" s="358"/>
      <c r="R178" s="358"/>
      <c r="S178" s="358"/>
      <c r="T178" s="358"/>
      <c r="U178" s="358"/>
      <c r="V178" s="358"/>
      <c r="W178" s="358"/>
      <c r="X178" s="358"/>
      <c r="Y178" s="358"/>
      <c r="Z178" s="358"/>
      <c r="AA178" s="358"/>
      <c r="AB178" s="358"/>
      <c r="AC178" s="358"/>
      <c r="AD178" s="358"/>
      <c r="AE178" s="358"/>
      <c r="AF178" s="358"/>
      <c r="AG178" s="358"/>
      <c r="AH178" s="358"/>
      <c r="AI178" s="358"/>
      <c r="AJ178" s="358"/>
      <c r="AK178" s="358"/>
      <c r="AL178" s="358"/>
      <c r="AM178" s="358"/>
      <c r="AN178" s="358"/>
      <c r="AO178" s="358"/>
      <c r="AP178" s="358"/>
      <c r="AQ178" s="358"/>
    </row>
    <row r="179" spans="1:103" x14ac:dyDescent="0.2">
      <c r="B179" s="349" t="s">
        <v>298</v>
      </c>
      <c r="C179" s="354"/>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c r="AA179" s="354"/>
      <c r="AB179" s="354"/>
      <c r="AC179" s="354"/>
      <c r="AD179" s="354"/>
      <c r="AE179" s="354"/>
      <c r="AF179" s="354"/>
      <c r="AG179" s="354"/>
      <c r="AH179" s="354"/>
      <c r="AI179" s="354"/>
      <c r="AJ179" s="354"/>
      <c r="AK179" s="354"/>
      <c r="AL179" s="354"/>
      <c r="AM179" s="354"/>
      <c r="AN179" s="354"/>
      <c r="AO179" s="354"/>
      <c r="AP179" s="354"/>
      <c r="AQ179" s="355"/>
    </row>
    <row r="180" spans="1:103" x14ac:dyDescent="0.2">
      <c r="B180" s="99" t="s">
        <v>4</v>
      </c>
      <c r="C180" s="351"/>
      <c r="D180" s="352"/>
      <c r="E180" s="352"/>
      <c r="F180" s="352"/>
      <c r="G180" s="352"/>
      <c r="H180" s="352"/>
      <c r="I180" s="352"/>
      <c r="J180" s="352"/>
      <c r="K180" s="352"/>
      <c r="L180" s="352"/>
      <c r="M180" s="352"/>
      <c r="N180" s="352"/>
      <c r="O180" s="352"/>
      <c r="P180" s="352"/>
      <c r="Q180" s="352"/>
      <c r="R180" s="352"/>
      <c r="S180" s="352"/>
      <c r="T180" s="352"/>
      <c r="U180" s="352"/>
      <c r="V180" s="352"/>
      <c r="W180" s="352"/>
      <c r="X180" s="352"/>
      <c r="Y180" s="352"/>
      <c r="Z180" s="352"/>
      <c r="AA180" s="352"/>
      <c r="AB180" s="352"/>
      <c r="AC180" s="352"/>
      <c r="AD180" s="352"/>
      <c r="AE180" s="352"/>
      <c r="AF180" s="352"/>
      <c r="AG180" s="352"/>
      <c r="AH180" s="352"/>
      <c r="AI180" s="352"/>
      <c r="AJ180" s="352"/>
      <c r="AK180" s="352"/>
      <c r="AL180" s="352"/>
      <c r="AM180" s="352"/>
      <c r="AN180" s="352"/>
      <c r="AO180" s="352"/>
      <c r="AP180" s="352"/>
      <c r="AQ180" s="352"/>
    </row>
    <row r="181" spans="1:103" x14ac:dyDescent="0.2">
      <c r="B181" s="84" t="s">
        <v>5</v>
      </c>
      <c r="C181" s="347"/>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c r="AE181" s="348"/>
      <c r="AF181" s="348"/>
      <c r="AG181" s="348"/>
      <c r="AH181" s="348"/>
      <c r="AI181" s="348"/>
      <c r="AJ181" s="348"/>
      <c r="AK181" s="348"/>
      <c r="AL181" s="348"/>
      <c r="AM181" s="348"/>
      <c r="AN181" s="348"/>
      <c r="AO181" s="348"/>
      <c r="AP181" s="348"/>
      <c r="AQ181" s="348"/>
    </row>
    <row r="182" spans="1:103" s="123" customFormat="1" x14ac:dyDescent="0.2">
      <c r="A182" s="4"/>
      <c r="B182" s="373" t="s">
        <v>332</v>
      </c>
      <c r="C182" s="184"/>
      <c r="D182" s="378"/>
      <c r="E182" s="378"/>
      <c r="F182" s="378"/>
      <c r="G182" s="378"/>
      <c r="H182" s="378"/>
      <c r="I182" s="378"/>
      <c r="J182" s="378"/>
      <c r="K182" s="378"/>
      <c r="L182" s="378"/>
      <c r="M182" s="378"/>
      <c r="N182" s="378"/>
      <c r="O182" s="378"/>
      <c r="P182" s="378"/>
      <c r="Q182" s="378"/>
      <c r="R182" s="378"/>
      <c r="S182" s="378"/>
      <c r="T182" s="378"/>
      <c r="U182" s="378"/>
      <c r="V182" s="378"/>
      <c r="W182" s="378"/>
      <c r="X182" s="378"/>
      <c r="Y182" s="378"/>
      <c r="Z182" s="378"/>
      <c r="AA182" s="378"/>
      <c r="AB182" s="378"/>
      <c r="AC182" s="378"/>
      <c r="AD182" s="378"/>
      <c r="AE182" s="378"/>
      <c r="AF182" s="378"/>
      <c r="AG182" s="378"/>
      <c r="AH182" s="378"/>
      <c r="AI182" s="378"/>
      <c r="AJ182" s="378"/>
      <c r="AK182" s="378"/>
      <c r="AL182" s="378"/>
      <c r="AM182" s="378"/>
      <c r="AN182" s="378"/>
      <c r="AO182" s="378"/>
      <c r="AP182" s="378"/>
      <c r="AQ182" s="39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4" t="s">
        <v>333</v>
      </c>
      <c r="C183" s="376"/>
      <c r="D183" s="380"/>
      <c r="E183" s="381"/>
      <c r="F183" s="381"/>
      <c r="G183" s="381"/>
      <c r="H183" s="381"/>
      <c r="I183" s="381"/>
      <c r="J183" s="381"/>
      <c r="K183" s="381"/>
      <c r="L183" s="381"/>
      <c r="M183" s="381"/>
      <c r="N183" s="381"/>
      <c r="O183" s="381"/>
      <c r="P183" s="381"/>
      <c r="Q183" s="381"/>
      <c r="R183" s="381"/>
      <c r="S183" s="381"/>
      <c r="T183" s="381"/>
      <c r="U183" s="381"/>
      <c r="V183" s="381"/>
      <c r="W183" s="381"/>
      <c r="X183" s="381"/>
      <c r="Y183" s="381"/>
      <c r="Z183" s="381"/>
      <c r="AA183" s="381"/>
      <c r="AB183" s="381"/>
      <c r="AC183" s="381"/>
      <c r="AD183" s="381"/>
      <c r="AE183" s="381"/>
      <c r="AF183" s="381"/>
      <c r="AG183" s="381"/>
      <c r="AH183" s="381"/>
      <c r="AI183" s="381"/>
      <c r="AJ183" s="381"/>
      <c r="AK183" s="381"/>
      <c r="AL183" s="381"/>
      <c r="AM183" s="381"/>
      <c r="AN183" s="381"/>
      <c r="AO183" s="381"/>
      <c r="AP183" s="381"/>
      <c r="AQ183" s="38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4" t="s">
        <v>334</v>
      </c>
      <c r="C184" s="377"/>
      <c r="D184" s="383"/>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c r="AA184" s="160"/>
      <c r="AB184" s="160"/>
      <c r="AC184" s="160"/>
      <c r="AD184" s="160"/>
      <c r="AE184" s="160"/>
      <c r="AF184" s="160"/>
      <c r="AG184" s="160"/>
      <c r="AH184" s="160"/>
      <c r="AI184" s="160"/>
      <c r="AJ184" s="160"/>
      <c r="AK184" s="160"/>
      <c r="AL184" s="160"/>
      <c r="AM184" s="160"/>
      <c r="AN184" s="160"/>
      <c r="AO184" s="160"/>
      <c r="AP184" s="160"/>
      <c r="AQ184" s="384"/>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4" t="s">
        <v>335</v>
      </c>
      <c r="C185" s="377"/>
      <c r="D185" s="383"/>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c r="AP185" s="160"/>
      <c r="AQ185" s="384"/>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4" t="s">
        <v>336</v>
      </c>
      <c r="C186" s="377"/>
      <c r="D186" s="385"/>
      <c r="E186" s="386"/>
      <c r="F186" s="386"/>
      <c r="G186" s="386"/>
      <c r="H186" s="386"/>
      <c r="I186" s="386"/>
      <c r="J186" s="386"/>
      <c r="K186" s="386"/>
      <c r="L186" s="386"/>
      <c r="M186" s="386"/>
      <c r="N186" s="386"/>
      <c r="O186" s="386"/>
      <c r="P186" s="386"/>
      <c r="Q186" s="386"/>
      <c r="R186" s="386"/>
      <c r="S186" s="386"/>
      <c r="T186" s="386"/>
      <c r="U186" s="386"/>
      <c r="V186" s="386"/>
      <c r="W186" s="386"/>
      <c r="X186" s="386"/>
      <c r="Y186" s="386"/>
      <c r="Z186" s="386"/>
      <c r="AA186" s="386"/>
      <c r="AB186" s="386"/>
      <c r="AC186" s="386"/>
      <c r="AD186" s="386"/>
      <c r="AE186" s="386"/>
      <c r="AF186" s="386"/>
      <c r="AG186" s="386"/>
      <c r="AH186" s="386"/>
      <c r="AI186" s="386"/>
      <c r="AJ186" s="386"/>
      <c r="AK186" s="386"/>
      <c r="AL186" s="386"/>
      <c r="AM186" s="386"/>
      <c r="AN186" s="386"/>
      <c r="AO186" s="386"/>
      <c r="AP186" s="386"/>
      <c r="AQ186" s="313"/>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4" t="s">
        <v>337</v>
      </c>
      <c r="C187" s="390"/>
      <c r="D187" s="379">
        <f t="shared" ref="D187:AQ187" si="3">batt_computed_bank_capacity*batt_replacement_cost*(1+batt_replacement_cost_escal/100+inflation_rate/100)^(D163-1)</f>
        <v>0</v>
      </c>
      <c r="E187" s="379">
        <f t="shared" si="3"/>
        <v>0</v>
      </c>
      <c r="F187" s="379">
        <f t="shared" si="3"/>
        <v>0</v>
      </c>
      <c r="G187" s="379">
        <f t="shared" si="3"/>
        <v>0</v>
      </c>
      <c r="H187" s="379">
        <f t="shared" si="3"/>
        <v>0</v>
      </c>
      <c r="I187" s="379">
        <f t="shared" si="3"/>
        <v>0</v>
      </c>
      <c r="J187" s="379">
        <f t="shared" si="3"/>
        <v>0</v>
      </c>
      <c r="K187" s="379">
        <f t="shared" si="3"/>
        <v>0</v>
      </c>
      <c r="L187" s="379">
        <f t="shared" si="3"/>
        <v>0</v>
      </c>
      <c r="M187" s="379">
        <f t="shared" si="3"/>
        <v>0</v>
      </c>
      <c r="N187" s="379">
        <f t="shared" si="3"/>
        <v>0</v>
      </c>
      <c r="O187" s="379">
        <f t="shared" si="3"/>
        <v>0</v>
      </c>
      <c r="P187" s="379">
        <f t="shared" si="3"/>
        <v>0</v>
      </c>
      <c r="Q187" s="379">
        <f t="shared" si="3"/>
        <v>0</v>
      </c>
      <c r="R187" s="379">
        <f t="shared" si="3"/>
        <v>0</v>
      </c>
      <c r="S187" s="379">
        <f t="shared" si="3"/>
        <v>0</v>
      </c>
      <c r="T187" s="379">
        <f t="shared" si="3"/>
        <v>0</v>
      </c>
      <c r="U187" s="379">
        <f t="shared" si="3"/>
        <v>0</v>
      </c>
      <c r="V187" s="379">
        <f t="shared" si="3"/>
        <v>0</v>
      </c>
      <c r="W187" s="379">
        <f t="shared" si="3"/>
        <v>0</v>
      </c>
      <c r="X187" s="379">
        <f t="shared" si="3"/>
        <v>0</v>
      </c>
      <c r="Y187" s="379">
        <f t="shared" si="3"/>
        <v>0</v>
      </c>
      <c r="Z187" s="379">
        <f t="shared" si="3"/>
        <v>0</v>
      </c>
      <c r="AA187" s="379">
        <f t="shared" si="3"/>
        <v>0</v>
      </c>
      <c r="AB187" s="379">
        <f t="shared" si="3"/>
        <v>0</v>
      </c>
      <c r="AC187" s="379">
        <f t="shared" si="3"/>
        <v>0</v>
      </c>
      <c r="AD187" s="379">
        <f t="shared" si="3"/>
        <v>0</v>
      </c>
      <c r="AE187" s="379">
        <f t="shared" si="3"/>
        <v>0</v>
      </c>
      <c r="AF187" s="379">
        <f t="shared" si="3"/>
        <v>0</v>
      </c>
      <c r="AG187" s="379">
        <f t="shared" si="3"/>
        <v>0</v>
      </c>
      <c r="AH187" s="379">
        <f t="shared" si="3"/>
        <v>0</v>
      </c>
      <c r="AI187" s="379">
        <f t="shared" si="3"/>
        <v>0</v>
      </c>
      <c r="AJ187" s="379">
        <f t="shared" si="3"/>
        <v>0</v>
      </c>
      <c r="AK187" s="379">
        <f t="shared" si="3"/>
        <v>0</v>
      </c>
      <c r="AL187" s="379">
        <f t="shared" si="3"/>
        <v>0</v>
      </c>
      <c r="AM187" s="379">
        <f t="shared" si="3"/>
        <v>0</v>
      </c>
      <c r="AN187" s="379">
        <f t="shared" si="3"/>
        <v>0</v>
      </c>
      <c r="AO187" s="379">
        <f t="shared" si="3"/>
        <v>0</v>
      </c>
      <c r="AP187" s="379">
        <f t="shared" si="3"/>
        <v>0</v>
      </c>
      <c r="AQ187" s="379">
        <f t="shared" si="3"/>
        <v>0</v>
      </c>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87" t="s">
        <v>338</v>
      </c>
      <c r="C188" s="391"/>
      <c r="D188" s="388"/>
      <c r="E188" s="375"/>
      <c r="F188" s="375"/>
      <c r="G188" s="375"/>
      <c r="H188" s="375"/>
      <c r="I188" s="375"/>
      <c r="J188" s="375"/>
      <c r="K188" s="375"/>
      <c r="L188" s="375"/>
      <c r="M188" s="375"/>
      <c r="N188" s="375"/>
      <c r="O188" s="375"/>
      <c r="P188" s="375"/>
      <c r="Q188" s="375"/>
      <c r="R188" s="375"/>
      <c r="S188" s="375"/>
      <c r="T188" s="375"/>
      <c r="U188" s="375"/>
      <c r="V188" s="375"/>
      <c r="W188" s="375"/>
      <c r="X188" s="375"/>
      <c r="Y188" s="375"/>
      <c r="Z188" s="375"/>
      <c r="AA188" s="375"/>
      <c r="AB188" s="375"/>
      <c r="AC188" s="375"/>
      <c r="AD188" s="375"/>
      <c r="AE188" s="375"/>
      <c r="AF188" s="375"/>
      <c r="AG188" s="375"/>
      <c r="AH188" s="375"/>
      <c r="AI188" s="375"/>
      <c r="AJ188" s="375"/>
      <c r="AK188" s="375"/>
      <c r="AL188" s="375"/>
      <c r="AM188" s="375"/>
      <c r="AN188" s="375"/>
      <c r="AO188" s="375"/>
      <c r="AP188" s="375"/>
      <c r="AQ188" s="37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87" t="s">
        <v>339</v>
      </c>
      <c r="C189" s="299"/>
      <c r="D189" s="389">
        <f>D187*D188</f>
        <v>0</v>
      </c>
      <c r="E189" s="340">
        <f t="shared" ref="E189:AQ189" si="4">E187*E188</f>
        <v>0</v>
      </c>
      <c r="F189" s="340">
        <f t="shared" si="4"/>
        <v>0</v>
      </c>
      <c r="G189" s="340">
        <f t="shared" si="4"/>
        <v>0</v>
      </c>
      <c r="H189" s="340">
        <f t="shared" si="4"/>
        <v>0</v>
      </c>
      <c r="I189" s="340">
        <f t="shared" si="4"/>
        <v>0</v>
      </c>
      <c r="J189" s="340">
        <f t="shared" si="4"/>
        <v>0</v>
      </c>
      <c r="K189" s="340">
        <f t="shared" si="4"/>
        <v>0</v>
      </c>
      <c r="L189" s="340">
        <f t="shared" si="4"/>
        <v>0</v>
      </c>
      <c r="M189" s="340">
        <f t="shared" si="4"/>
        <v>0</v>
      </c>
      <c r="N189" s="340">
        <f t="shared" si="4"/>
        <v>0</v>
      </c>
      <c r="O189" s="340">
        <f t="shared" si="4"/>
        <v>0</v>
      </c>
      <c r="P189" s="340">
        <f t="shared" si="4"/>
        <v>0</v>
      </c>
      <c r="Q189" s="340">
        <f t="shared" si="4"/>
        <v>0</v>
      </c>
      <c r="R189" s="340">
        <f t="shared" si="4"/>
        <v>0</v>
      </c>
      <c r="S189" s="340">
        <f t="shared" si="4"/>
        <v>0</v>
      </c>
      <c r="T189" s="340">
        <f t="shared" si="4"/>
        <v>0</v>
      </c>
      <c r="U189" s="340">
        <f t="shared" si="4"/>
        <v>0</v>
      </c>
      <c r="V189" s="340">
        <f t="shared" si="4"/>
        <v>0</v>
      </c>
      <c r="W189" s="340">
        <f t="shared" si="4"/>
        <v>0</v>
      </c>
      <c r="X189" s="340">
        <f t="shared" si="4"/>
        <v>0</v>
      </c>
      <c r="Y189" s="340">
        <f t="shared" si="4"/>
        <v>0</v>
      </c>
      <c r="Z189" s="340">
        <f t="shared" si="4"/>
        <v>0</v>
      </c>
      <c r="AA189" s="340">
        <f t="shared" si="4"/>
        <v>0</v>
      </c>
      <c r="AB189" s="340">
        <f t="shared" si="4"/>
        <v>0</v>
      </c>
      <c r="AC189" s="340">
        <f t="shared" si="4"/>
        <v>0</v>
      </c>
      <c r="AD189" s="340">
        <f t="shared" si="4"/>
        <v>0</v>
      </c>
      <c r="AE189" s="340">
        <f t="shared" si="4"/>
        <v>0</v>
      </c>
      <c r="AF189" s="340">
        <f t="shared" si="4"/>
        <v>0</v>
      </c>
      <c r="AG189" s="340">
        <f t="shared" si="4"/>
        <v>0</v>
      </c>
      <c r="AH189" s="340">
        <f t="shared" si="4"/>
        <v>0</v>
      </c>
      <c r="AI189" s="340">
        <f t="shared" si="4"/>
        <v>0</v>
      </c>
      <c r="AJ189" s="340">
        <f t="shared" si="4"/>
        <v>0</v>
      </c>
      <c r="AK189" s="340">
        <f t="shared" si="4"/>
        <v>0</v>
      </c>
      <c r="AL189" s="340">
        <f t="shared" si="4"/>
        <v>0</v>
      </c>
      <c r="AM189" s="340">
        <f t="shared" si="4"/>
        <v>0</v>
      </c>
      <c r="AN189" s="340">
        <f t="shared" si="4"/>
        <v>0</v>
      </c>
      <c r="AO189" s="340">
        <f t="shared" si="4"/>
        <v>0</v>
      </c>
      <c r="AP189" s="340">
        <f t="shared" si="4"/>
        <v>0</v>
      </c>
      <c r="AQ189" s="340">
        <f t="shared" si="4"/>
        <v>0</v>
      </c>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3" t="s">
        <v>346</v>
      </c>
      <c r="C190" s="395"/>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c r="AA190" s="160"/>
      <c r="AB190" s="160"/>
      <c r="AC190" s="160"/>
      <c r="AD190" s="160"/>
      <c r="AE190" s="160"/>
      <c r="AF190" s="160"/>
      <c r="AG190" s="160"/>
      <c r="AH190" s="160"/>
      <c r="AI190" s="160"/>
      <c r="AJ190" s="160"/>
      <c r="AK190" s="160"/>
      <c r="AL190" s="160"/>
      <c r="AM190" s="160"/>
      <c r="AN190" s="160"/>
      <c r="AO190" s="160"/>
      <c r="AP190" s="160"/>
      <c r="AQ190" s="38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7" t="s">
        <v>347</v>
      </c>
      <c r="C191" s="398"/>
      <c r="D191" s="348"/>
      <c r="E191" s="348"/>
      <c r="F191" s="348"/>
      <c r="G191" s="348"/>
      <c r="H191" s="348"/>
      <c r="I191" s="348"/>
      <c r="J191" s="348"/>
      <c r="K191" s="348"/>
      <c r="L191" s="348"/>
      <c r="M191" s="348"/>
      <c r="N191" s="348"/>
      <c r="O191" s="348"/>
      <c r="P191" s="348"/>
      <c r="Q191" s="348"/>
      <c r="R191" s="348"/>
      <c r="S191" s="348"/>
      <c r="T191" s="348"/>
      <c r="U191" s="348"/>
      <c r="V191" s="348"/>
      <c r="W191" s="348"/>
      <c r="X191" s="348"/>
      <c r="Y191" s="348"/>
      <c r="Z191" s="348"/>
      <c r="AA191" s="348"/>
      <c r="AB191" s="348"/>
      <c r="AC191" s="348"/>
      <c r="AD191" s="348"/>
      <c r="AE191" s="348"/>
      <c r="AF191" s="348"/>
      <c r="AG191" s="348"/>
      <c r="AH191" s="348"/>
      <c r="AI191" s="348"/>
      <c r="AJ191" s="348"/>
      <c r="AK191" s="348"/>
      <c r="AL191" s="348"/>
      <c r="AM191" s="348"/>
      <c r="AN191" s="348"/>
      <c r="AO191" s="348"/>
      <c r="AP191" s="348"/>
      <c r="AQ191" s="348"/>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x14ac:dyDescent="0.2">
      <c r="B192" s="373" t="s">
        <v>313</v>
      </c>
      <c r="D192" s="9"/>
      <c r="E192" s="9"/>
      <c r="F192" s="9"/>
      <c r="G192" s="9"/>
      <c r="H192" s="9"/>
      <c r="I192" s="9"/>
      <c r="J192" s="9"/>
      <c r="K192" s="9"/>
      <c r="L192" s="9"/>
      <c r="M192" s="9"/>
      <c r="AQ192" s="396"/>
    </row>
    <row r="193" spans="2:43" x14ac:dyDescent="0.2">
      <c r="B193" s="374" t="s">
        <v>340</v>
      </c>
      <c r="C193" s="348"/>
      <c r="D193" s="348"/>
      <c r="E193" s="348"/>
      <c r="F193" s="348"/>
      <c r="G193" s="348"/>
      <c r="H193" s="348"/>
      <c r="I193" s="348"/>
      <c r="J193" s="348"/>
      <c r="K193" s="348"/>
      <c r="L193" s="348"/>
      <c r="M193" s="348"/>
      <c r="N193" s="348"/>
      <c r="O193" s="348"/>
      <c r="P193" s="348"/>
      <c r="Q193" s="348"/>
      <c r="R193" s="348"/>
      <c r="S193" s="348"/>
      <c r="T193" s="348"/>
      <c r="U193" s="348"/>
      <c r="V193" s="348"/>
      <c r="W193" s="348"/>
      <c r="X193" s="348"/>
      <c r="Y193" s="348"/>
      <c r="Z193" s="348"/>
      <c r="AA193" s="348"/>
      <c r="AB193" s="348"/>
      <c r="AC193" s="348"/>
      <c r="AD193" s="348"/>
      <c r="AE193" s="348"/>
      <c r="AF193" s="348"/>
      <c r="AG193" s="348"/>
      <c r="AH193" s="348"/>
      <c r="AI193" s="348"/>
      <c r="AJ193" s="348"/>
      <c r="AK193" s="348"/>
      <c r="AL193" s="348"/>
      <c r="AM193" s="348"/>
      <c r="AN193" s="348"/>
      <c r="AO193" s="348"/>
      <c r="AP193" s="348"/>
      <c r="AQ193" s="348"/>
    </row>
    <row r="194" spans="2:43" x14ac:dyDescent="0.2">
      <c r="B194" s="374" t="s">
        <v>341</v>
      </c>
      <c r="C194" s="352"/>
      <c r="D194" s="352"/>
      <c r="E194" s="352"/>
      <c r="F194" s="352"/>
      <c r="G194" s="352"/>
      <c r="H194" s="352"/>
      <c r="I194" s="352"/>
      <c r="J194" s="352"/>
      <c r="K194" s="352"/>
      <c r="L194" s="352"/>
      <c r="M194" s="352"/>
      <c r="N194" s="352"/>
      <c r="O194" s="352"/>
      <c r="P194" s="352"/>
      <c r="Q194" s="352"/>
      <c r="R194" s="352"/>
      <c r="S194" s="352"/>
      <c r="T194" s="352"/>
      <c r="U194" s="352"/>
      <c r="V194" s="352"/>
      <c r="W194" s="352"/>
      <c r="X194" s="352"/>
      <c r="Y194" s="352"/>
      <c r="Z194" s="352"/>
      <c r="AA194" s="352"/>
      <c r="AB194" s="352"/>
      <c r="AC194" s="352"/>
      <c r="AD194" s="352"/>
      <c r="AE194" s="352"/>
      <c r="AF194" s="352"/>
      <c r="AG194" s="352"/>
      <c r="AH194" s="352"/>
      <c r="AI194" s="352"/>
      <c r="AJ194" s="352"/>
      <c r="AK194" s="352"/>
      <c r="AL194" s="352"/>
      <c r="AM194" s="352"/>
      <c r="AN194" s="352"/>
      <c r="AO194" s="352"/>
      <c r="AP194" s="352"/>
      <c r="AQ194" s="352"/>
    </row>
    <row r="195" spans="2:43" x14ac:dyDescent="0.2">
      <c r="B195" s="374" t="s">
        <v>342</v>
      </c>
      <c r="C195" s="352"/>
      <c r="D195" s="352"/>
      <c r="E195" s="352"/>
      <c r="F195" s="352"/>
      <c r="G195" s="352"/>
      <c r="H195" s="352"/>
      <c r="I195" s="352"/>
      <c r="J195" s="352"/>
      <c r="K195" s="352"/>
      <c r="L195" s="352"/>
      <c r="M195" s="352"/>
      <c r="N195" s="352"/>
      <c r="O195" s="352"/>
      <c r="P195" s="352"/>
      <c r="Q195" s="352"/>
      <c r="R195" s="352"/>
      <c r="S195" s="352"/>
      <c r="T195" s="352"/>
      <c r="U195" s="352"/>
      <c r="V195" s="352"/>
      <c r="W195" s="352"/>
      <c r="X195" s="352"/>
      <c r="Y195" s="352"/>
      <c r="Z195" s="352"/>
      <c r="AA195" s="352"/>
      <c r="AB195" s="352"/>
      <c r="AC195" s="352"/>
      <c r="AD195" s="352"/>
      <c r="AE195" s="352"/>
      <c r="AF195" s="352"/>
      <c r="AG195" s="352"/>
      <c r="AH195" s="352"/>
      <c r="AI195" s="352"/>
      <c r="AJ195" s="352"/>
      <c r="AK195" s="352"/>
      <c r="AL195" s="352"/>
      <c r="AM195" s="352"/>
      <c r="AN195" s="352"/>
      <c r="AO195" s="352"/>
      <c r="AP195" s="352"/>
      <c r="AQ195" s="352"/>
    </row>
    <row r="196" spans="2:43" x14ac:dyDescent="0.2">
      <c r="B196" s="373" t="s">
        <v>349</v>
      </c>
      <c r="D196" s="9"/>
      <c r="E196" s="9"/>
      <c r="F196" s="9"/>
      <c r="G196" s="9"/>
      <c r="H196" s="9"/>
      <c r="I196" s="9"/>
      <c r="J196" s="9"/>
      <c r="K196" s="9"/>
      <c r="L196" s="9"/>
      <c r="M196" s="9"/>
      <c r="AQ196" s="44"/>
    </row>
    <row r="197" spans="2:43" x14ac:dyDescent="0.2">
      <c r="B197" s="374" t="s">
        <v>350</v>
      </c>
      <c r="C197" s="397"/>
      <c r="D197" s="397"/>
      <c r="E197" s="397"/>
      <c r="F197" s="397"/>
      <c r="G197" s="397"/>
      <c r="H197" s="397"/>
      <c r="I197" s="397"/>
      <c r="J197" s="397"/>
      <c r="K197" s="397"/>
      <c r="L197" s="397"/>
      <c r="M197" s="397"/>
      <c r="N197" s="397"/>
      <c r="O197" s="397"/>
      <c r="P197" s="397"/>
      <c r="Q197" s="397"/>
      <c r="R197" s="397"/>
      <c r="S197" s="397"/>
      <c r="T197" s="397"/>
      <c r="U197" s="397"/>
      <c r="V197" s="397"/>
      <c r="W197" s="397"/>
      <c r="X197" s="397"/>
      <c r="Y197" s="397"/>
      <c r="Z197" s="397"/>
      <c r="AA197" s="397"/>
      <c r="AB197" s="397"/>
      <c r="AC197" s="397"/>
      <c r="AD197" s="397"/>
      <c r="AE197" s="397"/>
      <c r="AF197" s="397"/>
      <c r="AG197" s="397"/>
      <c r="AH197" s="397"/>
      <c r="AI197" s="397"/>
      <c r="AJ197" s="397"/>
      <c r="AK197" s="397"/>
      <c r="AL197" s="397"/>
      <c r="AM197" s="397"/>
      <c r="AN197" s="397"/>
      <c r="AO197" s="397"/>
      <c r="AP197" s="397"/>
      <c r="AQ197" s="397"/>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sheetData>
  <mergeCells count="1">
    <mergeCell ref="E117:F117"/>
  </mergeCells>
  <dataValidations disablePrompts="1" xWindow="485" yWindow="427" count="9">
    <dataValidation type="list" allowBlank="1" showInputMessage="1" showErrorMessage="1" sqref="H149:H150 E119:F120 E122:F123 E141:H144 F146:G150 E136:H139 E131:H134 D153:G159"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4" xr:uid="{00000000-0002-0000-0000-000002000000}">
      <formula1>$B$153:$B$159</formula1>
    </dataValidation>
    <dataValidation allowBlank="1" showInputMessage="1" showErrorMessage="1" sqref="W9 AH9 G52:J52" xr:uid="{00000000-0002-0000-0000-000003000000}"/>
    <dataValidation allowBlank="1" sqref="C57" xr:uid="{00000000-0002-0000-0000-000004000000}"/>
    <dataValidation errorTitle="Salvage Value" error="This is a calculated value shown for reference -- it should match the value in SAM. It is not used in the single owner workbook calculations." sqref="C66" xr:uid="{00000000-0002-0000-0000-000005000000}"/>
    <dataValidation type="custom" showErrorMessage="1" errorTitle="Target Year Error" error="Please enter a target year less than or equal to the analysis period." sqref="C36" xr:uid="{00000000-0002-0000-0000-000006000000}">
      <formula1>C36&lt;=C50</formula1>
    </dataValidation>
    <dataValidation type="list" allowBlank="1" showInputMessage="1" errorTitle="Federal Depreciation Treatment" sqref="C113" xr:uid="{00000000-0002-0000-0000-000007000000}">
      <formula1>$B$153:$B$159</formula1>
    </dataValidation>
    <dataValidation type="list" allowBlank="1" showInputMessage="1" showErrorMessage="1" promptTitle="Choose one" sqref="C47"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7"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3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376</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284</v>
      </c>
      <c r="B5" s="429">
        <f t="array" ref="B5:AP5">Inputs!C164:AQ164</f>
        <v>0</v>
      </c>
      <c r="C5" s="422">
        <v>0</v>
      </c>
      <c r="D5" s="422">
        <v>0</v>
      </c>
      <c r="E5" s="422">
        <v>0</v>
      </c>
      <c r="F5" s="422">
        <v>0</v>
      </c>
      <c r="G5" s="422">
        <v>0</v>
      </c>
      <c r="H5" s="422">
        <v>0</v>
      </c>
      <c r="I5" s="422">
        <v>0</v>
      </c>
      <c r="J5" s="422">
        <v>0</v>
      </c>
      <c r="K5" s="422">
        <v>0</v>
      </c>
      <c r="L5" s="422">
        <v>0</v>
      </c>
      <c r="M5" s="422">
        <v>0</v>
      </c>
      <c r="N5" s="422">
        <v>0</v>
      </c>
      <c r="O5" s="422">
        <v>0</v>
      </c>
      <c r="P5" s="422">
        <v>0</v>
      </c>
      <c r="Q5" s="422">
        <v>0</v>
      </c>
      <c r="R5" s="422">
        <v>0</v>
      </c>
      <c r="S5" s="422">
        <v>0</v>
      </c>
      <c r="T5" s="422">
        <v>0</v>
      </c>
      <c r="U5" s="422">
        <v>0</v>
      </c>
      <c r="V5" s="422">
        <v>0</v>
      </c>
      <c r="W5" s="422">
        <v>0</v>
      </c>
      <c r="X5" s="422">
        <v>0</v>
      </c>
      <c r="Y5" s="422">
        <v>0</v>
      </c>
      <c r="Z5" s="422">
        <v>0</v>
      </c>
      <c r="AA5" s="422">
        <v>0</v>
      </c>
      <c r="AB5" s="422">
        <v>0</v>
      </c>
      <c r="AC5" s="422">
        <v>0</v>
      </c>
      <c r="AD5" s="422">
        <v>0</v>
      </c>
      <c r="AE5" s="422">
        <v>0</v>
      </c>
      <c r="AF5" s="422">
        <v>0</v>
      </c>
      <c r="AG5" s="422">
        <v>0</v>
      </c>
      <c r="AH5" s="422">
        <v>0</v>
      </c>
      <c r="AI5" s="422">
        <v>0</v>
      </c>
      <c r="AJ5" s="422">
        <v>0</v>
      </c>
      <c r="AK5" s="422">
        <v>0</v>
      </c>
      <c r="AL5" s="422">
        <v>0</v>
      </c>
      <c r="AM5" s="422">
        <v>0</v>
      </c>
      <c r="AN5" s="422">
        <v>0</v>
      </c>
      <c r="AO5" s="422">
        <v>0</v>
      </c>
      <c r="AP5" s="422">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2"/>
      <c r="D7" s="282"/>
      <c r="E7" s="282"/>
      <c r="F7" s="282"/>
      <c r="G7" s="282"/>
      <c r="H7" s="282"/>
      <c r="I7" s="282"/>
      <c r="J7" s="283"/>
      <c r="K7" s="283"/>
      <c r="L7" s="283"/>
      <c r="M7" s="283"/>
      <c r="N7" s="283"/>
      <c r="O7" s="283"/>
      <c r="P7" s="283"/>
      <c r="Q7" s="283"/>
      <c r="R7" s="283"/>
      <c r="S7" s="283"/>
      <c r="T7" s="283"/>
      <c r="U7" s="283"/>
      <c r="V7" s="283"/>
      <c r="W7" s="283"/>
      <c r="X7" s="283"/>
      <c r="Y7" s="283"/>
      <c r="Z7" s="283"/>
      <c r="AA7" s="283"/>
      <c r="AB7" s="283"/>
      <c r="AC7" s="283"/>
      <c r="AD7" s="283"/>
      <c r="AE7" s="283"/>
      <c r="AF7" s="283"/>
      <c r="AG7" s="283"/>
      <c r="AH7" s="283"/>
      <c r="AI7" s="283"/>
      <c r="AJ7" s="283"/>
      <c r="AK7" s="283"/>
      <c r="AL7" s="283"/>
      <c r="AM7" s="283"/>
      <c r="AN7" s="283"/>
      <c r="AO7" s="283"/>
      <c r="AP7" s="283"/>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285</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Inputs!C165:AQ165</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373</v>
      </c>
      <c r="B12" s="194">
        <f t="array" ref="B12:AP12">Inputs!C166:AQ166</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IF(pbi_fed_for_ds="Yes",C571,0)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IF(pbi_sta_for_ds="Yes",C575,0)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190</v>
      </c>
      <c r="C16" s="194">
        <f t="shared" ref="C16:AP16" si="4">IF(pbi_uti_for_ds="Yes",C579,0)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191</v>
      </c>
      <c r="C17" s="195">
        <f t="shared" ref="C17:AP17" si="5">IF(pbi_oth_for_ds="Yes",C583,0)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53</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3"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4">
        <f>PropertyTaxAssessedValue</f>
        <v>0</v>
      </c>
      <c r="D22" s="372">
        <f t="shared" ref="D22:AP22" si="9">IF(D$2&lt;=analysis_period,PropertyTaxAssessedValue*(100-(D$2-1)*prop_tax_assessed_decline)/100,0)</f>
        <v>0</v>
      </c>
      <c r="E22" s="422">
        <f t="shared" si="9"/>
        <v>0</v>
      </c>
      <c r="F22" s="422">
        <f t="shared" si="9"/>
        <v>0</v>
      </c>
      <c r="G22" s="422">
        <f t="shared" si="9"/>
        <v>0</v>
      </c>
      <c r="H22" s="422">
        <f t="shared" si="9"/>
        <v>0</v>
      </c>
      <c r="I22" s="422">
        <f t="shared" si="9"/>
        <v>0</v>
      </c>
      <c r="J22" s="422">
        <f t="shared" si="9"/>
        <v>0</v>
      </c>
      <c r="K22" s="422">
        <f t="shared" si="9"/>
        <v>0</v>
      </c>
      <c r="L22" s="422">
        <f t="shared" si="9"/>
        <v>0</v>
      </c>
      <c r="M22" s="422">
        <f t="shared" si="9"/>
        <v>0</v>
      </c>
      <c r="N22" s="422">
        <f t="shared" si="9"/>
        <v>0</v>
      </c>
      <c r="O22" s="422">
        <f t="shared" si="9"/>
        <v>0</v>
      </c>
      <c r="P22" s="422">
        <f t="shared" si="9"/>
        <v>0</v>
      </c>
      <c r="Q22" s="422">
        <f t="shared" si="9"/>
        <v>0</v>
      </c>
      <c r="R22" s="422">
        <f t="shared" si="9"/>
        <v>0</v>
      </c>
      <c r="S22" s="422">
        <f t="shared" si="9"/>
        <v>0</v>
      </c>
      <c r="T22" s="422">
        <f t="shared" si="9"/>
        <v>0</v>
      </c>
      <c r="U22" s="422">
        <f t="shared" si="9"/>
        <v>0</v>
      </c>
      <c r="V22" s="422">
        <f t="shared" si="9"/>
        <v>0</v>
      </c>
      <c r="W22" s="422">
        <f t="shared" si="9"/>
        <v>0</v>
      </c>
      <c r="X22" s="422">
        <f t="shared" si="9"/>
        <v>0</v>
      </c>
      <c r="Y22" s="422">
        <f t="shared" si="9"/>
        <v>0</v>
      </c>
      <c r="Z22" s="422">
        <f t="shared" si="9"/>
        <v>0</v>
      </c>
      <c r="AA22" s="422">
        <f t="shared" si="9"/>
        <v>0</v>
      </c>
      <c r="AB22" s="422">
        <f t="shared" si="9"/>
        <v>0</v>
      </c>
      <c r="AC22" s="422">
        <f t="shared" si="9"/>
        <v>0</v>
      </c>
      <c r="AD22" s="422">
        <f t="shared" si="9"/>
        <v>0</v>
      </c>
      <c r="AE22" s="422">
        <f t="shared" si="9"/>
        <v>0</v>
      </c>
      <c r="AF22" s="422">
        <f t="shared" si="9"/>
        <v>0</v>
      </c>
      <c r="AG22" s="422">
        <f t="shared" si="9"/>
        <v>0</v>
      </c>
      <c r="AH22" s="422">
        <f t="shared" si="9"/>
        <v>0</v>
      </c>
      <c r="AI22" s="422">
        <f t="shared" si="9"/>
        <v>0</v>
      </c>
      <c r="AJ22" s="422">
        <f t="shared" si="9"/>
        <v>0</v>
      </c>
      <c r="AK22" s="422">
        <f t="shared" si="9"/>
        <v>0</v>
      </c>
      <c r="AL22" s="422">
        <f t="shared" si="9"/>
        <v>0</v>
      </c>
      <c r="AM22" s="422">
        <f t="shared" si="9"/>
        <v>0</v>
      </c>
      <c r="AN22" s="422">
        <f t="shared" si="9"/>
        <v>0</v>
      </c>
      <c r="AO22" s="422">
        <f t="shared" si="9"/>
        <v>0</v>
      </c>
      <c r="AP22" s="422">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263</v>
      </c>
      <c r="C24" s="20"/>
      <c r="D24" s="28"/>
      <c r="E24" s="28"/>
      <c r="F24" s="28"/>
      <c r="G24" s="28"/>
      <c r="H24" s="28"/>
      <c r="I24" s="28"/>
      <c r="J24" s="28"/>
      <c r="K24" s="28"/>
      <c r="L24" s="28"/>
      <c r="M24" s="28"/>
      <c r="N24" s="28"/>
      <c r="O24" s="28"/>
      <c r="P24" s="28"/>
      <c r="Q24" s="28"/>
      <c r="R24" s="28"/>
      <c r="S24" s="28"/>
    </row>
    <row r="25" spans="1:42" x14ac:dyDescent="0.2">
      <c r="A25" s="4" t="s">
        <v>242</v>
      </c>
      <c r="C25" s="20"/>
      <c r="D25" s="28"/>
      <c r="E25" s="28"/>
      <c r="F25" s="28"/>
      <c r="G25" s="28"/>
      <c r="H25" s="28"/>
      <c r="I25" s="28"/>
      <c r="J25" s="28"/>
      <c r="K25" s="28"/>
      <c r="L25" s="28"/>
      <c r="M25" s="28"/>
      <c r="N25" s="28"/>
      <c r="O25" s="28"/>
      <c r="P25" s="28"/>
      <c r="Q25" s="28"/>
      <c r="R25" s="28"/>
      <c r="S25" s="28"/>
    </row>
    <row r="26" spans="1:42" x14ac:dyDescent="0.2">
      <c r="A26" s="117" t="s">
        <v>243</v>
      </c>
      <c r="C26" s="194">
        <f>IF(C$2&lt;=analysis_period,IF(om_fixed="n/a",Inputs!D168,om_fixed*(1+inflation_rate/100+om_fixed_escal/100)^B$2),0)</f>
        <v>0</v>
      </c>
      <c r="D26" s="194">
        <f>IF(D$2&lt;=analysis_period,IF(om_fixed="n/a",Inputs!E168,om_fixed*(1+inflation_rate/100+om_fixed_escal/100)^C$2),0)</f>
        <v>0</v>
      </c>
      <c r="E26" s="194">
        <f>IF(E$2&lt;=analysis_period,IF(om_fixed="n/a",Inputs!F168,om_fixed*(1+inflation_rate/100+om_fixed_escal/100)^D$2),0)</f>
        <v>0</v>
      </c>
      <c r="F26" s="194">
        <f>IF(F$2&lt;=analysis_period,IF(om_fixed="n/a",Inputs!G168,om_fixed*(1+inflation_rate/100+om_fixed_escal/100)^E$2),0)</f>
        <v>0</v>
      </c>
      <c r="G26" s="194">
        <f>IF(G$2&lt;=analysis_period,IF(om_fixed="n/a",Inputs!H168,om_fixed*(1+inflation_rate/100+om_fixed_escal/100)^F$2),0)</f>
        <v>0</v>
      </c>
      <c r="H26" s="194">
        <f>IF(H$2&lt;=analysis_period,IF(om_fixed="n/a",Inputs!I168,om_fixed*(1+inflation_rate/100+om_fixed_escal/100)^G$2),0)</f>
        <v>0</v>
      </c>
      <c r="I26" s="194">
        <f>IF(I$2&lt;=analysis_period,IF(om_fixed="n/a",Inputs!J168,om_fixed*(1+inflation_rate/100+om_fixed_escal/100)^H$2),0)</f>
        <v>0</v>
      </c>
      <c r="J26" s="194">
        <f>IF(J$2&lt;=analysis_period,IF(om_fixed="n/a",Inputs!K168,om_fixed*(1+inflation_rate/100+om_fixed_escal/100)^I$2),0)</f>
        <v>0</v>
      </c>
      <c r="K26" s="194">
        <f>IF(K$2&lt;=analysis_period,IF(om_fixed="n/a",Inputs!L168,om_fixed*(1+inflation_rate/100+om_fixed_escal/100)^J$2),0)</f>
        <v>0</v>
      </c>
      <c r="L26" s="194">
        <f>IF(L$2&lt;=analysis_period,IF(om_fixed="n/a",Inputs!M168,om_fixed*(1+inflation_rate/100+om_fixed_escal/100)^K$2),0)</f>
        <v>0</v>
      </c>
      <c r="M26" s="194">
        <f>IF(M$2&lt;=analysis_period,IF(om_fixed="n/a",Inputs!N168,om_fixed*(1+inflation_rate/100+om_fixed_escal/100)^L$2),0)</f>
        <v>0</v>
      </c>
      <c r="N26" s="194">
        <f>IF(N$2&lt;=analysis_period,IF(om_fixed="n/a",Inputs!O168,om_fixed*(1+inflation_rate/100+om_fixed_escal/100)^M$2),0)</f>
        <v>0</v>
      </c>
      <c r="O26" s="194">
        <f>IF(O$2&lt;=analysis_period,IF(om_fixed="n/a",Inputs!P168,om_fixed*(1+inflation_rate/100+om_fixed_escal/100)^N$2),0)</f>
        <v>0</v>
      </c>
      <c r="P26" s="194">
        <f>IF(P$2&lt;=analysis_period,IF(om_fixed="n/a",Inputs!Q168,om_fixed*(1+inflation_rate/100+om_fixed_escal/100)^O$2),0)</f>
        <v>0</v>
      </c>
      <c r="Q26" s="194">
        <f>IF(Q$2&lt;=analysis_period,IF(om_fixed="n/a",Inputs!R168,om_fixed*(1+inflation_rate/100+om_fixed_escal/100)^P$2),0)</f>
        <v>0</v>
      </c>
      <c r="R26" s="194">
        <f>IF(R$2&lt;=analysis_period,IF(om_fixed="n/a",Inputs!S168,om_fixed*(1+inflation_rate/100+om_fixed_escal/100)^Q$2),0)</f>
        <v>0</v>
      </c>
      <c r="S26" s="194">
        <f>IF(S$2&lt;=analysis_period,IF(om_fixed="n/a",Inputs!T168,om_fixed*(1+inflation_rate/100+om_fixed_escal/100)^R$2),0)</f>
        <v>0</v>
      </c>
      <c r="T26" s="194">
        <f>IF(T$2&lt;=analysis_period,IF(om_fixed="n/a",Inputs!U168,om_fixed*(1+inflation_rate/100+om_fixed_escal/100)^S$2),0)</f>
        <v>0</v>
      </c>
      <c r="U26" s="194">
        <f>IF(U$2&lt;=analysis_period,IF(om_fixed="n/a",Inputs!V168,om_fixed*(1+inflation_rate/100+om_fixed_escal/100)^T$2),0)</f>
        <v>0</v>
      </c>
      <c r="V26" s="194">
        <f>IF(V$2&lt;=analysis_period,IF(om_fixed="n/a",Inputs!W168,om_fixed*(1+inflation_rate/100+om_fixed_escal/100)^U$2),0)</f>
        <v>0</v>
      </c>
      <c r="W26" s="194">
        <f>IF(W$2&lt;=analysis_period,IF(om_fixed="n/a",Inputs!X168,om_fixed*(1+inflation_rate/100+om_fixed_escal/100)^V$2),0)</f>
        <v>0</v>
      </c>
      <c r="X26" s="194">
        <f>IF(X$2&lt;=analysis_period,IF(om_fixed="n/a",Inputs!Y168,om_fixed*(1+inflation_rate/100+om_fixed_escal/100)^W$2),0)</f>
        <v>0</v>
      </c>
      <c r="Y26" s="194">
        <f>IF(Y$2&lt;=analysis_period,IF(om_fixed="n/a",Inputs!Z168,om_fixed*(1+inflation_rate/100+om_fixed_escal/100)^X$2),0)</f>
        <v>0</v>
      </c>
      <c r="Z26" s="194">
        <f>IF(Z$2&lt;=analysis_period,IF(om_fixed="n/a",Inputs!AA168,om_fixed*(1+inflation_rate/100+om_fixed_escal/100)^Y$2),0)</f>
        <v>0</v>
      </c>
      <c r="AA26" s="194">
        <f>IF(AA$2&lt;=analysis_period,IF(om_fixed="n/a",Inputs!AB168,om_fixed*(1+inflation_rate/100+om_fixed_escal/100)^Z$2),0)</f>
        <v>0</v>
      </c>
      <c r="AB26" s="194">
        <f>IF(AB$2&lt;=analysis_period,IF(om_fixed="n/a",Inputs!AC168,om_fixed*(1+inflation_rate/100+om_fixed_escal/100)^AA$2),0)</f>
        <v>0</v>
      </c>
      <c r="AC26" s="194">
        <f>IF(AC$2&lt;=analysis_period,IF(om_fixed="n/a",Inputs!AD168,om_fixed*(1+inflation_rate/100+om_fixed_escal/100)^AB$2),0)</f>
        <v>0</v>
      </c>
      <c r="AD26" s="194">
        <f>IF(AD$2&lt;=analysis_period,IF(om_fixed="n/a",Inputs!AE168,om_fixed*(1+inflation_rate/100+om_fixed_escal/100)^AC$2),0)</f>
        <v>0</v>
      </c>
      <c r="AE26" s="194">
        <f>IF(AE$2&lt;=analysis_period,IF(om_fixed="n/a",Inputs!AF168,om_fixed*(1+inflation_rate/100+om_fixed_escal/100)^AD$2),0)</f>
        <v>0</v>
      </c>
      <c r="AF26" s="194">
        <f>IF(AF$2&lt;=analysis_period,IF(om_fixed="n/a",Inputs!AG168,om_fixed*(1+inflation_rate/100+om_fixed_escal/100)^AE$2),0)</f>
        <v>0</v>
      </c>
      <c r="AG26" s="194">
        <f>IF(AG$2&lt;=analysis_period,IF(om_fixed="n/a",Inputs!AH168,om_fixed*(1+inflation_rate/100+om_fixed_escal/100)^AF$2),0)</f>
        <v>0</v>
      </c>
      <c r="AH26" s="194">
        <f>IF(AH$2&lt;=analysis_period,IF(om_fixed="n/a",Inputs!AI168,om_fixed*(1+inflation_rate/100+om_fixed_escal/100)^AG$2),0)</f>
        <v>0</v>
      </c>
      <c r="AI26" s="194">
        <f>IF(AI$2&lt;=analysis_period,IF(om_fixed="n/a",Inputs!AJ168,om_fixed*(1+inflation_rate/100+om_fixed_escal/100)^AH$2),0)</f>
        <v>0</v>
      </c>
      <c r="AJ26" s="194">
        <f>IF(AJ$2&lt;=analysis_period,IF(om_fixed="n/a",Inputs!AK168,om_fixed*(1+inflation_rate/100+om_fixed_escal/100)^AI$2),0)</f>
        <v>0</v>
      </c>
      <c r="AK26" s="194">
        <f>IF(AK$2&lt;=analysis_period,IF(om_fixed="n/a",Inputs!AL168,om_fixed*(1+inflation_rate/100+om_fixed_escal/100)^AJ$2),0)</f>
        <v>0</v>
      </c>
      <c r="AL26" s="194">
        <f>IF(AL$2&lt;=analysis_period,IF(om_fixed="n/a",Inputs!AM168,om_fixed*(1+inflation_rate/100+om_fixed_escal/100)^AK$2),0)</f>
        <v>0</v>
      </c>
      <c r="AM26" s="194">
        <f>IF(AM$2&lt;=analysis_period,IF(om_fixed="n/a",Inputs!AN168,om_fixed*(1+inflation_rate/100+om_fixed_escal/100)^AL$2),0)</f>
        <v>0</v>
      </c>
      <c r="AN26" s="194">
        <f>IF(AN$2&lt;=analysis_period,IF(om_fixed="n/a",Inputs!AO168,om_fixed*(1+inflation_rate/100+om_fixed_escal/100)^AM$2),0)</f>
        <v>0</v>
      </c>
      <c r="AO26" s="194">
        <f>IF(AO$2&lt;=analysis_period,IF(om_fixed="n/a",Inputs!AP168,om_fixed*(1+inflation_rate/100+om_fixed_escal/100)^AN$2),0)</f>
        <v>0</v>
      </c>
      <c r="AP26" s="194">
        <f>IF(AP$2&lt;=analysis_period,IF(om_fixed="n/a",Inputs!AQ168,om_fixed*(1+inflation_rate/100+om_fixed_escal/100)^AO$2),0)</f>
        <v>0</v>
      </c>
    </row>
    <row r="27" spans="1:42" x14ac:dyDescent="0.2">
      <c r="A27" s="117" t="s">
        <v>244</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IF(C$2&lt;=analysis_period,IF(om_capacity="n/a",Inputs!D169,om_capacity*(1+inflation_rate/100+om_capacity_escal/100)^B$2),0)</f>
        <v>0</v>
      </c>
      <c r="D29" s="198">
        <f>IF(D$2&lt;=analysis_period,IF(om_capacity="n/a",Inputs!E169,om_capacity*(1+inflation_rate/100+om_capacity_escal/100)^C$2),0)</f>
        <v>0</v>
      </c>
      <c r="E29" s="198">
        <f>IF(E$2&lt;=analysis_period,IF(om_capacity="n/a",Inputs!F169,om_capacity*(1+inflation_rate/100+om_capacity_escal/100)^D$2),0)</f>
        <v>0</v>
      </c>
      <c r="F29" s="198">
        <f>IF(F$2&lt;=analysis_period,IF(om_capacity="n/a",Inputs!G169,om_capacity*(1+inflation_rate/100+om_capacity_escal/100)^E$2),0)</f>
        <v>0</v>
      </c>
      <c r="G29" s="198">
        <f>IF(G$2&lt;=analysis_period,IF(om_capacity="n/a",Inputs!H169,om_capacity*(1+inflation_rate/100+om_capacity_escal/100)^F$2),0)</f>
        <v>0</v>
      </c>
      <c r="H29" s="198">
        <f>IF(H$2&lt;=analysis_period,IF(om_capacity="n/a",Inputs!I169,om_capacity*(1+inflation_rate/100+om_capacity_escal/100)^G$2),0)</f>
        <v>0</v>
      </c>
      <c r="I29" s="198">
        <f>IF(I$2&lt;=analysis_period,IF(om_capacity="n/a",Inputs!J169,om_capacity*(1+inflation_rate/100+om_capacity_escal/100)^H$2),0)</f>
        <v>0</v>
      </c>
      <c r="J29" s="198">
        <f>IF(J$2&lt;=analysis_period,IF(om_capacity="n/a",Inputs!K169,om_capacity*(1+inflation_rate/100+om_capacity_escal/100)^I$2),0)</f>
        <v>0</v>
      </c>
      <c r="K29" s="198">
        <f>IF(K$2&lt;=analysis_period,IF(om_capacity="n/a",Inputs!L169,om_capacity*(1+inflation_rate/100+om_capacity_escal/100)^J$2),0)</f>
        <v>0</v>
      </c>
      <c r="L29" s="198">
        <f>IF(L$2&lt;=analysis_period,IF(om_capacity="n/a",Inputs!M169,om_capacity*(1+inflation_rate/100+om_capacity_escal/100)^K$2),0)</f>
        <v>0</v>
      </c>
      <c r="M29" s="198">
        <f>IF(M$2&lt;=analysis_period,IF(om_capacity="n/a",Inputs!N169,om_capacity*(1+inflation_rate/100+om_capacity_escal/100)^L$2),0)</f>
        <v>0</v>
      </c>
      <c r="N29" s="198">
        <f>IF(N$2&lt;=analysis_period,IF(om_capacity="n/a",Inputs!O169,om_capacity*(1+inflation_rate/100+om_capacity_escal/100)^M$2),0)</f>
        <v>0</v>
      </c>
      <c r="O29" s="198">
        <f>IF(O$2&lt;=analysis_period,IF(om_capacity="n/a",Inputs!P169,om_capacity*(1+inflation_rate/100+om_capacity_escal/100)^N$2),0)</f>
        <v>0</v>
      </c>
      <c r="P29" s="198">
        <f>IF(P$2&lt;=analysis_period,IF(om_capacity="n/a",Inputs!Q169,om_capacity*(1+inflation_rate/100+om_capacity_escal/100)^O$2),0)</f>
        <v>0</v>
      </c>
      <c r="Q29" s="198">
        <f>IF(Q$2&lt;=analysis_period,IF(om_capacity="n/a",Inputs!R169,om_capacity*(1+inflation_rate/100+om_capacity_escal/100)^P$2),0)</f>
        <v>0</v>
      </c>
      <c r="R29" s="198">
        <f>IF(R$2&lt;=analysis_period,IF(om_capacity="n/a",Inputs!S169,om_capacity*(1+inflation_rate/100+om_capacity_escal/100)^Q$2),0)</f>
        <v>0</v>
      </c>
      <c r="S29" s="198">
        <f>IF(S$2&lt;=analysis_period,IF(om_capacity="n/a",Inputs!T169,om_capacity*(1+inflation_rate/100+om_capacity_escal/100)^R$2),0)</f>
        <v>0</v>
      </c>
      <c r="T29" s="198">
        <f>IF(T$2&lt;=analysis_period,IF(om_capacity="n/a",Inputs!U169,om_capacity*(1+inflation_rate/100+om_capacity_escal/100)^S$2),0)</f>
        <v>0</v>
      </c>
      <c r="U29" s="198">
        <f>IF(U$2&lt;=analysis_period,IF(om_capacity="n/a",Inputs!V169,om_capacity*(1+inflation_rate/100+om_capacity_escal/100)^T$2),0)</f>
        <v>0</v>
      </c>
      <c r="V29" s="198">
        <f>IF(V$2&lt;=analysis_period,IF(om_capacity="n/a",Inputs!W169,om_capacity*(1+inflation_rate/100+om_capacity_escal/100)^U$2),0)</f>
        <v>0</v>
      </c>
      <c r="W29" s="198">
        <f>IF(W$2&lt;=analysis_period,IF(om_capacity="n/a",Inputs!X169,om_capacity*(1+inflation_rate/100+om_capacity_escal/100)^V$2),0)</f>
        <v>0</v>
      </c>
      <c r="X29" s="198">
        <f>IF(X$2&lt;=analysis_period,IF(om_capacity="n/a",Inputs!Y169,om_capacity*(1+inflation_rate/100+om_capacity_escal/100)^W$2),0)</f>
        <v>0</v>
      </c>
      <c r="Y29" s="198">
        <f>IF(Y$2&lt;=analysis_period,IF(om_capacity="n/a",Inputs!Z169,om_capacity*(1+inflation_rate/100+om_capacity_escal/100)^X$2),0)</f>
        <v>0</v>
      </c>
      <c r="Z29" s="198">
        <f>IF(Z$2&lt;=analysis_period,IF(om_capacity="n/a",Inputs!AA169,om_capacity*(1+inflation_rate/100+om_capacity_escal/100)^Y$2),0)</f>
        <v>0</v>
      </c>
      <c r="AA29" s="198">
        <f>IF(AA$2&lt;=analysis_period,IF(om_capacity="n/a",Inputs!AB169,om_capacity*(1+inflation_rate/100+om_capacity_escal/100)^Z$2),0)</f>
        <v>0</v>
      </c>
      <c r="AB29" s="198">
        <f>IF(AB$2&lt;=analysis_period,IF(om_capacity="n/a",Inputs!AC169,om_capacity*(1+inflation_rate/100+om_capacity_escal/100)^AA$2),0)</f>
        <v>0</v>
      </c>
      <c r="AC29" s="198">
        <f>IF(AC$2&lt;=analysis_period,IF(om_capacity="n/a",Inputs!AD169,om_capacity*(1+inflation_rate/100+om_capacity_escal/100)^AB$2),0)</f>
        <v>0</v>
      </c>
      <c r="AD29" s="198">
        <f>IF(AD$2&lt;=analysis_period,IF(om_capacity="n/a",Inputs!AE169,om_capacity*(1+inflation_rate/100+om_capacity_escal/100)^AC$2),0)</f>
        <v>0</v>
      </c>
      <c r="AE29" s="198">
        <f>IF(AE$2&lt;=analysis_period,IF(om_capacity="n/a",Inputs!AF169,om_capacity*(1+inflation_rate/100+om_capacity_escal/100)^AD$2),0)</f>
        <v>0</v>
      </c>
      <c r="AF29" s="198">
        <f>IF(AF$2&lt;=analysis_period,IF(om_capacity="n/a",Inputs!AG169,om_capacity*(1+inflation_rate/100+om_capacity_escal/100)^AE$2),0)</f>
        <v>0</v>
      </c>
      <c r="AG29" s="198">
        <f>IF(AG$2&lt;=analysis_period,IF(om_capacity="n/a",Inputs!AH169,om_capacity*(1+inflation_rate/100+om_capacity_escal/100)^AF$2),0)</f>
        <v>0</v>
      </c>
      <c r="AH29" s="198">
        <f>IF(AH$2&lt;=analysis_period,IF(om_capacity="n/a",Inputs!AI169,om_capacity*(1+inflation_rate/100+om_capacity_escal/100)^AG$2),0)</f>
        <v>0</v>
      </c>
      <c r="AI29" s="198">
        <f>IF(AI$2&lt;=analysis_period,IF(om_capacity="n/a",Inputs!AJ169,om_capacity*(1+inflation_rate/100+om_capacity_escal/100)^AH$2),0)</f>
        <v>0</v>
      </c>
      <c r="AJ29" s="198">
        <f>IF(AJ$2&lt;=analysis_period,IF(om_capacity="n/a",Inputs!AK169,om_capacity*(1+inflation_rate/100+om_capacity_escal/100)^AI$2),0)</f>
        <v>0</v>
      </c>
      <c r="AK29" s="198">
        <f>IF(AK$2&lt;=analysis_period,IF(om_capacity="n/a",Inputs!AL169,om_capacity*(1+inflation_rate/100+om_capacity_escal/100)^AJ$2),0)</f>
        <v>0</v>
      </c>
      <c r="AL29" s="198">
        <f>IF(AL$2&lt;=analysis_period,IF(om_capacity="n/a",Inputs!AM169,om_capacity*(1+inflation_rate/100+om_capacity_escal/100)^AK$2),0)</f>
        <v>0</v>
      </c>
      <c r="AM29" s="198">
        <f>IF(AM$2&lt;=analysis_period,IF(om_capacity="n/a",Inputs!AN169,om_capacity*(1+inflation_rate/100+om_capacity_escal/100)^AL$2),0)</f>
        <v>0</v>
      </c>
      <c r="AN29" s="198">
        <f>IF(AN$2&lt;=analysis_period,IF(om_capacity="n/a",Inputs!AO169,om_capacity*(1+inflation_rate/100+om_capacity_escal/100)^AM$2),0)</f>
        <v>0</v>
      </c>
      <c r="AO29" s="198">
        <f>IF(AO$2&lt;=analysis_period,IF(om_capacity="n/a",Inputs!AP169,om_capacity*(1+inflation_rate/100+om_capacity_escal/100)^AN$2),0)</f>
        <v>0</v>
      </c>
      <c r="AP29" s="198">
        <f>IF(AP$2&lt;=analysis_period,IF(om_capacity="n/a",Inputs!AQ169,om_capacity*(1+inflation_rate/100+om_capacity_escal/100)^AO$2),0)</f>
        <v>0</v>
      </c>
    </row>
    <row r="30" spans="1:42" x14ac:dyDescent="0.2">
      <c r="A30" s="119" t="s">
        <v>124</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245</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IF(C$2&lt;=analysis_period,IF(om_production="n/a",Inputs!D170,om_production*(1+inflation_rate/100+om_production_escal/100)^B$2),0)</f>
        <v>0</v>
      </c>
      <c r="D33" s="198">
        <f>IF(D$2&lt;=analysis_period,IF(om_production="n/a",Inputs!E170,om_production*(1+inflation_rate/100+om_production_escal/100)^C$2),0)</f>
        <v>0</v>
      </c>
      <c r="E33" s="198">
        <f>IF(E$2&lt;=analysis_period,IF(om_production="n/a",Inputs!F170,om_production*(1+inflation_rate/100+om_production_escal/100)^D$2),0)</f>
        <v>0</v>
      </c>
      <c r="F33" s="198">
        <f>IF(F$2&lt;=analysis_period,IF(om_production="n/a",Inputs!G170,om_production*(1+inflation_rate/100+om_production_escal/100)^E$2),0)</f>
        <v>0</v>
      </c>
      <c r="G33" s="198">
        <f>IF(G$2&lt;=analysis_period,IF(om_production="n/a",Inputs!H170,om_production*(1+inflation_rate/100+om_production_escal/100)^F$2),0)</f>
        <v>0</v>
      </c>
      <c r="H33" s="198">
        <f>IF(H$2&lt;=analysis_period,IF(om_production="n/a",Inputs!I170,om_production*(1+inflation_rate/100+om_production_escal/100)^G$2),0)</f>
        <v>0</v>
      </c>
      <c r="I33" s="198">
        <f>IF(I$2&lt;=analysis_period,IF(om_production="n/a",Inputs!J170,om_production*(1+inflation_rate/100+om_production_escal/100)^H$2),0)</f>
        <v>0</v>
      </c>
      <c r="J33" s="198">
        <f>IF(J$2&lt;=analysis_period,IF(om_production="n/a",Inputs!K170,om_production*(1+inflation_rate/100+om_production_escal/100)^I$2),0)</f>
        <v>0</v>
      </c>
      <c r="K33" s="198">
        <f>IF(K$2&lt;=analysis_period,IF(om_production="n/a",Inputs!L170,om_production*(1+inflation_rate/100+om_production_escal/100)^J$2),0)</f>
        <v>0</v>
      </c>
      <c r="L33" s="198">
        <f>IF(L$2&lt;=analysis_period,IF(om_production="n/a",Inputs!M170,om_production*(1+inflation_rate/100+om_production_escal/100)^K$2),0)</f>
        <v>0</v>
      </c>
      <c r="M33" s="198">
        <f>IF(M$2&lt;=analysis_period,IF(om_production="n/a",Inputs!N170,om_production*(1+inflation_rate/100+om_production_escal/100)^L$2),0)</f>
        <v>0</v>
      </c>
      <c r="N33" s="198">
        <f>IF(N$2&lt;=analysis_period,IF(om_production="n/a",Inputs!O170,om_production*(1+inflation_rate/100+om_production_escal/100)^M$2),0)</f>
        <v>0</v>
      </c>
      <c r="O33" s="198">
        <f>IF(O$2&lt;=analysis_period,IF(om_production="n/a",Inputs!P170,om_production*(1+inflation_rate/100+om_production_escal/100)^N$2),0)</f>
        <v>0</v>
      </c>
      <c r="P33" s="198">
        <f>IF(P$2&lt;=analysis_period,IF(om_production="n/a",Inputs!Q170,om_production*(1+inflation_rate/100+om_production_escal/100)^O$2),0)</f>
        <v>0</v>
      </c>
      <c r="Q33" s="198">
        <f>IF(Q$2&lt;=analysis_period,IF(om_production="n/a",Inputs!R170,om_production*(1+inflation_rate/100+om_production_escal/100)^P$2),0)</f>
        <v>0</v>
      </c>
      <c r="R33" s="198">
        <f>IF(R$2&lt;=analysis_period,IF(om_production="n/a",Inputs!S170,om_production*(1+inflation_rate/100+om_production_escal/100)^Q$2),0)</f>
        <v>0</v>
      </c>
      <c r="S33" s="198">
        <f>IF(S$2&lt;=analysis_period,IF(om_production="n/a",Inputs!T170,om_production*(1+inflation_rate/100+om_production_escal/100)^R$2),0)</f>
        <v>0</v>
      </c>
      <c r="T33" s="198">
        <f>IF(T$2&lt;=analysis_period,IF(om_production="n/a",Inputs!U170,om_production*(1+inflation_rate/100+om_production_escal/100)^S$2),0)</f>
        <v>0</v>
      </c>
      <c r="U33" s="198">
        <f>IF(U$2&lt;=analysis_period,IF(om_production="n/a",Inputs!V170,om_production*(1+inflation_rate/100+om_production_escal/100)^T$2),0)</f>
        <v>0</v>
      </c>
      <c r="V33" s="198">
        <f>IF(V$2&lt;=analysis_period,IF(om_production="n/a",Inputs!W170,om_production*(1+inflation_rate/100+om_production_escal/100)^U$2),0)</f>
        <v>0</v>
      </c>
      <c r="W33" s="198">
        <f>IF(W$2&lt;=analysis_period,IF(om_production="n/a",Inputs!X170,om_production*(1+inflation_rate/100+om_production_escal/100)^V$2),0)</f>
        <v>0</v>
      </c>
      <c r="X33" s="198">
        <f>IF(X$2&lt;=analysis_period,IF(om_production="n/a",Inputs!Y170,om_production*(1+inflation_rate/100+om_production_escal/100)^W$2),0)</f>
        <v>0</v>
      </c>
      <c r="Y33" s="198">
        <f>IF(Y$2&lt;=analysis_period,IF(om_production="n/a",Inputs!Z170,om_production*(1+inflation_rate/100+om_production_escal/100)^X$2),0)</f>
        <v>0</v>
      </c>
      <c r="Z33" s="198">
        <f>IF(Z$2&lt;=analysis_period,IF(om_production="n/a",Inputs!AA170,om_production*(1+inflation_rate/100+om_production_escal/100)^Y$2),0)</f>
        <v>0</v>
      </c>
      <c r="AA33" s="198">
        <f>IF(AA$2&lt;=analysis_period,IF(om_production="n/a",Inputs!AB170,om_production*(1+inflation_rate/100+om_production_escal/100)^Z$2),0)</f>
        <v>0</v>
      </c>
      <c r="AB33" s="198">
        <f>IF(AB$2&lt;=analysis_period,IF(om_production="n/a",Inputs!AC170,om_production*(1+inflation_rate/100+om_production_escal/100)^AA$2),0)</f>
        <v>0</v>
      </c>
      <c r="AC33" s="198">
        <f>IF(AC$2&lt;=analysis_period,IF(om_production="n/a",Inputs!AD170,om_production*(1+inflation_rate/100+om_production_escal/100)^AB$2),0)</f>
        <v>0</v>
      </c>
      <c r="AD33" s="198">
        <f>IF(AD$2&lt;=analysis_period,IF(om_production="n/a",Inputs!AE170,om_production*(1+inflation_rate/100+om_production_escal/100)^AC$2),0)</f>
        <v>0</v>
      </c>
      <c r="AE33" s="198">
        <f>IF(AE$2&lt;=analysis_period,IF(om_production="n/a",Inputs!AF170,om_production*(1+inflation_rate/100+om_production_escal/100)^AD$2),0)</f>
        <v>0</v>
      </c>
      <c r="AF33" s="198">
        <f>IF(AF$2&lt;=analysis_period,IF(om_production="n/a",Inputs!AG170,om_production*(1+inflation_rate/100+om_production_escal/100)^AE$2),0)</f>
        <v>0</v>
      </c>
      <c r="AG33" s="198">
        <f>IF(AG$2&lt;=analysis_period,IF(om_production="n/a",Inputs!AH170,om_production*(1+inflation_rate/100+om_production_escal/100)^AF$2),0)</f>
        <v>0</v>
      </c>
      <c r="AH33" s="198">
        <f>IF(AH$2&lt;=analysis_period,IF(om_production="n/a",Inputs!AI170,om_production*(1+inflation_rate/100+om_production_escal/100)^AG$2),0)</f>
        <v>0</v>
      </c>
      <c r="AI33" s="198">
        <f>IF(AI$2&lt;=analysis_period,IF(om_production="n/a",Inputs!AJ170,om_production*(1+inflation_rate/100+om_production_escal/100)^AH$2),0)</f>
        <v>0</v>
      </c>
      <c r="AJ33" s="198">
        <f>IF(AJ$2&lt;=analysis_period,IF(om_production="n/a",Inputs!AK170,om_production*(1+inflation_rate/100+om_production_escal/100)^AI$2),0)</f>
        <v>0</v>
      </c>
      <c r="AK33" s="198">
        <f>IF(AK$2&lt;=analysis_period,IF(om_production="n/a",Inputs!AL170,om_production*(1+inflation_rate/100+om_production_escal/100)^AJ$2),0)</f>
        <v>0</v>
      </c>
      <c r="AL33" s="198">
        <f>IF(AL$2&lt;=analysis_period,IF(om_production="n/a",Inputs!AM170,om_production*(1+inflation_rate/100+om_production_escal/100)^AK$2),0)</f>
        <v>0</v>
      </c>
      <c r="AM33" s="198">
        <f>IF(AM$2&lt;=analysis_period,IF(om_production="n/a",Inputs!AN170,om_production*(1+inflation_rate/100+om_production_escal/100)^AL$2),0)</f>
        <v>0</v>
      </c>
      <c r="AN33" s="198">
        <f>IF(AN$2&lt;=analysis_period,IF(om_production="n/a",Inputs!AO170,om_production*(1+inflation_rate/100+om_production_escal/100)^AM$2),0)</f>
        <v>0</v>
      </c>
      <c r="AO33" s="198">
        <f>IF(AO$2&lt;=analysis_period,IF(om_production="n/a",Inputs!AP170,om_production*(1+inflation_rate/100+om_production_escal/100)^AN$2),0)</f>
        <v>0</v>
      </c>
      <c r="AP33" s="198">
        <f>IF(AP$2&lt;=analysis_period,IF(om_production="n/a",Inputs!AQ170,om_production*(1+inflation_rate/100+om_production_escal/100)^AO$2),0)</f>
        <v>0</v>
      </c>
    </row>
    <row r="34" spans="1:42" x14ac:dyDescent="0.2">
      <c r="A34" s="119" t="s">
        <v>123</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344</v>
      </c>
      <c r="C35" s="371">
        <f t="array" ref="C35:AP35">Inputs!D189:AQ189</f>
        <v>0</v>
      </c>
      <c r="D35" s="371">
        <v>0</v>
      </c>
      <c r="E35" s="371">
        <v>0</v>
      </c>
      <c r="F35" s="371">
        <v>0</v>
      </c>
      <c r="G35" s="371">
        <v>0</v>
      </c>
      <c r="H35" s="371">
        <v>0</v>
      </c>
      <c r="I35" s="371">
        <v>0</v>
      </c>
      <c r="J35" s="371">
        <v>0</v>
      </c>
      <c r="K35" s="371">
        <v>0</v>
      </c>
      <c r="L35" s="371">
        <v>0</v>
      </c>
      <c r="M35" s="371">
        <v>0</v>
      </c>
      <c r="N35" s="371">
        <v>0</v>
      </c>
      <c r="O35" s="371">
        <v>0</v>
      </c>
      <c r="P35" s="371">
        <v>0</v>
      </c>
      <c r="Q35" s="371">
        <v>0</v>
      </c>
      <c r="R35" s="371">
        <v>0</v>
      </c>
      <c r="S35" s="371">
        <v>0</v>
      </c>
      <c r="T35" s="371">
        <v>0</v>
      </c>
      <c r="U35" s="371">
        <v>0</v>
      </c>
      <c r="V35" s="371">
        <v>0</v>
      </c>
      <c r="W35" s="371">
        <v>0</v>
      </c>
      <c r="X35" s="371">
        <v>0</v>
      </c>
      <c r="Y35" s="371">
        <v>0</v>
      </c>
      <c r="Z35" s="371">
        <v>0</v>
      </c>
      <c r="AA35" s="371">
        <v>0</v>
      </c>
      <c r="AB35" s="371">
        <v>0</v>
      </c>
      <c r="AC35" s="371">
        <v>0</v>
      </c>
      <c r="AD35" s="371">
        <v>0</v>
      </c>
      <c r="AE35" s="371">
        <v>0</v>
      </c>
      <c r="AF35" s="371">
        <v>0</v>
      </c>
      <c r="AG35" s="371">
        <v>0</v>
      </c>
      <c r="AH35" s="371">
        <v>0</v>
      </c>
      <c r="AI35" s="371">
        <v>0</v>
      </c>
      <c r="AJ35" s="371">
        <v>0</v>
      </c>
      <c r="AK35" s="371">
        <v>0</v>
      </c>
      <c r="AL35" s="371">
        <v>0</v>
      </c>
      <c r="AM35" s="371">
        <v>0</v>
      </c>
      <c r="AN35" s="371">
        <v>0</v>
      </c>
      <c r="AO35" s="371">
        <v>0</v>
      </c>
      <c r="AP35" s="371">
        <v>0</v>
      </c>
    </row>
    <row r="36" spans="1:42" x14ac:dyDescent="0.2">
      <c r="A36" s="117" t="s">
        <v>345</v>
      </c>
      <c r="C36" s="371">
        <f t="array" ref="C36:AP36">Inputs!D191:AQ191</f>
        <v>0</v>
      </c>
      <c r="D36" s="371">
        <v>0</v>
      </c>
      <c r="E36" s="371">
        <v>0</v>
      </c>
      <c r="F36" s="371">
        <v>0</v>
      </c>
      <c r="G36" s="371">
        <v>0</v>
      </c>
      <c r="H36" s="371">
        <v>0</v>
      </c>
      <c r="I36" s="371">
        <v>0</v>
      </c>
      <c r="J36" s="371">
        <v>0</v>
      </c>
      <c r="K36" s="371">
        <v>0</v>
      </c>
      <c r="L36" s="371">
        <v>0</v>
      </c>
      <c r="M36" s="371">
        <v>0</v>
      </c>
      <c r="N36" s="371">
        <v>0</v>
      </c>
      <c r="O36" s="371">
        <v>0</v>
      </c>
      <c r="P36" s="371">
        <v>0</v>
      </c>
      <c r="Q36" s="371">
        <v>0</v>
      </c>
      <c r="R36" s="371">
        <v>0</v>
      </c>
      <c r="S36" s="371">
        <v>0</v>
      </c>
      <c r="T36" s="371">
        <v>0</v>
      </c>
      <c r="U36" s="371">
        <v>0</v>
      </c>
      <c r="V36" s="371">
        <v>0</v>
      </c>
      <c r="W36" s="371">
        <v>0</v>
      </c>
      <c r="X36" s="371">
        <v>0</v>
      </c>
      <c r="Y36" s="371">
        <v>0</v>
      </c>
      <c r="Z36" s="371">
        <v>0</v>
      </c>
      <c r="AA36" s="371">
        <v>0</v>
      </c>
      <c r="AB36" s="371">
        <v>0</v>
      </c>
      <c r="AC36" s="371">
        <v>0</v>
      </c>
      <c r="AD36" s="371">
        <v>0</v>
      </c>
      <c r="AE36" s="371">
        <v>0</v>
      </c>
      <c r="AF36" s="371">
        <v>0</v>
      </c>
      <c r="AG36" s="371">
        <v>0</v>
      </c>
      <c r="AH36" s="371">
        <v>0</v>
      </c>
      <c r="AI36" s="371">
        <v>0</v>
      </c>
      <c r="AJ36" s="371">
        <v>0</v>
      </c>
      <c r="AK36" s="371">
        <v>0</v>
      </c>
      <c r="AL36" s="371">
        <v>0</v>
      </c>
      <c r="AM36" s="371">
        <v>0</v>
      </c>
      <c r="AN36" s="371">
        <v>0</v>
      </c>
      <c r="AO36" s="371">
        <v>0</v>
      </c>
      <c r="AP36" s="371">
        <v>0</v>
      </c>
    </row>
    <row r="37" spans="1:42" x14ac:dyDescent="0.2">
      <c r="A37" s="117" t="s">
        <v>246</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247</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248</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5"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3"/>
      <c r="D46" s="283"/>
      <c r="E46" s="283"/>
      <c r="F46" s="283"/>
      <c r="G46" s="283"/>
      <c r="H46" s="283"/>
      <c r="I46" s="283"/>
      <c r="J46" s="283"/>
      <c r="K46" s="283"/>
      <c r="L46" s="283"/>
      <c r="M46" s="283"/>
      <c r="N46" s="283"/>
      <c r="O46" s="283"/>
      <c r="P46" s="283"/>
      <c r="Q46" s="283"/>
      <c r="R46" s="283"/>
      <c r="S46" s="283"/>
      <c r="T46" s="283"/>
      <c r="U46" s="283"/>
      <c r="V46" s="283"/>
      <c r="W46" s="283"/>
      <c r="X46" s="283"/>
      <c r="Y46" s="283"/>
      <c r="Z46" s="283"/>
      <c r="AA46" s="283"/>
      <c r="AB46" s="283"/>
      <c r="AC46" s="283"/>
      <c r="AD46" s="283"/>
      <c r="AE46" s="283"/>
      <c r="AF46" s="283"/>
      <c r="AG46" s="283"/>
      <c r="AH46" s="283"/>
      <c r="AI46" s="283"/>
      <c r="AJ46" s="283"/>
      <c r="AK46" s="283"/>
      <c r="AL46" s="283"/>
      <c r="AM46" s="283"/>
      <c r="AN46" s="283"/>
      <c r="AO46" s="283"/>
      <c r="AP46" s="283"/>
    </row>
    <row r="47" spans="1:42" x14ac:dyDescent="0.2">
      <c r="A47" s="25" t="s">
        <v>264</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IF(pbi_fed_for_ds="Yes",0,C571)</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IF(pbi_sta_for_ds="Yes",0,C575)</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IF(pbi_uti_for_ds="Yes",0,C579)</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IF(pbi_oth_for_ds="Yes",0,C583)</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286</v>
      </c>
      <c r="B55" s="194">
        <v>0</v>
      </c>
      <c r="C55" s="194">
        <f t="shared" ref="C55:AP55" si="27">C731</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287</v>
      </c>
      <c r="B56" s="195">
        <v>0</v>
      </c>
      <c r="C56" s="195">
        <f t="shared" ref="C56:AP56" si="28">-C590</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3"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203</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419" t="s">
        <v>402</v>
      </c>
      <c r="B62" s="420">
        <f>-cost_equity_closing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419" t="s">
        <v>391</v>
      </c>
      <c r="B63" s="420">
        <f>-Inputs!C88</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275</v>
      </c>
      <c r="B64" s="189">
        <f>IF(cost_debt_closing="N/A",0,-cost_debt_closing)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276</v>
      </c>
      <c r="B65" s="189">
        <f>IF(cost_debt_fee="N/A",0,-CostDebtUpfront)</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277</v>
      </c>
      <c r="B66" s="189">
        <f>-cost_other_financing</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204</v>
      </c>
      <c r="B67" s="189">
        <f>-Inputs!I101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282</v>
      </c>
      <c r="B68" s="189">
        <f>C552+C558</f>
        <v>0</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283</v>
      </c>
      <c r="B69" s="195">
        <f>C565</f>
        <v>0</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215</v>
      </c>
      <c r="B70" s="194">
        <f>SUM(B61:B69)</f>
        <v>0</v>
      </c>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194"/>
      <c r="AL70" s="194"/>
      <c r="AM70" s="194"/>
      <c r="AN70" s="194"/>
      <c r="AO70" s="194"/>
      <c r="AP70" s="194"/>
    </row>
    <row r="71" spans="1:42" x14ac:dyDescent="0.2">
      <c r="A71" s="23" t="s">
        <v>205</v>
      </c>
      <c r="B71" s="194"/>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313</v>
      </c>
      <c r="B72" s="194">
        <f>-B617-B618</f>
        <v>0</v>
      </c>
      <c r="C72" s="194">
        <f t="shared" ref="C72:AP72" si="30">-C617-C618</f>
        <v>0</v>
      </c>
      <c r="D72" s="194">
        <f t="shared" si="30"/>
        <v>0</v>
      </c>
      <c r="E72" s="194">
        <f t="shared" si="30"/>
        <v>0</v>
      </c>
      <c r="F72" s="194">
        <f t="shared" si="30"/>
        <v>0</v>
      </c>
      <c r="G72" s="194">
        <f t="shared" si="30"/>
        <v>0</v>
      </c>
      <c r="H72" s="194">
        <f t="shared" si="30"/>
        <v>0</v>
      </c>
      <c r="I72" s="194">
        <f t="shared" si="30"/>
        <v>0</v>
      </c>
      <c r="J72" s="194">
        <f t="shared" si="30"/>
        <v>0</v>
      </c>
      <c r="K72" s="194">
        <f t="shared" si="30"/>
        <v>0</v>
      </c>
      <c r="L72" s="194">
        <f t="shared" si="30"/>
        <v>0</v>
      </c>
      <c r="M72" s="194">
        <f t="shared" si="30"/>
        <v>0</v>
      </c>
      <c r="N72" s="194">
        <f t="shared" si="30"/>
        <v>0</v>
      </c>
      <c r="O72" s="194">
        <f t="shared" si="30"/>
        <v>0</v>
      </c>
      <c r="P72" s="194">
        <f t="shared" si="30"/>
        <v>0</v>
      </c>
      <c r="Q72" s="194">
        <f t="shared" si="30"/>
        <v>0</v>
      </c>
      <c r="R72" s="194">
        <f t="shared" si="30"/>
        <v>0</v>
      </c>
      <c r="S72" s="194">
        <f t="shared" si="30"/>
        <v>0</v>
      </c>
      <c r="T72" s="194">
        <f t="shared" si="30"/>
        <v>0</v>
      </c>
      <c r="U72" s="194">
        <f t="shared" si="30"/>
        <v>0</v>
      </c>
      <c r="V72" s="194">
        <f t="shared" si="30"/>
        <v>0</v>
      </c>
      <c r="W72" s="194">
        <f t="shared" si="30"/>
        <v>0</v>
      </c>
      <c r="X72" s="194">
        <f t="shared" si="30"/>
        <v>0</v>
      </c>
      <c r="Y72" s="194">
        <f t="shared" si="30"/>
        <v>0</v>
      </c>
      <c r="Z72" s="194">
        <f t="shared" si="30"/>
        <v>0</v>
      </c>
      <c r="AA72" s="194">
        <f t="shared" si="30"/>
        <v>0</v>
      </c>
      <c r="AB72" s="194">
        <f t="shared" si="30"/>
        <v>0</v>
      </c>
      <c r="AC72" s="194">
        <f t="shared" si="30"/>
        <v>0</v>
      </c>
      <c r="AD72" s="194">
        <f t="shared" si="30"/>
        <v>0</v>
      </c>
      <c r="AE72" s="194">
        <f t="shared" si="30"/>
        <v>0</v>
      </c>
      <c r="AF72" s="194">
        <f t="shared" si="30"/>
        <v>0</v>
      </c>
      <c r="AG72" s="194">
        <f t="shared" si="30"/>
        <v>0</v>
      </c>
      <c r="AH72" s="194">
        <f t="shared" si="30"/>
        <v>0</v>
      </c>
      <c r="AI72" s="194">
        <f t="shared" si="30"/>
        <v>0</v>
      </c>
      <c r="AJ72" s="194">
        <f t="shared" si="30"/>
        <v>0</v>
      </c>
      <c r="AK72" s="194">
        <f t="shared" si="30"/>
        <v>0</v>
      </c>
      <c r="AL72" s="194">
        <f t="shared" si="30"/>
        <v>0</v>
      </c>
      <c r="AM72" s="194">
        <f t="shared" si="30"/>
        <v>0</v>
      </c>
      <c r="AN72" s="194">
        <f t="shared" si="30"/>
        <v>0</v>
      </c>
      <c r="AO72" s="194">
        <f t="shared" si="30"/>
        <v>0</v>
      </c>
      <c r="AP72" s="194">
        <f t="shared" si="30"/>
        <v>0</v>
      </c>
    </row>
    <row r="73" spans="1:42" x14ac:dyDescent="0.2">
      <c r="A73" s="27" t="s">
        <v>312</v>
      </c>
      <c r="B73" s="194">
        <f t="shared" ref="B73:AP73" si="31">-B623-B624</f>
        <v>0</v>
      </c>
      <c r="C73" s="194">
        <f t="shared" si="31"/>
        <v>0</v>
      </c>
      <c r="D73" s="194">
        <f t="shared" si="31"/>
        <v>0</v>
      </c>
      <c r="E73" s="194">
        <f t="shared" si="31"/>
        <v>0</v>
      </c>
      <c r="F73" s="194">
        <f t="shared" si="31"/>
        <v>0</v>
      </c>
      <c r="G73" s="194">
        <f t="shared" si="31"/>
        <v>0</v>
      </c>
      <c r="H73" s="194">
        <f t="shared" si="31"/>
        <v>0</v>
      </c>
      <c r="I73" s="194">
        <f t="shared" si="31"/>
        <v>0</v>
      </c>
      <c r="J73" s="194">
        <f t="shared" si="31"/>
        <v>0</v>
      </c>
      <c r="K73" s="194">
        <f t="shared" si="31"/>
        <v>0</v>
      </c>
      <c r="L73" s="194">
        <f t="shared" si="31"/>
        <v>0</v>
      </c>
      <c r="M73" s="194">
        <f t="shared" si="31"/>
        <v>0</v>
      </c>
      <c r="N73" s="194">
        <f t="shared" si="31"/>
        <v>0</v>
      </c>
      <c r="O73" s="194">
        <f t="shared" si="31"/>
        <v>0</v>
      </c>
      <c r="P73" s="194">
        <f t="shared" si="31"/>
        <v>0</v>
      </c>
      <c r="Q73" s="194">
        <f t="shared" si="31"/>
        <v>0</v>
      </c>
      <c r="R73" s="194">
        <f t="shared" si="31"/>
        <v>0</v>
      </c>
      <c r="S73" s="194">
        <f t="shared" si="31"/>
        <v>0</v>
      </c>
      <c r="T73" s="194">
        <f t="shared" si="31"/>
        <v>0</v>
      </c>
      <c r="U73" s="194">
        <f t="shared" si="31"/>
        <v>0</v>
      </c>
      <c r="V73" s="194">
        <f t="shared" si="31"/>
        <v>0</v>
      </c>
      <c r="W73" s="194">
        <f t="shared" si="31"/>
        <v>0</v>
      </c>
      <c r="X73" s="194">
        <f t="shared" si="31"/>
        <v>0</v>
      </c>
      <c r="Y73" s="194">
        <f t="shared" si="31"/>
        <v>0</v>
      </c>
      <c r="Z73" s="194">
        <f t="shared" si="31"/>
        <v>0</v>
      </c>
      <c r="AA73" s="194">
        <f t="shared" si="31"/>
        <v>0</v>
      </c>
      <c r="AB73" s="194">
        <f t="shared" si="31"/>
        <v>0</v>
      </c>
      <c r="AC73" s="194">
        <f t="shared" si="31"/>
        <v>0</v>
      </c>
      <c r="AD73" s="194">
        <f t="shared" si="31"/>
        <v>0</v>
      </c>
      <c r="AE73" s="194">
        <f t="shared" si="31"/>
        <v>0</v>
      </c>
      <c r="AF73" s="194">
        <f t="shared" si="31"/>
        <v>0</v>
      </c>
      <c r="AG73" s="194">
        <f t="shared" si="31"/>
        <v>0</v>
      </c>
      <c r="AH73" s="194">
        <f t="shared" si="31"/>
        <v>0</v>
      </c>
      <c r="AI73" s="194">
        <f t="shared" si="31"/>
        <v>0</v>
      </c>
      <c r="AJ73" s="194">
        <f t="shared" si="31"/>
        <v>0</v>
      </c>
      <c r="AK73" s="194">
        <f t="shared" si="31"/>
        <v>0</v>
      </c>
      <c r="AL73" s="194">
        <f t="shared" si="31"/>
        <v>0</v>
      </c>
      <c r="AM73" s="194">
        <f t="shared" si="31"/>
        <v>0</v>
      </c>
      <c r="AN73" s="194">
        <f t="shared" si="31"/>
        <v>0</v>
      </c>
      <c r="AO73" s="194">
        <f t="shared" si="31"/>
        <v>0</v>
      </c>
      <c r="AP73" s="194">
        <f t="shared" si="31"/>
        <v>0</v>
      </c>
    </row>
    <row r="74" spans="1:42" x14ac:dyDescent="0.2">
      <c r="A74" s="370" t="s">
        <v>324</v>
      </c>
      <c r="B74" s="372">
        <f>-B629-B630</f>
        <v>0</v>
      </c>
      <c r="C74" s="372">
        <f t="shared" ref="C74:AP74" si="32">-C629-C630</f>
        <v>0</v>
      </c>
      <c r="D74" s="372">
        <f t="shared" si="32"/>
        <v>0</v>
      </c>
      <c r="E74" s="372">
        <f t="shared" si="32"/>
        <v>0</v>
      </c>
      <c r="F74" s="372">
        <f t="shared" si="32"/>
        <v>0</v>
      </c>
      <c r="G74" s="372">
        <f t="shared" si="32"/>
        <v>0</v>
      </c>
      <c r="H74" s="372">
        <f t="shared" si="32"/>
        <v>0</v>
      </c>
      <c r="I74" s="372">
        <f t="shared" si="32"/>
        <v>0</v>
      </c>
      <c r="J74" s="372">
        <f t="shared" si="32"/>
        <v>0</v>
      </c>
      <c r="K74" s="372">
        <f t="shared" si="32"/>
        <v>0</v>
      </c>
      <c r="L74" s="372">
        <f t="shared" si="32"/>
        <v>0</v>
      </c>
      <c r="M74" s="372">
        <f t="shared" si="32"/>
        <v>0</v>
      </c>
      <c r="N74" s="372">
        <f t="shared" si="32"/>
        <v>0</v>
      </c>
      <c r="O74" s="372">
        <f t="shared" si="32"/>
        <v>0</v>
      </c>
      <c r="P74" s="372">
        <f t="shared" si="32"/>
        <v>0</v>
      </c>
      <c r="Q74" s="372">
        <f t="shared" si="32"/>
        <v>0</v>
      </c>
      <c r="R74" s="372">
        <f t="shared" si="32"/>
        <v>0</v>
      </c>
      <c r="S74" s="372">
        <f t="shared" si="32"/>
        <v>0</v>
      </c>
      <c r="T74" s="372">
        <f t="shared" si="32"/>
        <v>0</v>
      </c>
      <c r="U74" s="372">
        <f t="shared" si="32"/>
        <v>0</v>
      </c>
      <c r="V74" s="372">
        <f t="shared" si="32"/>
        <v>0</v>
      </c>
      <c r="W74" s="372">
        <f t="shared" si="32"/>
        <v>0</v>
      </c>
      <c r="X74" s="372">
        <f t="shared" si="32"/>
        <v>0</v>
      </c>
      <c r="Y74" s="372">
        <f t="shared" si="32"/>
        <v>0</v>
      </c>
      <c r="Z74" s="372">
        <f t="shared" si="32"/>
        <v>0</v>
      </c>
      <c r="AA74" s="372">
        <f t="shared" si="32"/>
        <v>0</v>
      </c>
      <c r="AB74" s="372">
        <f t="shared" si="32"/>
        <v>0</v>
      </c>
      <c r="AC74" s="372">
        <f t="shared" si="32"/>
        <v>0</v>
      </c>
      <c r="AD74" s="372">
        <f t="shared" si="32"/>
        <v>0</v>
      </c>
      <c r="AE74" s="372">
        <f t="shared" si="32"/>
        <v>0</v>
      </c>
      <c r="AF74" s="372">
        <f t="shared" si="32"/>
        <v>0</v>
      </c>
      <c r="AG74" s="372">
        <f t="shared" si="32"/>
        <v>0</v>
      </c>
      <c r="AH74" s="372">
        <f t="shared" si="32"/>
        <v>0</v>
      </c>
      <c r="AI74" s="372">
        <f t="shared" si="32"/>
        <v>0</v>
      </c>
      <c r="AJ74" s="372">
        <f t="shared" si="32"/>
        <v>0</v>
      </c>
      <c r="AK74" s="372">
        <f t="shared" si="32"/>
        <v>0</v>
      </c>
      <c r="AL74" s="372">
        <f t="shared" si="32"/>
        <v>0</v>
      </c>
      <c r="AM74" s="372">
        <f t="shared" si="32"/>
        <v>0</v>
      </c>
      <c r="AN74" s="372">
        <f t="shared" si="32"/>
        <v>0</v>
      </c>
      <c r="AO74" s="372">
        <f t="shared" si="32"/>
        <v>0</v>
      </c>
      <c r="AP74" s="372">
        <f t="shared" si="32"/>
        <v>0</v>
      </c>
    </row>
    <row r="75" spans="1:42" x14ac:dyDescent="0.2">
      <c r="A75" s="27" t="s">
        <v>325</v>
      </c>
      <c r="B75" s="189">
        <f>-B635-B636</f>
        <v>0</v>
      </c>
      <c r="C75" s="189">
        <f t="shared" ref="C75:AP75" si="33">-C635-C636</f>
        <v>0</v>
      </c>
      <c r="D75" s="189">
        <f t="shared" si="33"/>
        <v>0</v>
      </c>
      <c r="E75" s="189">
        <f t="shared" si="33"/>
        <v>0</v>
      </c>
      <c r="F75" s="189">
        <f t="shared" si="33"/>
        <v>0</v>
      </c>
      <c r="G75" s="189">
        <f t="shared" si="33"/>
        <v>0</v>
      </c>
      <c r="H75" s="189">
        <f t="shared" si="33"/>
        <v>0</v>
      </c>
      <c r="I75" s="189">
        <f t="shared" si="33"/>
        <v>0</v>
      </c>
      <c r="J75" s="189">
        <f t="shared" si="33"/>
        <v>0</v>
      </c>
      <c r="K75" s="189">
        <f t="shared" si="33"/>
        <v>0</v>
      </c>
      <c r="L75" s="189">
        <f t="shared" si="33"/>
        <v>0</v>
      </c>
      <c r="M75" s="189">
        <f t="shared" si="33"/>
        <v>0</v>
      </c>
      <c r="N75" s="189">
        <f t="shared" si="33"/>
        <v>0</v>
      </c>
      <c r="O75" s="189">
        <f t="shared" si="33"/>
        <v>0</v>
      </c>
      <c r="P75" s="189">
        <f t="shared" si="33"/>
        <v>0</v>
      </c>
      <c r="Q75" s="189">
        <f t="shared" si="33"/>
        <v>0</v>
      </c>
      <c r="R75" s="189">
        <f t="shared" si="33"/>
        <v>0</v>
      </c>
      <c r="S75" s="189">
        <f t="shared" si="33"/>
        <v>0</v>
      </c>
      <c r="T75" s="189">
        <f t="shared" si="33"/>
        <v>0</v>
      </c>
      <c r="U75" s="189">
        <f t="shared" si="33"/>
        <v>0</v>
      </c>
      <c r="V75" s="189">
        <f t="shared" si="33"/>
        <v>0</v>
      </c>
      <c r="W75" s="189">
        <f t="shared" si="33"/>
        <v>0</v>
      </c>
      <c r="X75" s="189">
        <f t="shared" si="33"/>
        <v>0</v>
      </c>
      <c r="Y75" s="189">
        <f t="shared" si="33"/>
        <v>0</v>
      </c>
      <c r="Z75" s="189">
        <f t="shared" si="33"/>
        <v>0</v>
      </c>
      <c r="AA75" s="189">
        <f t="shared" si="33"/>
        <v>0</v>
      </c>
      <c r="AB75" s="189">
        <f t="shared" si="33"/>
        <v>0</v>
      </c>
      <c r="AC75" s="189">
        <f t="shared" si="33"/>
        <v>0</v>
      </c>
      <c r="AD75" s="189">
        <f t="shared" si="33"/>
        <v>0</v>
      </c>
      <c r="AE75" s="189">
        <f t="shared" si="33"/>
        <v>0</v>
      </c>
      <c r="AF75" s="189">
        <f t="shared" si="33"/>
        <v>0</v>
      </c>
      <c r="AG75" s="189">
        <f t="shared" si="33"/>
        <v>0</v>
      </c>
      <c r="AH75" s="189">
        <f t="shared" si="33"/>
        <v>0</v>
      </c>
      <c r="AI75" s="189">
        <f t="shared" si="33"/>
        <v>0</v>
      </c>
      <c r="AJ75" s="189">
        <f t="shared" si="33"/>
        <v>0</v>
      </c>
      <c r="AK75" s="189">
        <f t="shared" si="33"/>
        <v>0</v>
      </c>
      <c r="AL75" s="189">
        <f t="shared" si="33"/>
        <v>0</v>
      </c>
      <c r="AM75" s="189">
        <f t="shared" si="33"/>
        <v>0</v>
      </c>
      <c r="AN75" s="189">
        <f t="shared" si="33"/>
        <v>0</v>
      </c>
      <c r="AO75" s="189">
        <f t="shared" si="33"/>
        <v>0</v>
      </c>
      <c r="AP75" s="189">
        <f t="shared" si="33"/>
        <v>0</v>
      </c>
    </row>
    <row r="76" spans="1:42" x14ac:dyDescent="0.2">
      <c r="A76" s="27" t="s">
        <v>326</v>
      </c>
      <c r="B76" s="189">
        <f>-B667-B668</f>
        <v>0</v>
      </c>
      <c r="C76" s="189">
        <f t="shared" ref="C76:AP76" si="34">-C667-C668</f>
        <v>0</v>
      </c>
      <c r="D76" s="189">
        <f t="shared" si="34"/>
        <v>0</v>
      </c>
      <c r="E76" s="189">
        <f t="shared" si="34"/>
        <v>0</v>
      </c>
      <c r="F76" s="189">
        <f t="shared" si="34"/>
        <v>0</v>
      </c>
      <c r="G76" s="189">
        <f t="shared" si="34"/>
        <v>0</v>
      </c>
      <c r="H76" s="189">
        <f t="shared" si="34"/>
        <v>0</v>
      </c>
      <c r="I76" s="189">
        <f t="shared" si="34"/>
        <v>0</v>
      </c>
      <c r="J76" s="189">
        <f t="shared" si="34"/>
        <v>0</v>
      </c>
      <c r="K76" s="189">
        <f t="shared" si="34"/>
        <v>0</v>
      </c>
      <c r="L76" s="189">
        <f t="shared" si="34"/>
        <v>0</v>
      </c>
      <c r="M76" s="189">
        <f t="shared" si="34"/>
        <v>0</v>
      </c>
      <c r="N76" s="189">
        <f t="shared" si="34"/>
        <v>0</v>
      </c>
      <c r="O76" s="189">
        <f t="shared" si="34"/>
        <v>0</v>
      </c>
      <c r="P76" s="189">
        <f t="shared" si="34"/>
        <v>0</v>
      </c>
      <c r="Q76" s="189">
        <f t="shared" si="34"/>
        <v>0</v>
      </c>
      <c r="R76" s="189">
        <f t="shared" si="34"/>
        <v>0</v>
      </c>
      <c r="S76" s="189">
        <f t="shared" si="34"/>
        <v>0</v>
      </c>
      <c r="T76" s="189">
        <f t="shared" si="34"/>
        <v>0</v>
      </c>
      <c r="U76" s="189">
        <f t="shared" si="34"/>
        <v>0</v>
      </c>
      <c r="V76" s="189">
        <f t="shared" si="34"/>
        <v>0</v>
      </c>
      <c r="W76" s="189">
        <f t="shared" si="34"/>
        <v>0</v>
      </c>
      <c r="X76" s="189">
        <f t="shared" si="34"/>
        <v>0</v>
      </c>
      <c r="Y76" s="189">
        <f t="shared" si="34"/>
        <v>0</v>
      </c>
      <c r="Z76" s="189">
        <f t="shared" si="34"/>
        <v>0</v>
      </c>
      <c r="AA76" s="189">
        <f t="shared" si="34"/>
        <v>0</v>
      </c>
      <c r="AB76" s="189">
        <f t="shared" si="34"/>
        <v>0</v>
      </c>
      <c r="AC76" s="189">
        <f t="shared" si="34"/>
        <v>0</v>
      </c>
      <c r="AD76" s="189">
        <f t="shared" si="34"/>
        <v>0</v>
      </c>
      <c r="AE76" s="189">
        <f t="shared" si="34"/>
        <v>0</v>
      </c>
      <c r="AF76" s="189">
        <f t="shared" si="34"/>
        <v>0</v>
      </c>
      <c r="AG76" s="189">
        <f t="shared" si="34"/>
        <v>0</v>
      </c>
      <c r="AH76" s="189">
        <f t="shared" si="34"/>
        <v>0</v>
      </c>
      <c r="AI76" s="189">
        <f t="shared" si="34"/>
        <v>0</v>
      </c>
      <c r="AJ76" s="189">
        <f t="shared" si="34"/>
        <v>0</v>
      </c>
      <c r="AK76" s="189">
        <f t="shared" si="34"/>
        <v>0</v>
      </c>
      <c r="AL76" s="189">
        <f t="shared" si="34"/>
        <v>0</v>
      </c>
      <c r="AM76" s="189">
        <f t="shared" si="34"/>
        <v>0</v>
      </c>
      <c r="AN76" s="189">
        <f t="shared" si="34"/>
        <v>0</v>
      </c>
      <c r="AO76" s="189">
        <f t="shared" si="34"/>
        <v>0</v>
      </c>
      <c r="AP76" s="189">
        <f t="shared" si="34"/>
        <v>0</v>
      </c>
    </row>
    <row r="77" spans="1:42" x14ac:dyDescent="0.2">
      <c r="A77" s="27" t="s">
        <v>327</v>
      </c>
      <c r="B77" s="195">
        <f>-B699-B700</f>
        <v>0</v>
      </c>
      <c r="C77" s="195">
        <f t="shared" ref="C77:AP77" si="35">-C699-C700</f>
        <v>0</v>
      </c>
      <c r="D77" s="195">
        <f t="shared" si="35"/>
        <v>0</v>
      </c>
      <c r="E77" s="195">
        <f t="shared" si="35"/>
        <v>0</v>
      </c>
      <c r="F77" s="195">
        <f t="shared" si="35"/>
        <v>0</v>
      </c>
      <c r="G77" s="195">
        <f t="shared" si="35"/>
        <v>0</v>
      </c>
      <c r="H77" s="195">
        <f t="shared" si="35"/>
        <v>0</v>
      </c>
      <c r="I77" s="195">
        <f t="shared" si="35"/>
        <v>0</v>
      </c>
      <c r="J77" s="195">
        <f t="shared" si="35"/>
        <v>0</v>
      </c>
      <c r="K77" s="195">
        <f t="shared" si="35"/>
        <v>0</v>
      </c>
      <c r="L77" s="195">
        <f t="shared" si="35"/>
        <v>0</v>
      </c>
      <c r="M77" s="195">
        <f t="shared" si="35"/>
        <v>0</v>
      </c>
      <c r="N77" s="195">
        <f t="shared" si="35"/>
        <v>0</v>
      </c>
      <c r="O77" s="195">
        <f t="shared" si="35"/>
        <v>0</v>
      </c>
      <c r="P77" s="195">
        <f t="shared" si="35"/>
        <v>0</v>
      </c>
      <c r="Q77" s="195">
        <f t="shared" si="35"/>
        <v>0</v>
      </c>
      <c r="R77" s="195">
        <f t="shared" si="35"/>
        <v>0</v>
      </c>
      <c r="S77" s="195">
        <f t="shared" si="35"/>
        <v>0</v>
      </c>
      <c r="T77" s="195">
        <f t="shared" si="35"/>
        <v>0</v>
      </c>
      <c r="U77" s="195">
        <f t="shared" si="35"/>
        <v>0</v>
      </c>
      <c r="V77" s="195">
        <f t="shared" si="35"/>
        <v>0</v>
      </c>
      <c r="W77" s="195">
        <f t="shared" si="35"/>
        <v>0</v>
      </c>
      <c r="X77" s="195">
        <f t="shared" si="35"/>
        <v>0</v>
      </c>
      <c r="Y77" s="195">
        <f t="shared" si="35"/>
        <v>0</v>
      </c>
      <c r="Z77" s="195">
        <f t="shared" si="35"/>
        <v>0</v>
      </c>
      <c r="AA77" s="195">
        <f t="shared" si="35"/>
        <v>0</v>
      </c>
      <c r="AB77" s="195">
        <f t="shared" si="35"/>
        <v>0</v>
      </c>
      <c r="AC77" s="195">
        <f t="shared" si="35"/>
        <v>0</v>
      </c>
      <c r="AD77" s="195">
        <f t="shared" si="35"/>
        <v>0</v>
      </c>
      <c r="AE77" s="195">
        <f t="shared" si="35"/>
        <v>0</v>
      </c>
      <c r="AF77" s="195">
        <f t="shared" si="35"/>
        <v>0</v>
      </c>
      <c r="AG77" s="195">
        <f t="shared" si="35"/>
        <v>0</v>
      </c>
      <c r="AH77" s="195">
        <f t="shared" si="35"/>
        <v>0</v>
      </c>
      <c r="AI77" s="195">
        <f t="shared" si="35"/>
        <v>0</v>
      </c>
      <c r="AJ77" s="195">
        <f t="shared" si="35"/>
        <v>0</v>
      </c>
      <c r="AK77" s="195">
        <f t="shared" si="35"/>
        <v>0</v>
      </c>
      <c r="AL77" s="195">
        <f t="shared" si="35"/>
        <v>0</v>
      </c>
      <c r="AM77" s="195">
        <f t="shared" si="35"/>
        <v>0</v>
      </c>
      <c r="AN77" s="195">
        <f t="shared" si="35"/>
        <v>0</v>
      </c>
      <c r="AO77" s="195">
        <f t="shared" si="35"/>
        <v>0</v>
      </c>
      <c r="AP77" s="195">
        <f t="shared" si="35"/>
        <v>0</v>
      </c>
    </row>
    <row r="78" spans="1:42" x14ac:dyDescent="0.2">
      <c r="A78" s="27" t="s">
        <v>13</v>
      </c>
      <c r="B78" s="194">
        <f>SUM(B72:B77)</f>
        <v>0</v>
      </c>
      <c r="C78" s="194">
        <f t="shared" ref="C78:AP78" si="36">SUM(C72:C77)</f>
        <v>0</v>
      </c>
      <c r="D78" s="194">
        <f t="shared" si="36"/>
        <v>0</v>
      </c>
      <c r="E78" s="194">
        <f t="shared" si="36"/>
        <v>0</v>
      </c>
      <c r="F78" s="194">
        <f t="shared" si="36"/>
        <v>0</v>
      </c>
      <c r="G78" s="194">
        <f t="shared" si="36"/>
        <v>0</v>
      </c>
      <c r="H78" s="194">
        <f t="shared" si="36"/>
        <v>0</v>
      </c>
      <c r="I78" s="194">
        <f t="shared" si="36"/>
        <v>0</v>
      </c>
      <c r="J78" s="194">
        <f t="shared" si="36"/>
        <v>0</v>
      </c>
      <c r="K78" s="194">
        <f t="shared" si="36"/>
        <v>0</v>
      </c>
      <c r="L78" s="194">
        <f t="shared" si="36"/>
        <v>0</v>
      </c>
      <c r="M78" s="194">
        <f t="shared" si="36"/>
        <v>0</v>
      </c>
      <c r="N78" s="194">
        <f t="shared" si="36"/>
        <v>0</v>
      </c>
      <c r="O78" s="194">
        <f t="shared" si="36"/>
        <v>0</v>
      </c>
      <c r="P78" s="194">
        <f t="shared" si="36"/>
        <v>0</v>
      </c>
      <c r="Q78" s="194">
        <f t="shared" si="36"/>
        <v>0</v>
      </c>
      <c r="R78" s="194">
        <f t="shared" si="36"/>
        <v>0</v>
      </c>
      <c r="S78" s="194">
        <f t="shared" si="36"/>
        <v>0</v>
      </c>
      <c r="T78" s="194">
        <f t="shared" si="36"/>
        <v>0</v>
      </c>
      <c r="U78" s="194">
        <f t="shared" si="36"/>
        <v>0</v>
      </c>
      <c r="V78" s="194">
        <f t="shared" si="36"/>
        <v>0</v>
      </c>
      <c r="W78" s="194">
        <f t="shared" si="36"/>
        <v>0</v>
      </c>
      <c r="X78" s="194">
        <f t="shared" si="36"/>
        <v>0</v>
      </c>
      <c r="Y78" s="194">
        <f t="shared" si="36"/>
        <v>0</v>
      </c>
      <c r="Z78" s="194">
        <f t="shared" si="36"/>
        <v>0</v>
      </c>
      <c r="AA78" s="194">
        <f t="shared" si="36"/>
        <v>0</v>
      </c>
      <c r="AB78" s="194">
        <f t="shared" si="36"/>
        <v>0</v>
      </c>
      <c r="AC78" s="194">
        <f t="shared" si="36"/>
        <v>0</v>
      </c>
      <c r="AD78" s="194">
        <f t="shared" si="36"/>
        <v>0</v>
      </c>
      <c r="AE78" s="194">
        <f t="shared" si="36"/>
        <v>0</v>
      </c>
      <c r="AF78" s="194">
        <f t="shared" si="36"/>
        <v>0</v>
      </c>
      <c r="AG78" s="194">
        <f t="shared" si="36"/>
        <v>0</v>
      </c>
      <c r="AH78" s="194">
        <f t="shared" si="36"/>
        <v>0</v>
      </c>
      <c r="AI78" s="194">
        <f t="shared" si="36"/>
        <v>0</v>
      </c>
      <c r="AJ78" s="194">
        <f t="shared" si="36"/>
        <v>0</v>
      </c>
      <c r="AK78" s="194">
        <f t="shared" si="36"/>
        <v>0</v>
      </c>
      <c r="AL78" s="194">
        <f t="shared" si="36"/>
        <v>0</v>
      </c>
      <c r="AM78" s="194">
        <f t="shared" si="36"/>
        <v>0</v>
      </c>
      <c r="AN78" s="194">
        <f t="shared" si="36"/>
        <v>0</v>
      </c>
      <c r="AO78" s="194">
        <f t="shared" si="36"/>
        <v>0</v>
      </c>
      <c r="AP78" s="194">
        <f t="shared" si="36"/>
        <v>0</v>
      </c>
    </row>
    <row r="79" spans="1:42" x14ac:dyDescent="0.2">
      <c r="A79" s="23" t="s">
        <v>265</v>
      </c>
    </row>
    <row r="80" spans="1:42" x14ac:dyDescent="0.2">
      <c r="A80" s="27" t="s">
        <v>328</v>
      </c>
      <c r="B80" s="189">
        <f>B636</f>
        <v>0</v>
      </c>
      <c r="C80" s="189">
        <f t="shared" ref="C80:AP80" si="37">C636</f>
        <v>0</v>
      </c>
      <c r="D80" s="189">
        <f t="shared" si="37"/>
        <v>0</v>
      </c>
      <c r="E80" s="189">
        <f t="shared" si="37"/>
        <v>0</v>
      </c>
      <c r="F80" s="189">
        <f t="shared" si="37"/>
        <v>0</v>
      </c>
      <c r="G80" s="189">
        <f t="shared" si="37"/>
        <v>0</v>
      </c>
      <c r="H80" s="189">
        <f t="shared" si="37"/>
        <v>0</v>
      </c>
      <c r="I80" s="189">
        <f t="shared" si="37"/>
        <v>0</v>
      </c>
      <c r="J80" s="189">
        <f t="shared" si="37"/>
        <v>0</v>
      </c>
      <c r="K80" s="189">
        <f t="shared" si="37"/>
        <v>0</v>
      </c>
      <c r="L80" s="189">
        <f t="shared" si="37"/>
        <v>0</v>
      </c>
      <c r="M80" s="189">
        <f t="shared" si="37"/>
        <v>0</v>
      </c>
      <c r="N80" s="189">
        <f t="shared" si="37"/>
        <v>0</v>
      </c>
      <c r="O80" s="189">
        <f t="shared" si="37"/>
        <v>0</v>
      </c>
      <c r="P80" s="189">
        <f t="shared" si="37"/>
        <v>0</v>
      </c>
      <c r="Q80" s="189">
        <f t="shared" si="37"/>
        <v>0</v>
      </c>
      <c r="R80" s="189">
        <f t="shared" si="37"/>
        <v>0</v>
      </c>
      <c r="S80" s="189">
        <f t="shared" si="37"/>
        <v>0</v>
      </c>
      <c r="T80" s="189">
        <f t="shared" si="37"/>
        <v>0</v>
      </c>
      <c r="U80" s="189">
        <f t="shared" si="37"/>
        <v>0</v>
      </c>
      <c r="V80" s="189">
        <f t="shared" si="37"/>
        <v>0</v>
      </c>
      <c r="W80" s="189">
        <f t="shared" si="37"/>
        <v>0</v>
      </c>
      <c r="X80" s="189">
        <f t="shared" si="37"/>
        <v>0</v>
      </c>
      <c r="Y80" s="189">
        <f t="shared" si="37"/>
        <v>0</v>
      </c>
      <c r="Z80" s="189">
        <f t="shared" si="37"/>
        <v>0</v>
      </c>
      <c r="AA80" s="189">
        <f t="shared" si="37"/>
        <v>0</v>
      </c>
      <c r="AB80" s="189">
        <f t="shared" si="37"/>
        <v>0</v>
      </c>
      <c r="AC80" s="189">
        <f t="shared" si="37"/>
        <v>0</v>
      </c>
      <c r="AD80" s="189">
        <f t="shared" si="37"/>
        <v>0</v>
      </c>
      <c r="AE80" s="189">
        <f t="shared" si="37"/>
        <v>0</v>
      </c>
      <c r="AF80" s="189">
        <f t="shared" si="37"/>
        <v>0</v>
      </c>
      <c r="AG80" s="189">
        <f t="shared" si="37"/>
        <v>0</v>
      </c>
      <c r="AH80" s="189">
        <f t="shared" si="37"/>
        <v>0</v>
      </c>
      <c r="AI80" s="189">
        <f t="shared" si="37"/>
        <v>0</v>
      </c>
      <c r="AJ80" s="189">
        <f t="shared" si="37"/>
        <v>0</v>
      </c>
      <c r="AK80" s="189">
        <f t="shared" si="37"/>
        <v>0</v>
      </c>
      <c r="AL80" s="189">
        <f t="shared" si="37"/>
        <v>0</v>
      </c>
      <c r="AM80" s="189">
        <f t="shared" si="37"/>
        <v>0</v>
      </c>
      <c r="AN80" s="189">
        <f t="shared" si="37"/>
        <v>0</v>
      </c>
      <c r="AO80" s="189">
        <f t="shared" si="37"/>
        <v>0</v>
      </c>
      <c r="AP80" s="189">
        <f t="shared" si="37"/>
        <v>0</v>
      </c>
    </row>
    <row r="81" spans="1:53" x14ac:dyDescent="0.2">
      <c r="A81" s="27" t="s">
        <v>329</v>
      </c>
      <c r="B81" s="189">
        <f>B668</f>
        <v>0</v>
      </c>
      <c r="C81" s="189">
        <f t="shared" ref="C81:AP81" si="38">C668</f>
        <v>0</v>
      </c>
      <c r="D81" s="189">
        <f t="shared" si="38"/>
        <v>0</v>
      </c>
      <c r="E81" s="189">
        <f t="shared" si="38"/>
        <v>0</v>
      </c>
      <c r="F81" s="189">
        <f t="shared" si="38"/>
        <v>0</v>
      </c>
      <c r="G81" s="189">
        <f t="shared" si="38"/>
        <v>0</v>
      </c>
      <c r="H81" s="189">
        <f t="shared" si="38"/>
        <v>0</v>
      </c>
      <c r="I81" s="189">
        <f t="shared" si="38"/>
        <v>0</v>
      </c>
      <c r="J81" s="189">
        <f t="shared" si="38"/>
        <v>0</v>
      </c>
      <c r="K81" s="189">
        <f t="shared" si="38"/>
        <v>0</v>
      </c>
      <c r="L81" s="189">
        <f t="shared" si="38"/>
        <v>0</v>
      </c>
      <c r="M81" s="189">
        <f t="shared" si="38"/>
        <v>0</v>
      </c>
      <c r="N81" s="189">
        <f t="shared" si="38"/>
        <v>0</v>
      </c>
      <c r="O81" s="189">
        <f t="shared" si="38"/>
        <v>0</v>
      </c>
      <c r="P81" s="189">
        <f t="shared" si="38"/>
        <v>0</v>
      </c>
      <c r="Q81" s="189">
        <f t="shared" si="38"/>
        <v>0</v>
      </c>
      <c r="R81" s="189">
        <f t="shared" si="38"/>
        <v>0</v>
      </c>
      <c r="S81" s="189">
        <f t="shared" si="38"/>
        <v>0</v>
      </c>
      <c r="T81" s="189">
        <f t="shared" si="38"/>
        <v>0</v>
      </c>
      <c r="U81" s="189">
        <f t="shared" si="38"/>
        <v>0</v>
      </c>
      <c r="V81" s="189">
        <f t="shared" si="38"/>
        <v>0</v>
      </c>
      <c r="W81" s="189">
        <f t="shared" si="38"/>
        <v>0</v>
      </c>
      <c r="X81" s="189">
        <f t="shared" si="38"/>
        <v>0</v>
      </c>
      <c r="Y81" s="189">
        <f t="shared" si="38"/>
        <v>0</v>
      </c>
      <c r="Z81" s="189">
        <f t="shared" si="38"/>
        <v>0</v>
      </c>
      <c r="AA81" s="189">
        <f t="shared" si="38"/>
        <v>0</v>
      </c>
      <c r="AB81" s="189">
        <f t="shared" si="38"/>
        <v>0</v>
      </c>
      <c r="AC81" s="189">
        <f t="shared" si="38"/>
        <v>0</v>
      </c>
      <c r="AD81" s="189">
        <f t="shared" si="38"/>
        <v>0</v>
      </c>
      <c r="AE81" s="189">
        <f t="shared" si="38"/>
        <v>0</v>
      </c>
      <c r="AF81" s="189">
        <f t="shared" si="38"/>
        <v>0</v>
      </c>
      <c r="AG81" s="189">
        <f t="shared" si="38"/>
        <v>0</v>
      </c>
      <c r="AH81" s="189">
        <f t="shared" si="38"/>
        <v>0</v>
      </c>
      <c r="AI81" s="189">
        <f t="shared" si="38"/>
        <v>0</v>
      </c>
      <c r="AJ81" s="189">
        <f t="shared" si="38"/>
        <v>0</v>
      </c>
      <c r="AK81" s="189">
        <f t="shared" si="38"/>
        <v>0</v>
      </c>
      <c r="AL81" s="189">
        <f t="shared" si="38"/>
        <v>0</v>
      </c>
      <c r="AM81" s="189">
        <f t="shared" si="38"/>
        <v>0</v>
      </c>
      <c r="AN81" s="189">
        <f t="shared" si="38"/>
        <v>0</v>
      </c>
      <c r="AO81" s="189">
        <f t="shared" si="38"/>
        <v>0</v>
      </c>
      <c r="AP81" s="189">
        <f t="shared" si="38"/>
        <v>0</v>
      </c>
    </row>
    <row r="82" spans="1:53" x14ac:dyDescent="0.2">
      <c r="A82" s="27" t="s">
        <v>330</v>
      </c>
      <c r="B82" s="195">
        <f>B700</f>
        <v>0</v>
      </c>
      <c r="C82" s="195">
        <f t="shared" ref="C82:AP82" si="39">C700</f>
        <v>0</v>
      </c>
      <c r="D82" s="195">
        <f t="shared" si="39"/>
        <v>0</v>
      </c>
      <c r="E82" s="195">
        <f t="shared" si="39"/>
        <v>0</v>
      </c>
      <c r="F82" s="195">
        <f t="shared" si="39"/>
        <v>0</v>
      </c>
      <c r="G82" s="195">
        <f t="shared" si="39"/>
        <v>0</v>
      </c>
      <c r="H82" s="195">
        <f t="shared" si="39"/>
        <v>0</v>
      </c>
      <c r="I82" s="195">
        <f t="shared" si="39"/>
        <v>0</v>
      </c>
      <c r="J82" s="195">
        <f t="shared" si="39"/>
        <v>0</v>
      </c>
      <c r="K82" s="195">
        <f t="shared" si="39"/>
        <v>0</v>
      </c>
      <c r="L82" s="195">
        <f t="shared" si="39"/>
        <v>0</v>
      </c>
      <c r="M82" s="195">
        <f t="shared" si="39"/>
        <v>0</v>
      </c>
      <c r="N82" s="195">
        <f t="shared" si="39"/>
        <v>0</v>
      </c>
      <c r="O82" s="195">
        <f t="shared" si="39"/>
        <v>0</v>
      </c>
      <c r="P82" s="195">
        <f t="shared" si="39"/>
        <v>0</v>
      </c>
      <c r="Q82" s="195">
        <f t="shared" si="39"/>
        <v>0</v>
      </c>
      <c r="R82" s="195">
        <f t="shared" si="39"/>
        <v>0</v>
      </c>
      <c r="S82" s="195">
        <f t="shared" si="39"/>
        <v>0</v>
      </c>
      <c r="T82" s="195">
        <f t="shared" si="39"/>
        <v>0</v>
      </c>
      <c r="U82" s="195">
        <f t="shared" si="39"/>
        <v>0</v>
      </c>
      <c r="V82" s="195">
        <f t="shared" si="39"/>
        <v>0</v>
      </c>
      <c r="W82" s="195">
        <f t="shared" si="39"/>
        <v>0</v>
      </c>
      <c r="X82" s="195">
        <f t="shared" si="39"/>
        <v>0</v>
      </c>
      <c r="Y82" s="195">
        <f t="shared" si="39"/>
        <v>0</v>
      </c>
      <c r="Z82" s="195">
        <f t="shared" si="39"/>
        <v>0</v>
      </c>
      <c r="AA82" s="195">
        <f t="shared" si="39"/>
        <v>0</v>
      </c>
      <c r="AB82" s="195">
        <f t="shared" si="39"/>
        <v>0</v>
      </c>
      <c r="AC82" s="195">
        <f t="shared" si="39"/>
        <v>0</v>
      </c>
      <c r="AD82" s="195">
        <f t="shared" si="39"/>
        <v>0</v>
      </c>
      <c r="AE82" s="195">
        <f t="shared" si="39"/>
        <v>0</v>
      </c>
      <c r="AF82" s="195">
        <f t="shared" si="39"/>
        <v>0</v>
      </c>
      <c r="AG82" s="195">
        <f t="shared" si="39"/>
        <v>0</v>
      </c>
      <c r="AH82" s="195">
        <f t="shared" si="39"/>
        <v>0</v>
      </c>
      <c r="AI82" s="195">
        <f t="shared" si="39"/>
        <v>0</v>
      </c>
      <c r="AJ82" s="195">
        <f t="shared" si="39"/>
        <v>0</v>
      </c>
      <c r="AK82" s="195">
        <f t="shared" si="39"/>
        <v>0</v>
      </c>
      <c r="AL82" s="195">
        <f t="shared" si="39"/>
        <v>0</v>
      </c>
      <c r="AM82" s="195">
        <f t="shared" si="39"/>
        <v>0</v>
      </c>
      <c r="AN82" s="195">
        <f t="shared" si="39"/>
        <v>0</v>
      </c>
      <c r="AO82" s="195">
        <f t="shared" si="39"/>
        <v>0</v>
      </c>
      <c r="AP82" s="195">
        <f t="shared" si="39"/>
        <v>0</v>
      </c>
    </row>
    <row r="83" spans="1:53" x14ac:dyDescent="0.2">
      <c r="A83" s="27" t="s">
        <v>13</v>
      </c>
      <c r="B83" s="272">
        <f>SUM(B80:B82)</f>
        <v>0</v>
      </c>
      <c r="C83" s="272">
        <f t="shared" ref="C83:AP83" si="40">SUM(C80:C82)</f>
        <v>0</v>
      </c>
      <c r="D83" s="272">
        <f t="shared" si="40"/>
        <v>0</v>
      </c>
      <c r="E83" s="272">
        <f t="shared" si="40"/>
        <v>0</v>
      </c>
      <c r="F83" s="272">
        <f t="shared" si="40"/>
        <v>0</v>
      </c>
      <c r="G83" s="272">
        <f t="shared" si="40"/>
        <v>0</v>
      </c>
      <c r="H83" s="272">
        <f t="shared" si="40"/>
        <v>0</v>
      </c>
      <c r="I83" s="272">
        <f t="shared" si="40"/>
        <v>0</v>
      </c>
      <c r="J83" s="272">
        <f t="shared" si="40"/>
        <v>0</v>
      </c>
      <c r="K83" s="272">
        <f t="shared" si="40"/>
        <v>0</v>
      </c>
      <c r="L83" s="272">
        <f t="shared" si="40"/>
        <v>0</v>
      </c>
      <c r="M83" s="272">
        <f t="shared" si="40"/>
        <v>0</v>
      </c>
      <c r="N83" s="272">
        <f t="shared" si="40"/>
        <v>0</v>
      </c>
      <c r="O83" s="272">
        <f t="shared" si="40"/>
        <v>0</v>
      </c>
      <c r="P83" s="272">
        <f t="shared" si="40"/>
        <v>0</v>
      </c>
      <c r="Q83" s="272">
        <f t="shared" si="40"/>
        <v>0</v>
      </c>
      <c r="R83" s="272">
        <f t="shared" si="40"/>
        <v>0</v>
      </c>
      <c r="S83" s="272">
        <f t="shared" si="40"/>
        <v>0</v>
      </c>
      <c r="T83" s="272">
        <f t="shared" si="40"/>
        <v>0</v>
      </c>
      <c r="U83" s="272">
        <f t="shared" si="40"/>
        <v>0</v>
      </c>
      <c r="V83" s="272">
        <f t="shared" si="40"/>
        <v>0</v>
      </c>
      <c r="W83" s="272">
        <f t="shared" si="40"/>
        <v>0</v>
      </c>
      <c r="X83" s="272">
        <f t="shared" si="40"/>
        <v>0</v>
      </c>
      <c r="Y83" s="272">
        <f t="shared" si="40"/>
        <v>0</v>
      </c>
      <c r="Z83" s="272">
        <f t="shared" si="40"/>
        <v>0</v>
      </c>
      <c r="AA83" s="272">
        <f t="shared" si="40"/>
        <v>0</v>
      </c>
      <c r="AB83" s="272">
        <f t="shared" si="40"/>
        <v>0</v>
      </c>
      <c r="AC83" s="272">
        <f t="shared" si="40"/>
        <v>0</v>
      </c>
      <c r="AD83" s="272">
        <f t="shared" si="40"/>
        <v>0</v>
      </c>
      <c r="AE83" s="272">
        <f t="shared" si="40"/>
        <v>0</v>
      </c>
      <c r="AF83" s="272">
        <f t="shared" si="40"/>
        <v>0</v>
      </c>
      <c r="AG83" s="272">
        <f t="shared" si="40"/>
        <v>0</v>
      </c>
      <c r="AH83" s="272">
        <f t="shared" si="40"/>
        <v>0</v>
      </c>
      <c r="AI83" s="272">
        <f t="shared" si="40"/>
        <v>0</v>
      </c>
      <c r="AJ83" s="272">
        <f t="shared" si="40"/>
        <v>0</v>
      </c>
      <c r="AK83" s="272">
        <f t="shared" si="40"/>
        <v>0</v>
      </c>
      <c r="AL83" s="272">
        <f t="shared" si="40"/>
        <v>0</v>
      </c>
      <c r="AM83" s="272">
        <f t="shared" si="40"/>
        <v>0</v>
      </c>
      <c r="AN83" s="272">
        <f t="shared" si="40"/>
        <v>0</v>
      </c>
      <c r="AO83" s="272">
        <f t="shared" si="40"/>
        <v>0</v>
      </c>
      <c r="AP83" s="272">
        <f t="shared" si="40"/>
        <v>0</v>
      </c>
    </row>
    <row r="84" spans="1:53" x14ac:dyDescent="0.2">
      <c r="A84" s="273" t="s">
        <v>13</v>
      </c>
      <c r="B84" s="202">
        <f>B70+B78+B83</f>
        <v>0</v>
      </c>
      <c r="C84" s="202">
        <f>C$78+C$83</f>
        <v>0</v>
      </c>
      <c r="D84" s="421">
        <f t="shared" ref="D84:AP84" si="41">D$78+D$83</f>
        <v>0</v>
      </c>
      <c r="E84" s="421">
        <f t="shared" si="41"/>
        <v>0</v>
      </c>
      <c r="F84" s="421">
        <f t="shared" si="41"/>
        <v>0</v>
      </c>
      <c r="G84" s="421">
        <f t="shared" si="41"/>
        <v>0</v>
      </c>
      <c r="H84" s="421">
        <f t="shared" si="41"/>
        <v>0</v>
      </c>
      <c r="I84" s="421">
        <f t="shared" si="41"/>
        <v>0</v>
      </c>
      <c r="J84" s="421">
        <f t="shared" si="41"/>
        <v>0</v>
      </c>
      <c r="K84" s="421">
        <f t="shared" si="41"/>
        <v>0</v>
      </c>
      <c r="L84" s="421">
        <f t="shared" si="41"/>
        <v>0</v>
      </c>
      <c r="M84" s="421">
        <f t="shared" si="41"/>
        <v>0</v>
      </c>
      <c r="N84" s="421">
        <f t="shared" si="41"/>
        <v>0</v>
      </c>
      <c r="O84" s="421">
        <f t="shared" si="41"/>
        <v>0</v>
      </c>
      <c r="P84" s="421">
        <f t="shared" si="41"/>
        <v>0</v>
      </c>
      <c r="Q84" s="421">
        <f t="shared" si="41"/>
        <v>0</v>
      </c>
      <c r="R84" s="421">
        <f t="shared" si="41"/>
        <v>0</v>
      </c>
      <c r="S84" s="421">
        <f t="shared" si="41"/>
        <v>0</v>
      </c>
      <c r="T84" s="421">
        <f t="shared" si="41"/>
        <v>0</v>
      </c>
      <c r="U84" s="421">
        <f t="shared" si="41"/>
        <v>0</v>
      </c>
      <c r="V84" s="421">
        <f t="shared" si="41"/>
        <v>0</v>
      </c>
      <c r="W84" s="421">
        <f t="shared" si="41"/>
        <v>0</v>
      </c>
      <c r="X84" s="421">
        <f t="shared" si="41"/>
        <v>0</v>
      </c>
      <c r="Y84" s="421">
        <f t="shared" si="41"/>
        <v>0</v>
      </c>
      <c r="Z84" s="421">
        <f t="shared" si="41"/>
        <v>0</v>
      </c>
      <c r="AA84" s="421">
        <f t="shared" si="41"/>
        <v>0</v>
      </c>
      <c r="AB84" s="421">
        <f t="shared" si="41"/>
        <v>0</v>
      </c>
      <c r="AC84" s="421">
        <f t="shared" si="41"/>
        <v>0</v>
      </c>
      <c r="AD84" s="421">
        <f t="shared" si="41"/>
        <v>0</v>
      </c>
      <c r="AE84" s="421">
        <f t="shared" si="41"/>
        <v>0</v>
      </c>
      <c r="AF84" s="421">
        <f t="shared" si="41"/>
        <v>0</v>
      </c>
      <c r="AG84" s="421">
        <f t="shared" si="41"/>
        <v>0</v>
      </c>
      <c r="AH84" s="421">
        <f t="shared" si="41"/>
        <v>0</v>
      </c>
      <c r="AI84" s="421">
        <f t="shared" si="41"/>
        <v>0</v>
      </c>
      <c r="AJ84" s="421">
        <f t="shared" si="41"/>
        <v>0</v>
      </c>
      <c r="AK84" s="421">
        <f t="shared" si="41"/>
        <v>0</v>
      </c>
      <c r="AL84" s="421">
        <f t="shared" si="41"/>
        <v>0</v>
      </c>
      <c r="AM84" s="421">
        <f t="shared" si="41"/>
        <v>0</v>
      </c>
      <c r="AN84" s="421">
        <f t="shared" si="41"/>
        <v>0</v>
      </c>
      <c r="AO84" s="421">
        <f t="shared" si="41"/>
        <v>0</v>
      </c>
      <c r="AP84" s="421">
        <f t="shared" si="41"/>
        <v>0</v>
      </c>
    </row>
    <row r="85" spans="1:53" x14ac:dyDescent="0.2">
      <c r="A85" s="2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53" x14ac:dyDescent="0.2">
      <c r="A86" s="25" t="s">
        <v>75</v>
      </c>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53" x14ac:dyDescent="0.2">
      <c r="A87" s="23" t="s">
        <v>230</v>
      </c>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53" x14ac:dyDescent="0.2">
      <c r="A88" s="117" t="s">
        <v>282</v>
      </c>
      <c r="B88" s="194">
        <f>C552+C558</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53" x14ac:dyDescent="0.2">
      <c r="A89" s="117" t="s">
        <v>283</v>
      </c>
      <c r="B89" s="189">
        <f>C565</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53" x14ac:dyDescent="0.2">
      <c r="A90" s="117" t="s">
        <v>231</v>
      </c>
      <c r="B90" s="195">
        <f>IF(term_tenor="N/A",0,IF(DebtPercent="Calculated",B602,B603))</f>
        <v>0</v>
      </c>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c r="AD90" s="189"/>
      <c r="AE90" s="189"/>
      <c r="AF90" s="189"/>
      <c r="AG90" s="189"/>
      <c r="AH90" s="189"/>
      <c r="AI90" s="189"/>
      <c r="AJ90" s="189"/>
      <c r="AK90" s="189"/>
      <c r="AL90" s="189"/>
      <c r="AM90" s="189"/>
      <c r="AN90" s="189"/>
      <c r="AO90" s="189"/>
      <c r="AP90" s="189"/>
    </row>
    <row r="91" spans="1:53" x14ac:dyDescent="0.2">
      <c r="A91" s="117" t="s">
        <v>13</v>
      </c>
      <c r="B91" s="194">
        <f>SUM(B88:B90)</f>
        <v>0</v>
      </c>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c r="AI91" s="194"/>
      <c r="AJ91" s="194"/>
      <c r="AK91" s="194"/>
      <c r="AL91" s="194"/>
      <c r="AM91" s="194"/>
      <c r="AN91" s="194"/>
      <c r="AO91" s="194"/>
      <c r="AP91" s="194"/>
    </row>
    <row r="92" spans="1:53" x14ac:dyDescent="0.2">
      <c r="A92" s="23" t="s">
        <v>229</v>
      </c>
      <c r="B92" s="194">
        <f>-B84-B90</f>
        <v>0</v>
      </c>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row>
    <row r="93" spans="1:53" x14ac:dyDescent="0.2">
      <c r="A93" s="23" t="s">
        <v>228</v>
      </c>
      <c r="B93" s="195">
        <v>0</v>
      </c>
      <c r="C93" s="195">
        <f>-C591</f>
        <v>0</v>
      </c>
      <c r="D93" s="195">
        <f t="shared" ref="D93:AP93" si="42">-D591</f>
        <v>0</v>
      </c>
      <c r="E93" s="195">
        <f t="shared" si="42"/>
        <v>0</v>
      </c>
      <c r="F93" s="195">
        <f t="shared" si="42"/>
        <v>0</v>
      </c>
      <c r="G93" s="195">
        <f t="shared" si="42"/>
        <v>0</v>
      </c>
      <c r="H93" s="195">
        <f t="shared" si="42"/>
        <v>0</v>
      </c>
      <c r="I93" s="195">
        <f t="shared" si="42"/>
        <v>0</v>
      </c>
      <c r="J93" s="195">
        <f t="shared" si="42"/>
        <v>0</v>
      </c>
      <c r="K93" s="195">
        <f t="shared" si="42"/>
        <v>0</v>
      </c>
      <c r="L93" s="195">
        <f t="shared" si="42"/>
        <v>0</v>
      </c>
      <c r="M93" s="195">
        <f t="shared" si="42"/>
        <v>0</v>
      </c>
      <c r="N93" s="195">
        <f t="shared" si="42"/>
        <v>0</v>
      </c>
      <c r="O93" s="195">
        <f t="shared" si="42"/>
        <v>0</v>
      </c>
      <c r="P93" s="195">
        <f t="shared" si="42"/>
        <v>0</v>
      </c>
      <c r="Q93" s="195">
        <f t="shared" si="42"/>
        <v>0</v>
      </c>
      <c r="R93" s="195">
        <f t="shared" si="42"/>
        <v>0</v>
      </c>
      <c r="S93" s="195">
        <f t="shared" si="42"/>
        <v>0</v>
      </c>
      <c r="T93" s="195">
        <f t="shared" si="42"/>
        <v>0</v>
      </c>
      <c r="U93" s="195">
        <f t="shared" si="42"/>
        <v>0</v>
      </c>
      <c r="V93" s="195">
        <f t="shared" si="42"/>
        <v>0</v>
      </c>
      <c r="W93" s="195">
        <f t="shared" si="42"/>
        <v>0</v>
      </c>
      <c r="X93" s="195">
        <f t="shared" si="42"/>
        <v>0</v>
      </c>
      <c r="Y93" s="195">
        <f t="shared" si="42"/>
        <v>0</v>
      </c>
      <c r="Z93" s="195">
        <f t="shared" si="42"/>
        <v>0</v>
      </c>
      <c r="AA93" s="195">
        <f t="shared" si="42"/>
        <v>0</v>
      </c>
      <c r="AB93" s="195">
        <f t="shared" si="42"/>
        <v>0</v>
      </c>
      <c r="AC93" s="195">
        <f t="shared" si="42"/>
        <v>0</v>
      </c>
      <c r="AD93" s="195">
        <f t="shared" si="42"/>
        <v>0</v>
      </c>
      <c r="AE93" s="195">
        <f t="shared" si="42"/>
        <v>0</v>
      </c>
      <c r="AF93" s="195">
        <f t="shared" si="42"/>
        <v>0</v>
      </c>
      <c r="AG93" s="195">
        <f t="shared" si="42"/>
        <v>0</v>
      </c>
      <c r="AH93" s="195">
        <f t="shared" si="42"/>
        <v>0</v>
      </c>
      <c r="AI93" s="195">
        <f t="shared" si="42"/>
        <v>0</v>
      </c>
      <c r="AJ93" s="195">
        <f t="shared" si="42"/>
        <v>0</v>
      </c>
      <c r="AK93" s="195">
        <f t="shared" si="42"/>
        <v>0</v>
      </c>
      <c r="AL93" s="195">
        <f t="shared" si="42"/>
        <v>0</v>
      </c>
      <c r="AM93" s="195">
        <f t="shared" si="42"/>
        <v>0</v>
      </c>
      <c r="AN93" s="195">
        <f t="shared" si="42"/>
        <v>0</v>
      </c>
      <c r="AO93" s="195">
        <f t="shared" si="42"/>
        <v>0</v>
      </c>
      <c r="AP93" s="195">
        <f t="shared" si="42"/>
        <v>0</v>
      </c>
    </row>
    <row r="94" spans="1:53" x14ac:dyDescent="0.2">
      <c r="A94" s="273" t="s">
        <v>13</v>
      </c>
      <c r="B94" s="202">
        <f>SUM(B91:B93)</f>
        <v>0</v>
      </c>
      <c r="C94" s="202">
        <f>SUM(C91:C93)</f>
        <v>0</v>
      </c>
      <c r="D94" s="202">
        <f t="shared" ref="D94:AP94" si="43">SUM(D91:D93)</f>
        <v>0</v>
      </c>
      <c r="E94" s="202">
        <f t="shared" si="43"/>
        <v>0</v>
      </c>
      <c r="F94" s="202">
        <f t="shared" si="43"/>
        <v>0</v>
      </c>
      <c r="G94" s="202">
        <f t="shared" si="43"/>
        <v>0</v>
      </c>
      <c r="H94" s="202">
        <f t="shared" si="43"/>
        <v>0</v>
      </c>
      <c r="I94" s="202">
        <f t="shared" si="43"/>
        <v>0</v>
      </c>
      <c r="J94" s="202">
        <f t="shared" si="43"/>
        <v>0</v>
      </c>
      <c r="K94" s="202">
        <f t="shared" si="43"/>
        <v>0</v>
      </c>
      <c r="L94" s="202">
        <f t="shared" si="43"/>
        <v>0</v>
      </c>
      <c r="M94" s="202">
        <f t="shared" si="43"/>
        <v>0</v>
      </c>
      <c r="N94" s="202">
        <f t="shared" si="43"/>
        <v>0</v>
      </c>
      <c r="O94" s="202">
        <f t="shared" si="43"/>
        <v>0</v>
      </c>
      <c r="P94" s="202">
        <f t="shared" si="43"/>
        <v>0</v>
      </c>
      <c r="Q94" s="202">
        <f t="shared" si="43"/>
        <v>0</v>
      </c>
      <c r="R94" s="202">
        <f t="shared" si="43"/>
        <v>0</v>
      </c>
      <c r="S94" s="202">
        <f t="shared" si="43"/>
        <v>0</v>
      </c>
      <c r="T94" s="202">
        <f t="shared" si="43"/>
        <v>0</v>
      </c>
      <c r="U94" s="202">
        <f t="shared" si="43"/>
        <v>0</v>
      </c>
      <c r="V94" s="202">
        <f t="shared" si="43"/>
        <v>0</v>
      </c>
      <c r="W94" s="202">
        <f t="shared" si="43"/>
        <v>0</v>
      </c>
      <c r="X94" s="202">
        <f t="shared" si="43"/>
        <v>0</v>
      </c>
      <c r="Y94" s="202">
        <f t="shared" si="43"/>
        <v>0</v>
      </c>
      <c r="Z94" s="202">
        <f t="shared" si="43"/>
        <v>0</v>
      </c>
      <c r="AA94" s="202">
        <f t="shared" si="43"/>
        <v>0</v>
      </c>
      <c r="AB94" s="202">
        <f t="shared" si="43"/>
        <v>0</v>
      </c>
      <c r="AC94" s="202">
        <f t="shared" si="43"/>
        <v>0</v>
      </c>
      <c r="AD94" s="202">
        <f t="shared" si="43"/>
        <v>0</v>
      </c>
      <c r="AE94" s="202">
        <f t="shared" si="43"/>
        <v>0</v>
      </c>
      <c r="AF94" s="202">
        <f t="shared" si="43"/>
        <v>0</v>
      </c>
      <c r="AG94" s="202">
        <f t="shared" si="43"/>
        <v>0</v>
      </c>
      <c r="AH94" s="202">
        <f t="shared" si="43"/>
        <v>0</v>
      </c>
      <c r="AI94" s="202">
        <f t="shared" si="43"/>
        <v>0</v>
      </c>
      <c r="AJ94" s="202">
        <f t="shared" si="43"/>
        <v>0</v>
      </c>
      <c r="AK94" s="202">
        <f t="shared" si="43"/>
        <v>0</v>
      </c>
      <c r="AL94" s="202">
        <f t="shared" si="43"/>
        <v>0</v>
      </c>
      <c r="AM94" s="202">
        <f t="shared" si="43"/>
        <v>0</v>
      </c>
      <c r="AN94" s="202">
        <f t="shared" si="43"/>
        <v>0</v>
      </c>
      <c r="AO94" s="202">
        <f t="shared" si="43"/>
        <v>0</v>
      </c>
      <c r="AP94" s="202">
        <f t="shared" si="43"/>
        <v>0</v>
      </c>
    </row>
    <row r="95" spans="1:53" s="274" customFormat="1" ht="13.5" thickBot="1" x14ac:dyDescent="0.25">
      <c r="A95" s="415"/>
      <c r="B95" s="371"/>
      <c r="C95" s="371"/>
      <c r="D95" s="371"/>
      <c r="E95" s="371"/>
      <c r="F95" s="371"/>
      <c r="G95" s="371"/>
      <c r="H95" s="371"/>
      <c r="I95" s="371"/>
      <c r="J95" s="371"/>
      <c r="K95" s="371"/>
      <c r="L95" s="371"/>
      <c r="M95" s="371"/>
      <c r="N95" s="371"/>
      <c r="O95" s="371"/>
      <c r="P95" s="371"/>
      <c r="Q95" s="371"/>
      <c r="R95" s="371"/>
      <c r="S95" s="371"/>
      <c r="T95" s="371"/>
      <c r="U95" s="371"/>
      <c r="V95" s="371"/>
      <c r="W95" s="371"/>
      <c r="X95" s="371"/>
      <c r="Y95" s="371"/>
      <c r="Z95" s="371"/>
      <c r="AA95" s="371"/>
      <c r="AB95" s="371"/>
      <c r="AC95" s="371"/>
      <c r="AD95" s="371"/>
      <c r="AE95" s="371"/>
      <c r="AF95" s="371"/>
      <c r="AG95" s="371"/>
      <c r="AH95" s="371"/>
      <c r="AI95" s="371"/>
      <c r="AJ95" s="371"/>
      <c r="AK95" s="371"/>
      <c r="AL95" s="371"/>
      <c r="AM95" s="371"/>
      <c r="AN95" s="371"/>
      <c r="AO95" s="371"/>
      <c r="AP95" s="371"/>
      <c r="AQ95" s="416"/>
      <c r="AR95" s="416"/>
      <c r="AS95" s="416"/>
      <c r="AT95" s="416"/>
      <c r="AU95" s="416"/>
      <c r="AV95" s="416"/>
      <c r="AW95" s="416"/>
      <c r="AX95" s="416"/>
      <c r="AY95" s="416"/>
      <c r="AZ95" s="416"/>
      <c r="BA95" s="416"/>
    </row>
    <row r="96" spans="1:53" s="122" customFormat="1" ht="13.5" thickTop="1" x14ac:dyDescent="0.2">
      <c r="A96" s="109" t="s">
        <v>289</v>
      </c>
      <c r="B96" s="284"/>
      <c r="C96" s="284"/>
      <c r="D96" s="284"/>
      <c r="E96" s="284"/>
      <c r="F96" s="284"/>
      <c r="G96" s="284"/>
      <c r="H96" s="284"/>
      <c r="I96" s="284"/>
      <c r="J96" s="284"/>
      <c r="K96" s="284"/>
      <c r="L96" s="284"/>
      <c r="M96" s="284"/>
      <c r="N96" s="284"/>
      <c r="O96" s="284"/>
      <c r="P96" s="284"/>
      <c r="Q96" s="284"/>
      <c r="R96" s="284"/>
      <c r="S96" s="284"/>
      <c r="T96" s="284"/>
      <c r="U96" s="284"/>
      <c r="V96" s="284"/>
      <c r="W96" s="284"/>
      <c r="X96" s="284"/>
      <c r="Y96" s="284"/>
      <c r="Z96" s="284"/>
      <c r="AA96" s="284"/>
      <c r="AB96" s="284"/>
      <c r="AC96" s="284"/>
      <c r="AD96" s="284"/>
      <c r="AE96" s="284"/>
      <c r="AF96" s="284"/>
      <c r="AG96" s="284"/>
      <c r="AH96" s="284"/>
      <c r="AI96" s="284"/>
      <c r="AJ96" s="284"/>
      <c r="AK96" s="284"/>
      <c r="AL96" s="284"/>
      <c r="AM96" s="284"/>
      <c r="AN96" s="284"/>
      <c r="AO96" s="284"/>
      <c r="AP96" s="284"/>
    </row>
    <row r="97" spans="1:42" s="122" customFormat="1" x14ac:dyDescent="0.2">
      <c r="A97" s="29" t="s">
        <v>290</v>
      </c>
      <c r="G97" s="203"/>
      <c r="H97" s="203"/>
      <c r="I97" s="203"/>
      <c r="J97" s="203"/>
      <c r="K97" s="203"/>
      <c r="L97" s="203"/>
      <c r="M97" s="203"/>
      <c r="N97" s="203"/>
      <c r="O97" s="203"/>
      <c r="P97" s="203"/>
      <c r="Q97" s="203"/>
      <c r="R97" s="203"/>
      <c r="S97" s="203"/>
      <c r="T97" s="203"/>
      <c r="U97" s="203"/>
      <c r="V97" s="203"/>
      <c r="W97" s="203"/>
      <c r="X97" s="203"/>
      <c r="Y97" s="203"/>
      <c r="Z97" s="203"/>
      <c r="AA97" s="203"/>
      <c r="AB97" s="203"/>
      <c r="AC97" s="203"/>
      <c r="AD97" s="203"/>
      <c r="AE97" s="203"/>
      <c r="AF97" s="203"/>
      <c r="AG97" s="203"/>
      <c r="AH97" s="203"/>
      <c r="AI97" s="203"/>
      <c r="AJ97" s="203"/>
      <c r="AK97" s="203"/>
      <c r="AL97" s="203"/>
      <c r="AM97" s="203"/>
      <c r="AN97" s="203"/>
      <c r="AO97" s="203"/>
      <c r="AP97" s="203"/>
    </row>
    <row r="98" spans="1:42" x14ac:dyDescent="0.2">
      <c r="A98" s="117" t="s">
        <v>229</v>
      </c>
      <c r="B98" s="189">
        <f t="shared" ref="B98:AP98" si="44">-B92</f>
        <v>0</v>
      </c>
      <c r="C98" s="189">
        <f t="shared" si="44"/>
        <v>0</v>
      </c>
      <c r="D98" s="189">
        <f t="shared" si="44"/>
        <v>0</v>
      </c>
      <c r="E98" s="189">
        <f t="shared" si="44"/>
        <v>0</v>
      </c>
      <c r="F98" s="189">
        <f t="shared" si="44"/>
        <v>0</v>
      </c>
      <c r="G98" s="189">
        <f t="shared" si="44"/>
        <v>0</v>
      </c>
      <c r="H98" s="189">
        <f t="shared" si="44"/>
        <v>0</v>
      </c>
      <c r="I98" s="189">
        <f t="shared" si="44"/>
        <v>0</v>
      </c>
      <c r="J98" s="189">
        <f t="shared" si="44"/>
        <v>0</v>
      </c>
      <c r="K98" s="189">
        <f t="shared" si="44"/>
        <v>0</v>
      </c>
      <c r="L98" s="189">
        <f t="shared" si="44"/>
        <v>0</v>
      </c>
      <c r="M98" s="189">
        <f t="shared" si="44"/>
        <v>0</v>
      </c>
      <c r="N98" s="189">
        <f t="shared" si="44"/>
        <v>0</v>
      </c>
      <c r="O98" s="189">
        <f t="shared" si="44"/>
        <v>0</v>
      </c>
      <c r="P98" s="189">
        <f t="shared" si="44"/>
        <v>0</v>
      </c>
      <c r="Q98" s="189">
        <f t="shared" si="44"/>
        <v>0</v>
      </c>
      <c r="R98" s="189">
        <f t="shared" si="44"/>
        <v>0</v>
      </c>
      <c r="S98" s="189">
        <f t="shared" si="44"/>
        <v>0</v>
      </c>
      <c r="T98" s="189">
        <f t="shared" si="44"/>
        <v>0</v>
      </c>
      <c r="U98" s="189">
        <f t="shared" si="44"/>
        <v>0</v>
      </c>
      <c r="V98" s="189">
        <f t="shared" si="44"/>
        <v>0</v>
      </c>
      <c r="W98" s="189">
        <f t="shared" si="44"/>
        <v>0</v>
      </c>
      <c r="X98" s="189">
        <f t="shared" si="44"/>
        <v>0</v>
      </c>
      <c r="Y98" s="189">
        <f t="shared" si="44"/>
        <v>0</v>
      </c>
      <c r="Z98" s="189">
        <f t="shared" si="44"/>
        <v>0</v>
      </c>
      <c r="AA98" s="189">
        <f t="shared" si="44"/>
        <v>0</v>
      </c>
      <c r="AB98" s="189">
        <f t="shared" si="44"/>
        <v>0</v>
      </c>
      <c r="AC98" s="189">
        <f t="shared" si="44"/>
        <v>0</v>
      </c>
      <c r="AD98" s="189">
        <f t="shared" si="44"/>
        <v>0</v>
      </c>
      <c r="AE98" s="189">
        <f t="shared" si="44"/>
        <v>0</v>
      </c>
      <c r="AF98" s="189">
        <f t="shared" si="44"/>
        <v>0</v>
      </c>
      <c r="AG98" s="189">
        <f t="shared" si="44"/>
        <v>0</v>
      </c>
      <c r="AH98" s="189">
        <f t="shared" si="44"/>
        <v>0</v>
      </c>
      <c r="AI98" s="189">
        <f t="shared" si="44"/>
        <v>0</v>
      </c>
      <c r="AJ98" s="189">
        <f t="shared" si="44"/>
        <v>0</v>
      </c>
      <c r="AK98" s="189">
        <f t="shared" si="44"/>
        <v>0</v>
      </c>
      <c r="AL98" s="189">
        <f t="shared" si="44"/>
        <v>0</v>
      </c>
      <c r="AM98" s="189">
        <f t="shared" si="44"/>
        <v>0</v>
      </c>
      <c r="AN98" s="189">
        <f t="shared" si="44"/>
        <v>0</v>
      </c>
      <c r="AO98" s="189">
        <f t="shared" si="44"/>
        <v>0</v>
      </c>
      <c r="AP98" s="189">
        <f t="shared" si="44"/>
        <v>0</v>
      </c>
    </row>
    <row r="99" spans="1:42" x14ac:dyDescent="0.2">
      <c r="A99" s="117" t="s">
        <v>288</v>
      </c>
      <c r="B99" s="195">
        <f t="shared" ref="B99:AP99" si="45">B57+B84+B94</f>
        <v>0</v>
      </c>
      <c r="C99" s="195">
        <f t="shared" si="45"/>
        <v>0</v>
      </c>
      <c r="D99" s="195">
        <f t="shared" si="45"/>
        <v>0</v>
      </c>
      <c r="E99" s="195">
        <f t="shared" si="45"/>
        <v>0</v>
      </c>
      <c r="F99" s="195">
        <f t="shared" si="45"/>
        <v>0</v>
      </c>
      <c r="G99" s="195">
        <f t="shared" si="45"/>
        <v>0</v>
      </c>
      <c r="H99" s="195">
        <f t="shared" si="45"/>
        <v>0</v>
      </c>
      <c r="I99" s="195">
        <f t="shared" si="45"/>
        <v>0</v>
      </c>
      <c r="J99" s="195">
        <f t="shared" si="45"/>
        <v>0</v>
      </c>
      <c r="K99" s="195">
        <f t="shared" si="45"/>
        <v>0</v>
      </c>
      <c r="L99" s="195">
        <f t="shared" si="45"/>
        <v>0</v>
      </c>
      <c r="M99" s="195">
        <f t="shared" si="45"/>
        <v>0</v>
      </c>
      <c r="N99" s="195">
        <f t="shared" si="45"/>
        <v>0</v>
      </c>
      <c r="O99" s="195">
        <f t="shared" si="45"/>
        <v>0</v>
      </c>
      <c r="P99" s="195">
        <f t="shared" si="45"/>
        <v>0</v>
      </c>
      <c r="Q99" s="195">
        <f t="shared" si="45"/>
        <v>0</v>
      </c>
      <c r="R99" s="195">
        <f t="shared" si="45"/>
        <v>0</v>
      </c>
      <c r="S99" s="195">
        <f t="shared" si="45"/>
        <v>0</v>
      </c>
      <c r="T99" s="195">
        <f t="shared" si="45"/>
        <v>0</v>
      </c>
      <c r="U99" s="195">
        <f t="shared" si="45"/>
        <v>0</v>
      </c>
      <c r="V99" s="195">
        <f t="shared" si="45"/>
        <v>0</v>
      </c>
      <c r="W99" s="195">
        <f t="shared" si="45"/>
        <v>0</v>
      </c>
      <c r="X99" s="195">
        <f t="shared" si="45"/>
        <v>0</v>
      </c>
      <c r="Y99" s="195">
        <f t="shared" si="45"/>
        <v>0</v>
      </c>
      <c r="Z99" s="195">
        <f t="shared" si="45"/>
        <v>0</v>
      </c>
      <c r="AA99" s="195">
        <f t="shared" si="45"/>
        <v>0</v>
      </c>
      <c r="AB99" s="195">
        <f t="shared" si="45"/>
        <v>0</v>
      </c>
      <c r="AC99" s="195">
        <f t="shared" si="45"/>
        <v>0</v>
      </c>
      <c r="AD99" s="195">
        <f t="shared" si="45"/>
        <v>0</v>
      </c>
      <c r="AE99" s="195">
        <f t="shared" si="45"/>
        <v>0</v>
      </c>
      <c r="AF99" s="195">
        <f t="shared" si="45"/>
        <v>0</v>
      </c>
      <c r="AG99" s="195">
        <f t="shared" si="45"/>
        <v>0</v>
      </c>
      <c r="AH99" s="195">
        <f t="shared" si="45"/>
        <v>0</v>
      </c>
      <c r="AI99" s="195">
        <f t="shared" si="45"/>
        <v>0</v>
      </c>
      <c r="AJ99" s="195">
        <f t="shared" si="45"/>
        <v>0</v>
      </c>
      <c r="AK99" s="195">
        <f t="shared" si="45"/>
        <v>0</v>
      </c>
      <c r="AL99" s="195">
        <f t="shared" si="45"/>
        <v>0</v>
      </c>
      <c r="AM99" s="195">
        <f t="shared" si="45"/>
        <v>0</v>
      </c>
      <c r="AN99" s="195">
        <f t="shared" si="45"/>
        <v>0</v>
      </c>
      <c r="AO99" s="195">
        <f t="shared" si="45"/>
        <v>0</v>
      </c>
      <c r="AP99" s="195">
        <f t="shared" si="45"/>
        <v>0</v>
      </c>
    </row>
    <row r="100" spans="1:42" x14ac:dyDescent="0.2">
      <c r="A100" s="276" t="s">
        <v>13</v>
      </c>
      <c r="B100" s="202">
        <f>SUM(B98:B99)</f>
        <v>0</v>
      </c>
      <c r="C100" s="202">
        <f t="shared" ref="C100:AP100" si="46">SUM(C98:C99)</f>
        <v>0</v>
      </c>
      <c r="D100" s="202">
        <f t="shared" si="46"/>
        <v>0</v>
      </c>
      <c r="E100" s="202">
        <f t="shared" si="46"/>
        <v>0</v>
      </c>
      <c r="F100" s="202">
        <f t="shared" si="46"/>
        <v>0</v>
      </c>
      <c r="G100" s="202">
        <f t="shared" si="46"/>
        <v>0</v>
      </c>
      <c r="H100" s="202">
        <f t="shared" si="46"/>
        <v>0</v>
      </c>
      <c r="I100" s="202">
        <f t="shared" si="46"/>
        <v>0</v>
      </c>
      <c r="J100" s="202">
        <f t="shared" si="46"/>
        <v>0</v>
      </c>
      <c r="K100" s="202">
        <f t="shared" si="46"/>
        <v>0</v>
      </c>
      <c r="L100" s="202">
        <f t="shared" si="46"/>
        <v>0</v>
      </c>
      <c r="M100" s="202">
        <f t="shared" si="46"/>
        <v>0</v>
      </c>
      <c r="N100" s="202">
        <f t="shared" si="46"/>
        <v>0</v>
      </c>
      <c r="O100" s="202">
        <f t="shared" si="46"/>
        <v>0</v>
      </c>
      <c r="P100" s="202">
        <f t="shared" si="46"/>
        <v>0</v>
      </c>
      <c r="Q100" s="202">
        <f t="shared" si="46"/>
        <v>0</v>
      </c>
      <c r="R100" s="202">
        <f t="shared" si="46"/>
        <v>0</v>
      </c>
      <c r="S100" s="202">
        <f t="shared" si="46"/>
        <v>0</v>
      </c>
      <c r="T100" s="202">
        <f t="shared" si="46"/>
        <v>0</v>
      </c>
      <c r="U100" s="202">
        <f t="shared" si="46"/>
        <v>0</v>
      </c>
      <c r="V100" s="202">
        <f t="shared" si="46"/>
        <v>0</v>
      </c>
      <c r="W100" s="202">
        <f t="shared" si="46"/>
        <v>0</v>
      </c>
      <c r="X100" s="202">
        <f t="shared" si="46"/>
        <v>0</v>
      </c>
      <c r="Y100" s="202">
        <f t="shared" si="46"/>
        <v>0</v>
      </c>
      <c r="Z100" s="202">
        <f t="shared" si="46"/>
        <v>0</v>
      </c>
      <c r="AA100" s="202">
        <f t="shared" si="46"/>
        <v>0</v>
      </c>
      <c r="AB100" s="202">
        <f t="shared" si="46"/>
        <v>0</v>
      </c>
      <c r="AC100" s="202">
        <f t="shared" si="46"/>
        <v>0</v>
      </c>
      <c r="AD100" s="202">
        <f t="shared" si="46"/>
        <v>0</v>
      </c>
      <c r="AE100" s="202">
        <f t="shared" si="46"/>
        <v>0</v>
      </c>
      <c r="AF100" s="202">
        <f t="shared" si="46"/>
        <v>0</v>
      </c>
      <c r="AG100" s="202">
        <f t="shared" si="46"/>
        <v>0</v>
      </c>
      <c r="AH100" s="202">
        <f t="shared" si="46"/>
        <v>0</v>
      </c>
      <c r="AI100" s="202">
        <f t="shared" si="46"/>
        <v>0</v>
      </c>
      <c r="AJ100" s="202">
        <f t="shared" si="46"/>
        <v>0</v>
      </c>
      <c r="AK100" s="202">
        <f t="shared" si="46"/>
        <v>0</v>
      </c>
      <c r="AL100" s="202">
        <f t="shared" si="46"/>
        <v>0</v>
      </c>
      <c r="AM100" s="202">
        <f t="shared" si="46"/>
        <v>0</v>
      </c>
      <c r="AN100" s="202">
        <f t="shared" si="46"/>
        <v>0</v>
      </c>
      <c r="AO100" s="202">
        <f t="shared" si="46"/>
        <v>0</v>
      </c>
      <c r="AP100" s="202">
        <f t="shared" si="46"/>
        <v>0</v>
      </c>
    </row>
    <row r="101" spans="1:42" s="122" customFormat="1" x14ac:dyDescent="0.2">
      <c r="A101" s="23"/>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s="122" customFormat="1" x14ac:dyDescent="0.2">
      <c r="A102" s="29" t="s">
        <v>291</v>
      </c>
      <c r="G102" s="203"/>
      <c r="H102" s="203"/>
      <c r="I102" s="203"/>
      <c r="J102" s="203"/>
      <c r="K102" s="203"/>
      <c r="L102" s="203"/>
      <c r="M102" s="203"/>
      <c r="N102" s="203"/>
      <c r="O102" s="203"/>
      <c r="P102" s="203"/>
      <c r="Q102" s="203"/>
      <c r="R102" s="203"/>
      <c r="S102" s="203"/>
      <c r="T102" s="203"/>
      <c r="U102" s="203"/>
      <c r="V102" s="203"/>
      <c r="W102" s="203"/>
      <c r="X102" s="203"/>
      <c r="Y102" s="203"/>
      <c r="Z102" s="203"/>
      <c r="AA102" s="203"/>
      <c r="AB102" s="203"/>
      <c r="AC102" s="203"/>
      <c r="AD102" s="203"/>
      <c r="AE102" s="203"/>
      <c r="AF102" s="203"/>
      <c r="AG102" s="203"/>
      <c r="AH102" s="203"/>
      <c r="AI102" s="203"/>
      <c r="AJ102" s="203"/>
      <c r="AK102" s="203"/>
      <c r="AL102" s="203"/>
      <c r="AM102" s="203"/>
      <c r="AN102" s="203"/>
      <c r="AO102" s="203"/>
      <c r="AP102" s="203"/>
    </row>
    <row r="103" spans="1:42" s="122" customFormat="1" x14ac:dyDescent="0.2">
      <c r="A103" s="117" t="s">
        <v>2</v>
      </c>
      <c r="G103" s="203"/>
      <c r="H103" s="203"/>
      <c r="I103" s="203"/>
      <c r="J103" s="203"/>
      <c r="K103" s="203"/>
      <c r="L103" s="203"/>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row>
    <row r="104" spans="1:42" x14ac:dyDescent="0.2">
      <c r="A104" s="119" t="s">
        <v>5</v>
      </c>
      <c r="B104" s="422">
        <v>0</v>
      </c>
      <c r="C104" s="422">
        <f>I269+K269</f>
        <v>0</v>
      </c>
      <c r="D104" s="422">
        <v>0</v>
      </c>
      <c r="E104" s="422">
        <v>0</v>
      </c>
      <c r="F104" s="422">
        <v>0</v>
      </c>
      <c r="G104" s="422">
        <v>0</v>
      </c>
      <c r="H104" s="422">
        <v>0</v>
      </c>
      <c r="I104" s="422">
        <v>0</v>
      </c>
      <c r="J104" s="422">
        <v>0</v>
      </c>
      <c r="K104" s="422">
        <v>0</v>
      </c>
      <c r="L104" s="422">
        <v>0</v>
      </c>
      <c r="M104" s="422">
        <v>0</v>
      </c>
      <c r="N104" s="422">
        <v>0</v>
      </c>
      <c r="O104" s="422">
        <v>0</v>
      </c>
      <c r="P104" s="422">
        <v>0</v>
      </c>
      <c r="Q104" s="422">
        <v>0</v>
      </c>
      <c r="R104" s="422">
        <v>0</v>
      </c>
      <c r="S104" s="422">
        <v>0</v>
      </c>
      <c r="T104" s="422">
        <v>0</v>
      </c>
      <c r="U104" s="422">
        <v>0</v>
      </c>
      <c r="V104" s="422">
        <v>0</v>
      </c>
      <c r="W104" s="422">
        <v>0</v>
      </c>
      <c r="X104" s="422">
        <v>0</v>
      </c>
      <c r="Y104" s="422">
        <v>0</v>
      </c>
      <c r="Z104" s="422">
        <v>0</v>
      </c>
      <c r="AA104" s="422">
        <v>0</v>
      </c>
      <c r="AB104" s="422">
        <v>0</v>
      </c>
      <c r="AC104" s="422">
        <v>0</v>
      </c>
      <c r="AD104" s="422">
        <v>0</v>
      </c>
      <c r="AE104" s="422">
        <v>0</v>
      </c>
      <c r="AF104" s="422">
        <v>0</v>
      </c>
      <c r="AG104" s="422">
        <v>0</v>
      </c>
      <c r="AH104" s="422">
        <v>0</v>
      </c>
      <c r="AI104" s="422">
        <v>0</v>
      </c>
      <c r="AJ104" s="422">
        <v>0</v>
      </c>
      <c r="AK104" s="422">
        <v>0</v>
      </c>
      <c r="AL104" s="422">
        <v>0</v>
      </c>
      <c r="AM104" s="422">
        <v>0</v>
      </c>
      <c r="AN104" s="422">
        <v>0</v>
      </c>
      <c r="AO104" s="422">
        <v>0</v>
      </c>
      <c r="AP104" s="422">
        <v>0</v>
      </c>
    </row>
    <row r="105" spans="1:42" x14ac:dyDescent="0.2">
      <c r="A105" s="119" t="s">
        <v>4</v>
      </c>
      <c r="B105" s="195">
        <v>0</v>
      </c>
      <c r="C105" s="195">
        <f>I405+K405</f>
        <v>0</v>
      </c>
      <c r="D105" s="195">
        <v>0</v>
      </c>
      <c r="E105" s="195">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v>0</v>
      </c>
      <c r="AP105" s="195">
        <v>0</v>
      </c>
    </row>
    <row r="106" spans="1:42" x14ac:dyDescent="0.2">
      <c r="A106" s="119" t="s">
        <v>13</v>
      </c>
      <c r="B106" s="422">
        <f t="shared" ref="B106" si="47">SUM(B104:B105)</f>
        <v>0</v>
      </c>
      <c r="C106" s="422">
        <f>SUM(C104:C105)</f>
        <v>0</v>
      </c>
      <c r="D106" s="422">
        <f t="shared" ref="D106:AP106" si="48">SUM(D104:D105)</f>
        <v>0</v>
      </c>
      <c r="E106" s="422">
        <f t="shared" si="48"/>
        <v>0</v>
      </c>
      <c r="F106" s="422">
        <f t="shared" si="48"/>
        <v>0</v>
      </c>
      <c r="G106" s="422">
        <f t="shared" si="48"/>
        <v>0</v>
      </c>
      <c r="H106" s="422">
        <f t="shared" si="48"/>
        <v>0</v>
      </c>
      <c r="I106" s="422">
        <f t="shared" si="48"/>
        <v>0</v>
      </c>
      <c r="J106" s="422">
        <f t="shared" si="48"/>
        <v>0</v>
      </c>
      <c r="K106" s="422">
        <f t="shared" si="48"/>
        <v>0</v>
      </c>
      <c r="L106" s="422">
        <f t="shared" si="48"/>
        <v>0</v>
      </c>
      <c r="M106" s="422">
        <f t="shared" si="48"/>
        <v>0</v>
      </c>
      <c r="N106" s="422">
        <f t="shared" si="48"/>
        <v>0</v>
      </c>
      <c r="O106" s="422">
        <f t="shared" si="48"/>
        <v>0</v>
      </c>
      <c r="P106" s="422">
        <f t="shared" si="48"/>
        <v>0</v>
      </c>
      <c r="Q106" s="422">
        <f t="shared" si="48"/>
        <v>0</v>
      </c>
      <c r="R106" s="422">
        <f t="shared" si="48"/>
        <v>0</v>
      </c>
      <c r="S106" s="422">
        <f t="shared" si="48"/>
        <v>0</v>
      </c>
      <c r="T106" s="422">
        <f t="shared" si="48"/>
        <v>0</v>
      </c>
      <c r="U106" s="422">
        <f t="shared" si="48"/>
        <v>0</v>
      </c>
      <c r="V106" s="422">
        <f t="shared" si="48"/>
        <v>0</v>
      </c>
      <c r="W106" s="422">
        <f t="shared" si="48"/>
        <v>0</v>
      </c>
      <c r="X106" s="422">
        <f t="shared" si="48"/>
        <v>0</v>
      </c>
      <c r="Y106" s="422">
        <f t="shared" si="48"/>
        <v>0</v>
      </c>
      <c r="Z106" s="422">
        <f t="shared" si="48"/>
        <v>0</v>
      </c>
      <c r="AA106" s="422">
        <f t="shared" si="48"/>
        <v>0</v>
      </c>
      <c r="AB106" s="422">
        <f t="shared" si="48"/>
        <v>0</v>
      </c>
      <c r="AC106" s="422">
        <f t="shared" si="48"/>
        <v>0</v>
      </c>
      <c r="AD106" s="422">
        <f t="shared" si="48"/>
        <v>0</v>
      </c>
      <c r="AE106" s="422">
        <f t="shared" si="48"/>
        <v>0</v>
      </c>
      <c r="AF106" s="422">
        <f t="shared" si="48"/>
        <v>0</v>
      </c>
      <c r="AG106" s="422">
        <f t="shared" si="48"/>
        <v>0</v>
      </c>
      <c r="AH106" s="422">
        <f t="shared" si="48"/>
        <v>0</v>
      </c>
      <c r="AI106" s="422">
        <f t="shared" si="48"/>
        <v>0</v>
      </c>
      <c r="AJ106" s="422">
        <f t="shared" si="48"/>
        <v>0</v>
      </c>
      <c r="AK106" s="422">
        <f t="shared" si="48"/>
        <v>0</v>
      </c>
      <c r="AL106" s="422">
        <f t="shared" si="48"/>
        <v>0</v>
      </c>
      <c r="AM106" s="422">
        <f t="shared" si="48"/>
        <v>0</v>
      </c>
      <c r="AN106" s="422">
        <f t="shared" si="48"/>
        <v>0</v>
      </c>
      <c r="AO106" s="422">
        <f t="shared" si="48"/>
        <v>0</v>
      </c>
      <c r="AP106" s="422">
        <f t="shared" si="48"/>
        <v>0</v>
      </c>
    </row>
    <row r="107" spans="1:42" s="122" customFormat="1" x14ac:dyDescent="0.2">
      <c r="A107" s="117" t="s">
        <v>6</v>
      </c>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row>
    <row r="108" spans="1:42" x14ac:dyDescent="0.2">
      <c r="A108" s="119" t="s">
        <v>5</v>
      </c>
      <c r="B108" s="422">
        <f>B538</f>
        <v>0</v>
      </c>
      <c r="C108" s="422">
        <f t="shared" ref="C108:AO108" si="49">C538</f>
        <v>0</v>
      </c>
      <c r="D108" s="422">
        <f t="shared" si="49"/>
        <v>0</v>
      </c>
      <c r="E108" s="422">
        <f t="shared" si="49"/>
        <v>0</v>
      </c>
      <c r="F108" s="422">
        <f t="shared" si="49"/>
        <v>0</v>
      </c>
      <c r="G108" s="422">
        <f t="shared" si="49"/>
        <v>0</v>
      </c>
      <c r="H108" s="422">
        <f t="shared" si="49"/>
        <v>0</v>
      </c>
      <c r="I108" s="422">
        <f t="shared" si="49"/>
        <v>0</v>
      </c>
      <c r="J108" s="422">
        <f t="shared" si="49"/>
        <v>0</v>
      </c>
      <c r="K108" s="422">
        <f t="shared" si="49"/>
        <v>0</v>
      </c>
      <c r="L108" s="422">
        <f t="shared" si="49"/>
        <v>0</v>
      </c>
      <c r="M108" s="422">
        <f t="shared" si="49"/>
        <v>0</v>
      </c>
      <c r="N108" s="422">
        <f t="shared" si="49"/>
        <v>0</v>
      </c>
      <c r="O108" s="422">
        <f t="shared" si="49"/>
        <v>0</v>
      </c>
      <c r="P108" s="422">
        <f t="shared" si="49"/>
        <v>0</v>
      </c>
      <c r="Q108" s="422">
        <f t="shared" si="49"/>
        <v>0</v>
      </c>
      <c r="R108" s="422">
        <f t="shared" si="49"/>
        <v>0</v>
      </c>
      <c r="S108" s="422">
        <f t="shared" si="49"/>
        <v>0</v>
      </c>
      <c r="T108" s="422">
        <f t="shared" si="49"/>
        <v>0</v>
      </c>
      <c r="U108" s="422">
        <f t="shared" si="49"/>
        <v>0</v>
      </c>
      <c r="V108" s="422">
        <f t="shared" si="49"/>
        <v>0</v>
      </c>
      <c r="W108" s="422">
        <f t="shared" si="49"/>
        <v>0</v>
      </c>
      <c r="X108" s="422">
        <f t="shared" si="49"/>
        <v>0</v>
      </c>
      <c r="Y108" s="422">
        <f t="shared" si="49"/>
        <v>0</v>
      </c>
      <c r="Z108" s="422">
        <f t="shared" si="49"/>
        <v>0</v>
      </c>
      <c r="AA108" s="422">
        <f t="shared" si="49"/>
        <v>0</v>
      </c>
      <c r="AB108" s="422">
        <f t="shared" si="49"/>
        <v>0</v>
      </c>
      <c r="AC108" s="422">
        <f t="shared" si="49"/>
        <v>0</v>
      </c>
      <c r="AD108" s="422">
        <f t="shared" si="49"/>
        <v>0</v>
      </c>
      <c r="AE108" s="422">
        <f t="shared" si="49"/>
        <v>0</v>
      </c>
      <c r="AF108" s="422">
        <f t="shared" si="49"/>
        <v>0</v>
      </c>
      <c r="AG108" s="422">
        <f t="shared" si="49"/>
        <v>0</v>
      </c>
      <c r="AH108" s="422">
        <f t="shared" si="49"/>
        <v>0</v>
      </c>
      <c r="AI108" s="422">
        <f t="shared" si="49"/>
        <v>0</v>
      </c>
      <c r="AJ108" s="422">
        <f t="shared" si="49"/>
        <v>0</v>
      </c>
      <c r="AK108" s="422">
        <f t="shared" si="49"/>
        <v>0</v>
      </c>
      <c r="AL108" s="422">
        <f t="shared" si="49"/>
        <v>0</v>
      </c>
      <c r="AM108" s="422">
        <f t="shared" si="49"/>
        <v>0</v>
      </c>
      <c r="AN108" s="422">
        <f t="shared" si="49"/>
        <v>0</v>
      </c>
      <c r="AO108" s="422">
        <f t="shared" si="49"/>
        <v>0</v>
      </c>
      <c r="AP108" s="422">
        <f>AP538</f>
        <v>0</v>
      </c>
    </row>
    <row r="109" spans="1:42" x14ac:dyDescent="0.2">
      <c r="A109" s="119" t="s">
        <v>4</v>
      </c>
      <c r="B109" s="195">
        <f>B544</f>
        <v>0</v>
      </c>
      <c r="C109" s="195">
        <f t="shared" ref="C109:AO109" si="50">C544</f>
        <v>0</v>
      </c>
      <c r="D109" s="195">
        <f t="shared" si="50"/>
        <v>0</v>
      </c>
      <c r="E109" s="195">
        <f t="shared" si="50"/>
        <v>0</v>
      </c>
      <c r="F109" s="195">
        <f t="shared" si="50"/>
        <v>0</v>
      </c>
      <c r="G109" s="195">
        <f t="shared" si="50"/>
        <v>0</v>
      </c>
      <c r="H109" s="195">
        <f t="shared" si="50"/>
        <v>0</v>
      </c>
      <c r="I109" s="195">
        <f t="shared" si="50"/>
        <v>0</v>
      </c>
      <c r="J109" s="195">
        <f t="shared" si="50"/>
        <v>0</v>
      </c>
      <c r="K109" s="195">
        <f t="shared" si="50"/>
        <v>0</v>
      </c>
      <c r="L109" s="195">
        <f t="shared" si="50"/>
        <v>0</v>
      </c>
      <c r="M109" s="195">
        <f t="shared" si="50"/>
        <v>0</v>
      </c>
      <c r="N109" s="195">
        <f t="shared" si="50"/>
        <v>0</v>
      </c>
      <c r="O109" s="195">
        <f t="shared" si="50"/>
        <v>0</v>
      </c>
      <c r="P109" s="195">
        <f t="shared" si="50"/>
        <v>0</v>
      </c>
      <c r="Q109" s="195">
        <f t="shared" si="50"/>
        <v>0</v>
      </c>
      <c r="R109" s="195">
        <f t="shared" si="50"/>
        <v>0</v>
      </c>
      <c r="S109" s="195">
        <f t="shared" si="50"/>
        <v>0</v>
      </c>
      <c r="T109" s="195">
        <f t="shared" si="50"/>
        <v>0</v>
      </c>
      <c r="U109" s="195">
        <f t="shared" si="50"/>
        <v>0</v>
      </c>
      <c r="V109" s="195">
        <f t="shared" si="50"/>
        <v>0</v>
      </c>
      <c r="W109" s="195">
        <f t="shared" si="50"/>
        <v>0</v>
      </c>
      <c r="X109" s="195">
        <f t="shared" si="50"/>
        <v>0</v>
      </c>
      <c r="Y109" s="195">
        <f t="shared" si="50"/>
        <v>0</v>
      </c>
      <c r="Z109" s="195">
        <f t="shared" si="50"/>
        <v>0</v>
      </c>
      <c r="AA109" s="195">
        <f t="shared" si="50"/>
        <v>0</v>
      </c>
      <c r="AB109" s="195">
        <f t="shared" si="50"/>
        <v>0</v>
      </c>
      <c r="AC109" s="195">
        <f t="shared" si="50"/>
        <v>0</v>
      </c>
      <c r="AD109" s="195">
        <f t="shared" si="50"/>
        <v>0</v>
      </c>
      <c r="AE109" s="195">
        <f t="shared" si="50"/>
        <v>0</v>
      </c>
      <c r="AF109" s="195">
        <f t="shared" si="50"/>
        <v>0</v>
      </c>
      <c r="AG109" s="195">
        <f t="shared" si="50"/>
        <v>0</v>
      </c>
      <c r="AH109" s="195">
        <f t="shared" si="50"/>
        <v>0</v>
      </c>
      <c r="AI109" s="195">
        <f t="shared" si="50"/>
        <v>0</v>
      </c>
      <c r="AJ109" s="195">
        <f t="shared" si="50"/>
        <v>0</v>
      </c>
      <c r="AK109" s="195">
        <f t="shared" si="50"/>
        <v>0</v>
      </c>
      <c r="AL109" s="195">
        <f t="shared" si="50"/>
        <v>0</v>
      </c>
      <c r="AM109" s="195">
        <f t="shared" si="50"/>
        <v>0</v>
      </c>
      <c r="AN109" s="195">
        <f t="shared" si="50"/>
        <v>0</v>
      </c>
      <c r="AO109" s="195">
        <f t="shared" si="50"/>
        <v>0</v>
      </c>
      <c r="AP109" s="195">
        <f>AP544</f>
        <v>0</v>
      </c>
    </row>
    <row r="110" spans="1:42" x14ac:dyDescent="0.2">
      <c r="A110" s="119" t="s">
        <v>13</v>
      </c>
      <c r="B110" s="422">
        <f>SUM(B108:B109)</f>
        <v>0</v>
      </c>
      <c r="C110" s="422">
        <f>SUM(C108:C109)</f>
        <v>0</v>
      </c>
      <c r="D110" s="422">
        <f>SUM(D108:D109)</f>
        <v>0</v>
      </c>
      <c r="E110" s="422">
        <f t="shared" ref="E110:AP110" si="51">SUM(E108:E109)</f>
        <v>0</v>
      </c>
      <c r="F110" s="422">
        <f t="shared" si="51"/>
        <v>0</v>
      </c>
      <c r="G110" s="422">
        <f t="shared" si="51"/>
        <v>0</v>
      </c>
      <c r="H110" s="422">
        <f t="shared" si="51"/>
        <v>0</v>
      </c>
      <c r="I110" s="422">
        <f t="shared" si="51"/>
        <v>0</v>
      </c>
      <c r="J110" s="422">
        <f t="shared" si="51"/>
        <v>0</v>
      </c>
      <c r="K110" s="422">
        <f t="shared" si="51"/>
        <v>0</v>
      </c>
      <c r="L110" s="422">
        <f t="shared" si="51"/>
        <v>0</v>
      </c>
      <c r="M110" s="422">
        <f t="shared" si="51"/>
        <v>0</v>
      </c>
      <c r="N110" s="422">
        <f t="shared" si="51"/>
        <v>0</v>
      </c>
      <c r="O110" s="422">
        <f t="shared" si="51"/>
        <v>0</v>
      </c>
      <c r="P110" s="422">
        <f t="shared" si="51"/>
        <v>0</v>
      </c>
      <c r="Q110" s="422">
        <f t="shared" si="51"/>
        <v>0</v>
      </c>
      <c r="R110" s="422">
        <f t="shared" si="51"/>
        <v>0</v>
      </c>
      <c r="S110" s="422">
        <f t="shared" si="51"/>
        <v>0</v>
      </c>
      <c r="T110" s="422">
        <f t="shared" si="51"/>
        <v>0</v>
      </c>
      <c r="U110" s="422">
        <f t="shared" si="51"/>
        <v>0</v>
      </c>
      <c r="V110" s="422">
        <f t="shared" si="51"/>
        <v>0</v>
      </c>
      <c r="W110" s="422">
        <f t="shared" si="51"/>
        <v>0</v>
      </c>
      <c r="X110" s="422">
        <f t="shared" si="51"/>
        <v>0</v>
      </c>
      <c r="Y110" s="422">
        <f t="shared" si="51"/>
        <v>0</v>
      </c>
      <c r="Z110" s="422">
        <f t="shared" si="51"/>
        <v>0</v>
      </c>
      <c r="AA110" s="422">
        <f t="shared" si="51"/>
        <v>0</v>
      </c>
      <c r="AB110" s="422">
        <f t="shared" si="51"/>
        <v>0</v>
      </c>
      <c r="AC110" s="422">
        <f t="shared" si="51"/>
        <v>0</v>
      </c>
      <c r="AD110" s="422">
        <f t="shared" si="51"/>
        <v>0</v>
      </c>
      <c r="AE110" s="422">
        <f t="shared" si="51"/>
        <v>0</v>
      </c>
      <c r="AF110" s="422">
        <f t="shared" si="51"/>
        <v>0</v>
      </c>
      <c r="AG110" s="422">
        <f t="shared" si="51"/>
        <v>0</v>
      </c>
      <c r="AH110" s="422">
        <f t="shared" si="51"/>
        <v>0</v>
      </c>
      <c r="AI110" s="422">
        <f t="shared" si="51"/>
        <v>0</v>
      </c>
      <c r="AJ110" s="422">
        <f t="shared" si="51"/>
        <v>0</v>
      </c>
      <c r="AK110" s="422">
        <f t="shared" si="51"/>
        <v>0</v>
      </c>
      <c r="AL110" s="422">
        <f t="shared" si="51"/>
        <v>0</v>
      </c>
      <c r="AM110" s="422">
        <f t="shared" si="51"/>
        <v>0</v>
      </c>
      <c r="AN110" s="422">
        <f t="shared" si="51"/>
        <v>0</v>
      </c>
      <c r="AO110" s="422">
        <f t="shared" si="51"/>
        <v>0</v>
      </c>
      <c r="AP110" s="422">
        <f t="shared" si="51"/>
        <v>0</v>
      </c>
    </row>
    <row r="111" spans="1:42" s="122" customFormat="1" x14ac:dyDescent="0.2">
      <c r="A111" s="117" t="s">
        <v>84</v>
      </c>
    </row>
    <row r="112" spans="1:42" x14ac:dyDescent="0.2">
      <c r="A112" s="119" t="s">
        <v>5</v>
      </c>
      <c r="B112" s="422">
        <f>B216</f>
        <v>0</v>
      </c>
      <c r="C112" s="422">
        <f>C216</f>
        <v>0</v>
      </c>
      <c r="D112" s="422">
        <f t="shared" ref="D112:AP112" si="52">D216</f>
        <v>0</v>
      </c>
      <c r="E112" s="422">
        <f t="shared" si="52"/>
        <v>0</v>
      </c>
      <c r="F112" s="422">
        <f t="shared" si="52"/>
        <v>0</v>
      </c>
      <c r="G112" s="422">
        <f t="shared" si="52"/>
        <v>0</v>
      </c>
      <c r="H112" s="422">
        <f t="shared" si="52"/>
        <v>0</v>
      </c>
      <c r="I112" s="422">
        <f t="shared" si="52"/>
        <v>0</v>
      </c>
      <c r="J112" s="422">
        <f t="shared" si="52"/>
        <v>0</v>
      </c>
      <c r="K112" s="422">
        <f t="shared" si="52"/>
        <v>0</v>
      </c>
      <c r="L112" s="422">
        <f t="shared" si="52"/>
        <v>0</v>
      </c>
      <c r="M112" s="422">
        <f t="shared" si="52"/>
        <v>0</v>
      </c>
      <c r="N112" s="422">
        <f t="shared" si="52"/>
        <v>0</v>
      </c>
      <c r="O112" s="422">
        <f t="shared" si="52"/>
        <v>0</v>
      </c>
      <c r="P112" s="422">
        <f t="shared" si="52"/>
        <v>0</v>
      </c>
      <c r="Q112" s="422">
        <f t="shared" si="52"/>
        <v>0</v>
      </c>
      <c r="R112" s="422">
        <f t="shared" si="52"/>
        <v>0</v>
      </c>
      <c r="S112" s="422">
        <f t="shared" si="52"/>
        <v>0</v>
      </c>
      <c r="T112" s="422">
        <f t="shared" si="52"/>
        <v>0</v>
      </c>
      <c r="U112" s="422">
        <f t="shared" si="52"/>
        <v>0</v>
      </c>
      <c r="V112" s="422">
        <f t="shared" si="52"/>
        <v>0</v>
      </c>
      <c r="W112" s="422">
        <f t="shared" si="52"/>
        <v>0</v>
      </c>
      <c r="X112" s="422">
        <f t="shared" si="52"/>
        <v>0</v>
      </c>
      <c r="Y112" s="422">
        <f t="shared" si="52"/>
        <v>0</v>
      </c>
      <c r="Z112" s="422">
        <f t="shared" si="52"/>
        <v>0</v>
      </c>
      <c r="AA112" s="422">
        <f t="shared" si="52"/>
        <v>0</v>
      </c>
      <c r="AB112" s="422">
        <f t="shared" si="52"/>
        <v>0</v>
      </c>
      <c r="AC112" s="422">
        <f t="shared" si="52"/>
        <v>0</v>
      </c>
      <c r="AD112" s="422">
        <f t="shared" si="52"/>
        <v>0</v>
      </c>
      <c r="AE112" s="422">
        <f t="shared" si="52"/>
        <v>0</v>
      </c>
      <c r="AF112" s="422">
        <f t="shared" si="52"/>
        <v>0</v>
      </c>
      <c r="AG112" s="422">
        <f t="shared" si="52"/>
        <v>0</v>
      </c>
      <c r="AH112" s="422">
        <f t="shared" si="52"/>
        <v>0</v>
      </c>
      <c r="AI112" s="422">
        <f t="shared" si="52"/>
        <v>0</v>
      </c>
      <c r="AJ112" s="422">
        <f t="shared" si="52"/>
        <v>0</v>
      </c>
      <c r="AK112" s="422">
        <f t="shared" si="52"/>
        <v>0</v>
      </c>
      <c r="AL112" s="422">
        <f t="shared" si="52"/>
        <v>0</v>
      </c>
      <c r="AM112" s="422">
        <f t="shared" si="52"/>
        <v>0</v>
      </c>
      <c r="AN112" s="422">
        <f t="shared" si="52"/>
        <v>0</v>
      </c>
      <c r="AO112" s="422">
        <f t="shared" si="52"/>
        <v>0</v>
      </c>
      <c r="AP112" s="422">
        <f t="shared" si="52"/>
        <v>0</v>
      </c>
    </row>
    <row r="113" spans="1:42" x14ac:dyDescent="0.2">
      <c r="A113" s="119" t="s">
        <v>4</v>
      </c>
      <c r="B113" s="420">
        <f>B256</f>
        <v>0</v>
      </c>
      <c r="C113" s="420">
        <f>C256</f>
        <v>0</v>
      </c>
      <c r="D113" s="420">
        <f t="shared" ref="D113:AP113" si="53">D256</f>
        <v>0</v>
      </c>
      <c r="E113" s="420">
        <f t="shared" si="53"/>
        <v>0</v>
      </c>
      <c r="F113" s="420">
        <f t="shared" si="53"/>
        <v>0</v>
      </c>
      <c r="G113" s="420">
        <f t="shared" si="53"/>
        <v>0</v>
      </c>
      <c r="H113" s="420">
        <f t="shared" si="53"/>
        <v>0</v>
      </c>
      <c r="I113" s="420">
        <f t="shared" si="53"/>
        <v>0</v>
      </c>
      <c r="J113" s="420">
        <f t="shared" si="53"/>
        <v>0</v>
      </c>
      <c r="K113" s="420">
        <f t="shared" si="53"/>
        <v>0</v>
      </c>
      <c r="L113" s="420">
        <f t="shared" si="53"/>
        <v>0</v>
      </c>
      <c r="M113" s="420">
        <f t="shared" si="53"/>
        <v>0</v>
      </c>
      <c r="N113" s="420">
        <f t="shared" si="53"/>
        <v>0</v>
      </c>
      <c r="O113" s="420">
        <f t="shared" si="53"/>
        <v>0</v>
      </c>
      <c r="P113" s="420">
        <f t="shared" si="53"/>
        <v>0</v>
      </c>
      <c r="Q113" s="420">
        <f t="shared" si="53"/>
        <v>0</v>
      </c>
      <c r="R113" s="420">
        <f t="shared" si="53"/>
        <v>0</v>
      </c>
      <c r="S113" s="420">
        <f t="shared" si="53"/>
        <v>0</v>
      </c>
      <c r="T113" s="420">
        <f t="shared" si="53"/>
        <v>0</v>
      </c>
      <c r="U113" s="420">
        <f t="shared" si="53"/>
        <v>0</v>
      </c>
      <c r="V113" s="420">
        <f t="shared" si="53"/>
        <v>0</v>
      </c>
      <c r="W113" s="420">
        <f t="shared" si="53"/>
        <v>0</v>
      </c>
      <c r="X113" s="420">
        <f t="shared" si="53"/>
        <v>0</v>
      </c>
      <c r="Y113" s="420">
        <f t="shared" si="53"/>
        <v>0</v>
      </c>
      <c r="Z113" s="420">
        <f t="shared" si="53"/>
        <v>0</v>
      </c>
      <c r="AA113" s="420">
        <f t="shared" si="53"/>
        <v>0</v>
      </c>
      <c r="AB113" s="420">
        <f t="shared" si="53"/>
        <v>0</v>
      </c>
      <c r="AC113" s="420">
        <f t="shared" si="53"/>
        <v>0</v>
      </c>
      <c r="AD113" s="420">
        <f t="shared" si="53"/>
        <v>0</v>
      </c>
      <c r="AE113" s="420">
        <f t="shared" si="53"/>
        <v>0</v>
      </c>
      <c r="AF113" s="420">
        <f t="shared" si="53"/>
        <v>0</v>
      </c>
      <c r="AG113" s="420">
        <f t="shared" si="53"/>
        <v>0</v>
      </c>
      <c r="AH113" s="420">
        <f t="shared" si="53"/>
        <v>0</v>
      </c>
      <c r="AI113" s="420">
        <f t="shared" si="53"/>
        <v>0</v>
      </c>
      <c r="AJ113" s="420">
        <f t="shared" si="53"/>
        <v>0</v>
      </c>
      <c r="AK113" s="420">
        <f t="shared" si="53"/>
        <v>0</v>
      </c>
      <c r="AL113" s="420">
        <f t="shared" si="53"/>
        <v>0</v>
      </c>
      <c r="AM113" s="420">
        <f t="shared" si="53"/>
        <v>0</v>
      </c>
      <c r="AN113" s="420">
        <f t="shared" si="53"/>
        <v>0</v>
      </c>
      <c r="AO113" s="420">
        <f t="shared" si="53"/>
        <v>0</v>
      </c>
      <c r="AP113" s="420">
        <f t="shared" si="53"/>
        <v>0</v>
      </c>
    </row>
    <row r="114" spans="1:42" x14ac:dyDescent="0.2">
      <c r="A114" s="119" t="s">
        <v>13</v>
      </c>
      <c r="B114" s="420">
        <f>SUM(B112:B113)</f>
        <v>0</v>
      </c>
      <c r="C114" s="420">
        <f>SUM(C112:C113)</f>
        <v>0</v>
      </c>
      <c r="D114" s="420">
        <f>SUM(D112:D113)</f>
        <v>0</v>
      </c>
      <c r="E114" s="420">
        <f t="shared" ref="E114:AP114" si="54">SUM(E112:E113)</f>
        <v>0</v>
      </c>
      <c r="F114" s="420">
        <f t="shared" si="54"/>
        <v>0</v>
      </c>
      <c r="G114" s="420">
        <f t="shared" si="54"/>
        <v>0</v>
      </c>
      <c r="H114" s="420">
        <f t="shared" si="54"/>
        <v>0</v>
      </c>
      <c r="I114" s="420">
        <f t="shared" si="54"/>
        <v>0</v>
      </c>
      <c r="J114" s="420">
        <f t="shared" si="54"/>
        <v>0</v>
      </c>
      <c r="K114" s="420">
        <f t="shared" si="54"/>
        <v>0</v>
      </c>
      <c r="L114" s="420">
        <f t="shared" si="54"/>
        <v>0</v>
      </c>
      <c r="M114" s="420">
        <f t="shared" si="54"/>
        <v>0</v>
      </c>
      <c r="N114" s="420">
        <f t="shared" si="54"/>
        <v>0</v>
      </c>
      <c r="O114" s="420">
        <f t="shared" si="54"/>
        <v>0</v>
      </c>
      <c r="P114" s="420">
        <f t="shared" si="54"/>
        <v>0</v>
      </c>
      <c r="Q114" s="420">
        <f t="shared" si="54"/>
        <v>0</v>
      </c>
      <c r="R114" s="420">
        <f t="shared" si="54"/>
        <v>0</v>
      </c>
      <c r="S114" s="420">
        <f t="shared" si="54"/>
        <v>0</v>
      </c>
      <c r="T114" s="420">
        <f t="shared" si="54"/>
        <v>0</v>
      </c>
      <c r="U114" s="420">
        <f t="shared" si="54"/>
        <v>0</v>
      </c>
      <c r="V114" s="420">
        <f t="shared" si="54"/>
        <v>0</v>
      </c>
      <c r="W114" s="420">
        <f t="shared" si="54"/>
        <v>0</v>
      </c>
      <c r="X114" s="420">
        <f t="shared" si="54"/>
        <v>0</v>
      </c>
      <c r="Y114" s="420">
        <f t="shared" si="54"/>
        <v>0</v>
      </c>
      <c r="Z114" s="420">
        <f t="shared" si="54"/>
        <v>0</v>
      </c>
      <c r="AA114" s="420">
        <f t="shared" si="54"/>
        <v>0</v>
      </c>
      <c r="AB114" s="420">
        <f t="shared" si="54"/>
        <v>0</v>
      </c>
      <c r="AC114" s="420">
        <f t="shared" si="54"/>
        <v>0</v>
      </c>
      <c r="AD114" s="420">
        <f t="shared" si="54"/>
        <v>0</v>
      </c>
      <c r="AE114" s="420">
        <f t="shared" si="54"/>
        <v>0</v>
      </c>
      <c r="AF114" s="420">
        <f t="shared" si="54"/>
        <v>0</v>
      </c>
      <c r="AG114" s="420">
        <f t="shared" si="54"/>
        <v>0</v>
      </c>
      <c r="AH114" s="420">
        <f t="shared" si="54"/>
        <v>0</v>
      </c>
      <c r="AI114" s="420">
        <f t="shared" si="54"/>
        <v>0</v>
      </c>
      <c r="AJ114" s="420">
        <f t="shared" si="54"/>
        <v>0</v>
      </c>
      <c r="AK114" s="420">
        <f t="shared" si="54"/>
        <v>0</v>
      </c>
      <c r="AL114" s="420">
        <f t="shared" si="54"/>
        <v>0</v>
      </c>
      <c r="AM114" s="420">
        <f t="shared" si="54"/>
        <v>0</v>
      </c>
      <c r="AN114" s="420">
        <f t="shared" si="54"/>
        <v>0</v>
      </c>
      <c r="AO114" s="420">
        <f t="shared" si="54"/>
        <v>0</v>
      </c>
      <c r="AP114" s="420">
        <f t="shared" si="54"/>
        <v>0</v>
      </c>
    </row>
    <row r="115" spans="1:42" x14ac:dyDescent="0.2">
      <c r="A115" s="276" t="s">
        <v>13</v>
      </c>
      <c r="B115" s="421">
        <f t="shared" ref="B115:AP115" si="55">B100+B106+B110+B114</f>
        <v>0</v>
      </c>
      <c r="C115" s="421">
        <f t="shared" si="55"/>
        <v>0</v>
      </c>
      <c r="D115" s="421">
        <f t="shared" si="55"/>
        <v>0</v>
      </c>
      <c r="E115" s="421">
        <f t="shared" si="55"/>
        <v>0</v>
      </c>
      <c r="F115" s="421">
        <f t="shared" si="55"/>
        <v>0</v>
      </c>
      <c r="G115" s="421">
        <f t="shared" si="55"/>
        <v>0</v>
      </c>
      <c r="H115" s="421">
        <f t="shared" si="55"/>
        <v>0</v>
      </c>
      <c r="I115" s="421">
        <f t="shared" si="55"/>
        <v>0</v>
      </c>
      <c r="J115" s="421">
        <f t="shared" si="55"/>
        <v>0</v>
      </c>
      <c r="K115" s="421">
        <f t="shared" si="55"/>
        <v>0</v>
      </c>
      <c r="L115" s="421">
        <f t="shared" si="55"/>
        <v>0</v>
      </c>
      <c r="M115" s="421">
        <f t="shared" si="55"/>
        <v>0</v>
      </c>
      <c r="N115" s="421">
        <f t="shared" si="55"/>
        <v>0</v>
      </c>
      <c r="O115" s="421">
        <f t="shared" si="55"/>
        <v>0</v>
      </c>
      <c r="P115" s="421">
        <f t="shared" si="55"/>
        <v>0</v>
      </c>
      <c r="Q115" s="421">
        <f t="shared" si="55"/>
        <v>0</v>
      </c>
      <c r="R115" s="421">
        <f t="shared" si="55"/>
        <v>0</v>
      </c>
      <c r="S115" s="421">
        <f t="shared" si="55"/>
        <v>0</v>
      </c>
      <c r="T115" s="421">
        <f t="shared" si="55"/>
        <v>0</v>
      </c>
      <c r="U115" s="421">
        <f t="shared" si="55"/>
        <v>0</v>
      </c>
      <c r="V115" s="421">
        <f t="shared" si="55"/>
        <v>0</v>
      </c>
      <c r="W115" s="421">
        <f t="shared" si="55"/>
        <v>0</v>
      </c>
      <c r="X115" s="421">
        <f t="shared" si="55"/>
        <v>0</v>
      </c>
      <c r="Y115" s="421">
        <f t="shared" si="55"/>
        <v>0</v>
      </c>
      <c r="Z115" s="421">
        <f t="shared" si="55"/>
        <v>0</v>
      </c>
      <c r="AA115" s="421">
        <f t="shared" si="55"/>
        <v>0</v>
      </c>
      <c r="AB115" s="421">
        <f t="shared" si="55"/>
        <v>0</v>
      </c>
      <c r="AC115" s="421">
        <f t="shared" si="55"/>
        <v>0</v>
      </c>
      <c r="AD115" s="421">
        <f t="shared" si="55"/>
        <v>0</v>
      </c>
      <c r="AE115" s="421">
        <f t="shared" si="55"/>
        <v>0</v>
      </c>
      <c r="AF115" s="421">
        <f t="shared" si="55"/>
        <v>0</v>
      </c>
      <c r="AG115" s="421">
        <f t="shared" si="55"/>
        <v>0</v>
      </c>
      <c r="AH115" s="421">
        <f t="shared" si="55"/>
        <v>0</v>
      </c>
      <c r="AI115" s="421">
        <f t="shared" si="55"/>
        <v>0</v>
      </c>
      <c r="AJ115" s="421">
        <f t="shared" si="55"/>
        <v>0</v>
      </c>
      <c r="AK115" s="421">
        <f t="shared" si="55"/>
        <v>0</v>
      </c>
      <c r="AL115" s="421">
        <f t="shared" si="55"/>
        <v>0</v>
      </c>
      <c r="AM115" s="421">
        <f t="shared" si="55"/>
        <v>0</v>
      </c>
      <c r="AN115" s="421">
        <f t="shared" si="55"/>
        <v>0</v>
      </c>
      <c r="AO115" s="421">
        <f t="shared" si="55"/>
        <v>0</v>
      </c>
      <c r="AP115" s="421">
        <f t="shared" si="55"/>
        <v>0</v>
      </c>
    </row>
    <row r="116" spans="1:42" x14ac:dyDescent="0.2">
      <c r="A116" s="295"/>
      <c r="B116" s="189"/>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c r="AF116" s="189"/>
      <c r="AG116" s="189"/>
      <c r="AH116" s="189"/>
      <c r="AI116" s="189"/>
      <c r="AJ116" s="189"/>
      <c r="AK116" s="189"/>
      <c r="AL116" s="189"/>
      <c r="AM116" s="189"/>
      <c r="AN116" s="189"/>
      <c r="AO116" s="189"/>
      <c r="AP116" s="189"/>
    </row>
    <row r="117" spans="1:42" x14ac:dyDescent="0.2">
      <c r="A117" s="117" t="s">
        <v>216</v>
      </c>
      <c r="B117" s="426">
        <v>0</v>
      </c>
      <c r="C117" s="426" t="str">
        <f>IF(ISERROR(IRR($B115:C115)),"NaN",ROUND(IRR($B115:C115)*100,4))</f>
        <v>NaN</v>
      </c>
      <c r="D117" s="426" t="str">
        <f>IF(ISERROR(IRR($B115:D115)),"NaN",ROUND(IRR($B115:D115)*100,4))</f>
        <v>NaN</v>
      </c>
      <c r="E117" s="426" t="str">
        <f>IF(ISERROR(IRR($B115:E115)),"NaN",ROUND(IRR($B115:E115)*100,4))</f>
        <v>NaN</v>
      </c>
      <c r="F117" s="426" t="str">
        <f>IF(ISERROR(IRR($B115:F115)),"NaN",ROUND(IRR($B115:F115)*100,4))</f>
        <v>NaN</v>
      </c>
      <c r="G117" s="426" t="str">
        <f>IF(ISERROR(IRR($B115:G115)),"NaN",ROUND(IRR($B115:G115)*100,4))</f>
        <v>NaN</v>
      </c>
      <c r="H117" s="426" t="str">
        <f>IF(ISERROR(IRR($B115:H115)),"NaN",ROUND(IRR($B115:H115)*100,4))</f>
        <v>NaN</v>
      </c>
      <c r="I117" s="426" t="str">
        <f>IF(ISERROR(IRR($B115:I115)),"NaN",ROUND(IRR($B115:I115)*100,4))</f>
        <v>NaN</v>
      </c>
      <c r="J117" s="426" t="str">
        <f>IF(ISERROR(IRR($B115:J115)),"NaN",ROUND(IRR($B115:J115)*100,4))</f>
        <v>NaN</v>
      </c>
      <c r="K117" s="426" t="str">
        <f>IF(ISERROR(IRR($B115:K115)),"NaN",ROUND(IRR($B115:K115)*100,4))</f>
        <v>NaN</v>
      </c>
      <c r="L117" s="426" t="str">
        <f>IF(ISERROR(IRR($B115:L115)),"NaN",ROUND(IRR($B115:L115)*100,4))</f>
        <v>NaN</v>
      </c>
      <c r="M117" s="426" t="str">
        <f>IF(ISERROR(IRR($B115:M115)),"NaN",ROUND(IRR($B115:M115)*100,4))</f>
        <v>NaN</v>
      </c>
      <c r="N117" s="426" t="str">
        <f>IF(ISERROR(IRR($B115:N115)),"NaN",ROUND(IRR($B115:N115)*100,4))</f>
        <v>NaN</v>
      </c>
      <c r="O117" s="426" t="str">
        <f>IF(ISERROR(IRR($B115:O115)),"NaN",ROUND(IRR($B115:O115)*100,4))</f>
        <v>NaN</v>
      </c>
      <c r="P117" s="426" t="str">
        <f>IF(ISERROR(IRR($B115:P115)),"NaN",ROUND(IRR($B115:P115)*100,4))</f>
        <v>NaN</v>
      </c>
      <c r="Q117" s="426" t="str">
        <f>IF(ISERROR(IRR($B115:Q115)),"NaN",ROUND(IRR($B115:Q115)*100,4))</f>
        <v>NaN</v>
      </c>
      <c r="R117" s="426" t="str">
        <f>IF(ISERROR(IRR($B115:R115)),"NaN",ROUND(IRR($B115:R115)*100,4))</f>
        <v>NaN</v>
      </c>
      <c r="S117" s="426" t="str">
        <f>IF(ISERROR(IRR($B115:S115)),"NaN",ROUND(IRR($B115:S115)*100,4))</f>
        <v>NaN</v>
      </c>
      <c r="T117" s="426" t="str">
        <f>IF(ISERROR(IRR($B115:T115)),"NaN",ROUND(IRR($B115:T115)*100,4))</f>
        <v>NaN</v>
      </c>
      <c r="U117" s="426" t="str">
        <f>IF(ISERROR(IRR($B115:U115)),"NaN",ROUND(IRR($B115:U115)*100,4))</f>
        <v>NaN</v>
      </c>
      <c r="V117" s="426" t="str">
        <f>IF(ISERROR(IRR($B115:V115)),"NaN",ROUND(IRR($B115:V115)*100,4))</f>
        <v>NaN</v>
      </c>
      <c r="W117" s="426" t="str">
        <f>IF(ISERROR(IRR($B115:W115)),"NaN",ROUND(IRR($B115:W115)*100,4))</f>
        <v>NaN</v>
      </c>
      <c r="X117" s="426" t="str">
        <f>IF(ISERROR(IRR($B115:X115)),"NaN",ROUND(IRR($B115:X115)*100,4))</f>
        <v>NaN</v>
      </c>
      <c r="Y117" s="426" t="str">
        <f>IF(ISERROR(IRR($B115:Y115)),"NaN",ROUND(IRR($B115:Y115)*100,4))</f>
        <v>NaN</v>
      </c>
      <c r="Z117" s="426" t="str">
        <f>IF(ISERROR(IRR($B115:Z115)),"NaN",ROUND(IRR($B115:Z115)*100,4))</f>
        <v>NaN</v>
      </c>
      <c r="AA117" s="426" t="str">
        <f>IF(ISERROR(IRR($B115:AA115)),"NaN",ROUND(IRR($B115:AA115)*100,4))</f>
        <v>NaN</v>
      </c>
      <c r="AB117" s="426" t="str">
        <f>IF(ISERROR(IRR($B115:AB115)),"NaN",ROUND(IRR($B115:AB115)*100,4))</f>
        <v>NaN</v>
      </c>
      <c r="AC117" s="426" t="str">
        <f>IF(ISERROR(IRR($B115:AC115)),"NaN",ROUND(IRR($B115:AC115)*100,4))</f>
        <v>NaN</v>
      </c>
      <c r="AD117" s="426" t="str">
        <f>IF(ISERROR(IRR($B115:AD115)),"NaN",ROUND(IRR($B115:AD115)*100,4))</f>
        <v>NaN</v>
      </c>
      <c r="AE117" s="426" t="str">
        <f>IF(ISERROR(IRR($B115:AE115)),"NaN",ROUND(IRR($B115:AE115)*100,4))</f>
        <v>NaN</v>
      </c>
      <c r="AF117" s="426" t="str">
        <f>IF(ISERROR(IRR($B115:AF115)),"NaN",ROUND(IRR($B115:AF115)*100,4))</f>
        <v>NaN</v>
      </c>
      <c r="AG117" s="426" t="str">
        <f>IF(ISERROR(IRR($B115:AG115)),"NaN",ROUND(IRR($B115:AG115)*100,4))</f>
        <v>NaN</v>
      </c>
      <c r="AH117" s="426" t="str">
        <f>IF(ISERROR(IRR($B115:AH115)),"NaN",ROUND(IRR($B115:AH115)*100,4))</f>
        <v>NaN</v>
      </c>
      <c r="AI117" s="426" t="str">
        <f>IF(ISERROR(IRR($B115:AI115)),"NaN",ROUND(IRR($B115:AI115)*100,4))</f>
        <v>NaN</v>
      </c>
      <c r="AJ117" s="426" t="str">
        <f>IF(ISERROR(IRR($B115:AJ115)),"NaN",ROUND(IRR($B115:AJ115)*100,4))</f>
        <v>NaN</v>
      </c>
      <c r="AK117" s="426" t="str">
        <f>IF(ISERROR(IRR($B115:AK115)),"NaN",ROUND(IRR($B115:AK115)*100,4))</f>
        <v>NaN</v>
      </c>
      <c r="AL117" s="426" t="str">
        <f>IF(ISERROR(IRR($B115:AL115)),"NaN",ROUND(IRR($B115:AL115)*100,4))</f>
        <v>NaN</v>
      </c>
      <c r="AM117" s="426" t="str">
        <f>IF(ISERROR(IRR($B115:AM115)),"NaN",ROUND(IRR($B115:AM115)*100,4))</f>
        <v>NaN</v>
      </c>
      <c r="AN117" s="426" t="str">
        <f>IF(ISERROR(IRR($B115:AN115)),"NaN",ROUND(IRR($B115:AN115)*100,4))</f>
        <v>NaN</v>
      </c>
      <c r="AO117" s="426" t="str">
        <f>IF(ISERROR(IRR($B115:AO115)),"NaN",ROUND(IRR($B115:AO115)*100,4))</f>
        <v>NaN</v>
      </c>
      <c r="AP117" s="426" t="str">
        <f>IF(ISERROR(IRR($B115:AP115)),"NaN",ROUND(IRR($B115:AP115)*100,4))</f>
        <v>NaN</v>
      </c>
    </row>
    <row r="118" spans="1:42" s="16" customFormat="1" x14ac:dyDescent="0.2">
      <c r="A118" s="41" t="s">
        <v>8</v>
      </c>
      <c r="B118" s="427">
        <v>0</v>
      </c>
      <c r="C118" s="427">
        <f>MAX($B$117:C117)</f>
        <v>0</v>
      </c>
      <c r="D118" s="427">
        <f>MAX($B$117:D117)</f>
        <v>0</v>
      </c>
      <c r="E118" s="427">
        <f>MAX($B$117:E117)</f>
        <v>0</v>
      </c>
      <c r="F118" s="427">
        <f>MAX($B$117:F117)</f>
        <v>0</v>
      </c>
      <c r="G118" s="427">
        <f>MAX($B$117:G117)</f>
        <v>0</v>
      </c>
      <c r="H118" s="427">
        <f>MAX($B$117:H117)</f>
        <v>0</v>
      </c>
      <c r="I118" s="427">
        <f>MAX($B$117:I117)</f>
        <v>0</v>
      </c>
      <c r="J118" s="427">
        <f>MAX($B$117:J117)</f>
        <v>0</v>
      </c>
      <c r="K118" s="427">
        <f>MAX($B$117:K117)</f>
        <v>0</v>
      </c>
      <c r="L118" s="427">
        <f>MAX($B$117:L117)</f>
        <v>0</v>
      </c>
      <c r="M118" s="427">
        <f>MAX($B$117:M117)</f>
        <v>0</v>
      </c>
      <c r="N118" s="427">
        <f>MAX($B$117:N117)</f>
        <v>0</v>
      </c>
      <c r="O118" s="427">
        <f>MAX($B$117:O117)</f>
        <v>0</v>
      </c>
      <c r="P118" s="427">
        <f>MAX($B$117:P117)</f>
        <v>0</v>
      </c>
      <c r="Q118" s="427">
        <f>MAX($B$117:Q117)</f>
        <v>0</v>
      </c>
      <c r="R118" s="427">
        <f>MAX($B$117:R117)</f>
        <v>0</v>
      </c>
      <c r="S118" s="427">
        <f>MAX($B$117:S117)</f>
        <v>0</v>
      </c>
      <c r="T118" s="427">
        <f>MAX($B$117:T117)</f>
        <v>0</v>
      </c>
      <c r="U118" s="427">
        <f>MAX($B$117:U117)</f>
        <v>0</v>
      </c>
      <c r="V118" s="427">
        <f>MAX($B$117:V117)</f>
        <v>0</v>
      </c>
      <c r="W118" s="427">
        <f>MAX($B$117:W117)</f>
        <v>0</v>
      </c>
      <c r="X118" s="427">
        <f>MAX($B$117:X117)</f>
        <v>0</v>
      </c>
      <c r="Y118" s="427">
        <f>MAX($B$117:Y117)</f>
        <v>0</v>
      </c>
      <c r="Z118" s="427">
        <f>MAX($B$117:Z117)</f>
        <v>0</v>
      </c>
      <c r="AA118" s="427">
        <f>MAX($B$117:AA117)</f>
        <v>0</v>
      </c>
      <c r="AB118" s="427">
        <f>MAX($B$117:AB117)</f>
        <v>0</v>
      </c>
      <c r="AC118" s="427">
        <f>MAX($B$117:AC117)</f>
        <v>0</v>
      </c>
      <c r="AD118" s="427">
        <f>MAX($B$117:AD117)</f>
        <v>0</v>
      </c>
      <c r="AE118" s="427">
        <f>MAX($B$117:AE117)</f>
        <v>0</v>
      </c>
      <c r="AF118" s="427">
        <f>MAX($B$117:AF117)</f>
        <v>0</v>
      </c>
      <c r="AG118" s="427">
        <f>MAX($B$117:AG117)</f>
        <v>0</v>
      </c>
      <c r="AH118" s="427">
        <f>MAX($B$117:AH117)</f>
        <v>0</v>
      </c>
      <c r="AI118" s="427">
        <f>MAX($B$117:AI117)</f>
        <v>0</v>
      </c>
      <c r="AJ118" s="427">
        <f>MAX($B$117:AJ117)</f>
        <v>0</v>
      </c>
      <c r="AK118" s="427">
        <f>MAX($B$117:AK117)</f>
        <v>0</v>
      </c>
      <c r="AL118" s="427">
        <f>MAX($B$117:AL117)</f>
        <v>0</v>
      </c>
      <c r="AM118" s="427">
        <f>MAX($B$117:AM117)</f>
        <v>0</v>
      </c>
      <c r="AN118" s="427">
        <f>MAX($B$117:AN117)</f>
        <v>0</v>
      </c>
      <c r="AO118" s="427">
        <f>MAX($B$117:AO117)</f>
        <v>0</v>
      </c>
      <c r="AP118" s="427">
        <f>MAX($B$117:AP117)</f>
        <v>0</v>
      </c>
    </row>
    <row r="119" spans="1:42" x14ac:dyDescent="0.2">
      <c r="A119" s="117"/>
      <c r="B119" s="206"/>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218</v>
      </c>
      <c r="B120" s="236">
        <f>B115+NPV(NominalDiscountRate/100,C115:AP115)</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383</v>
      </c>
      <c r="B122" s="284"/>
      <c r="C122" s="284"/>
      <c r="D122" s="284"/>
      <c r="E122" s="284"/>
      <c r="F122" s="284"/>
      <c r="G122" s="284"/>
      <c r="H122" s="284"/>
      <c r="I122" s="284"/>
      <c r="J122" s="284"/>
      <c r="K122" s="284"/>
      <c r="L122" s="284"/>
      <c r="M122" s="284"/>
      <c r="N122" s="284"/>
      <c r="O122" s="284"/>
      <c r="P122" s="284"/>
      <c r="Q122" s="284"/>
      <c r="R122" s="284"/>
      <c r="S122" s="284"/>
      <c r="T122" s="284"/>
      <c r="U122" s="284"/>
      <c r="V122" s="284"/>
      <c r="W122" s="284"/>
      <c r="X122" s="284"/>
      <c r="Y122" s="284"/>
      <c r="Z122" s="284"/>
      <c r="AA122" s="284"/>
      <c r="AB122" s="284"/>
      <c r="AC122" s="284"/>
      <c r="AD122" s="284"/>
      <c r="AE122" s="284"/>
      <c r="AF122" s="284"/>
      <c r="AG122" s="284"/>
      <c r="AH122" s="284"/>
      <c r="AI122" s="284"/>
      <c r="AJ122" s="284"/>
      <c r="AK122" s="284"/>
      <c r="AL122" s="284"/>
      <c r="AM122" s="284"/>
      <c r="AN122" s="284"/>
      <c r="AO122" s="284"/>
      <c r="AP122" s="284"/>
    </row>
    <row r="123" spans="1:42" x14ac:dyDescent="0.2">
      <c r="A123" s="23" t="s">
        <v>212</v>
      </c>
      <c r="B123" s="240">
        <f>B98</f>
        <v>0</v>
      </c>
      <c r="C123" s="194">
        <f t="shared" ref="C123:AP123" si="56">C585+C216+C256-C42-C590-C591+C106+C110-C623-C617-C618-C629-C635-C667-C699+C731-C624+C19</f>
        <v>0</v>
      </c>
      <c r="D123" s="372">
        <f t="shared" si="56"/>
        <v>0</v>
      </c>
      <c r="E123" s="372">
        <f t="shared" si="56"/>
        <v>0</v>
      </c>
      <c r="F123" s="372">
        <f t="shared" si="56"/>
        <v>0</v>
      </c>
      <c r="G123" s="372">
        <f t="shared" si="56"/>
        <v>0</v>
      </c>
      <c r="H123" s="372">
        <f t="shared" si="56"/>
        <v>0</v>
      </c>
      <c r="I123" s="372">
        <f t="shared" si="56"/>
        <v>0</v>
      </c>
      <c r="J123" s="372">
        <f t="shared" si="56"/>
        <v>0</v>
      </c>
      <c r="K123" s="372">
        <f t="shared" si="56"/>
        <v>0</v>
      </c>
      <c r="L123" s="372">
        <f t="shared" si="56"/>
        <v>0</v>
      </c>
      <c r="M123" s="372">
        <f t="shared" si="56"/>
        <v>0</v>
      </c>
      <c r="N123" s="372">
        <f t="shared" si="56"/>
        <v>0</v>
      </c>
      <c r="O123" s="372">
        <f t="shared" si="56"/>
        <v>0</v>
      </c>
      <c r="P123" s="372">
        <f t="shared" si="56"/>
        <v>0</v>
      </c>
      <c r="Q123" s="372">
        <f t="shared" si="56"/>
        <v>0</v>
      </c>
      <c r="R123" s="372">
        <f t="shared" si="56"/>
        <v>0</v>
      </c>
      <c r="S123" s="372">
        <f t="shared" si="56"/>
        <v>0</v>
      </c>
      <c r="T123" s="372">
        <f t="shared" si="56"/>
        <v>0</v>
      </c>
      <c r="U123" s="372">
        <f t="shared" si="56"/>
        <v>0</v>
      </c>
      <c r="V123" s="372">
        <f t="shared" si="56"/>
        <v>0</v>
      </c>
      <c r="W123" s="372">
        <f t="shared" si="56"/>
        <v>0</v>
      </c>
      <c r="X123" s="372">
        <f t="shared" si="56"/>
        <v>0</v>
      </c>
      <c r="Y123" s="372">
        <f t="shared" si="56"/>
        <v>0</v>
      </c>
      <c r="Z123" s="372">
        <f t="shared" si="56"/>
        <v>0</v>
      </c>
      <c r="AA123" s="372">
        <f t="shared" si="56"/>
        <v>0</v>
      </c>
      <c r="AB123" s="372">
        <f t="shared" si="56"/>
        <v>0</v>
      </c>
      <c r="AC123" s="372">
        <f t="shared" si="56"/>
        <v>0</v>
      </c>
      <c r="AD123" s="372">
        <f t="shared" si="56"/>
        <v>0</v>
      </c>
      <c r="AE123" s="372">
        <f t="shared" si="56"/>
        <v>0</v>
      </c>
      <c r="AF123" s="372">
        <f t="shared" si="56"/>
        <v>0</v>
      </c>
      <c r="AG123" s="372">
        <f t="shared" si="56"/>
        <v>0</v>
      </c>
      <c r="AH123" s="372">
        <f t="shared" si="56"/>
        <v>0</v>
      </c>
      <c r="AI123" s="372">
        <f t="shared" si="56"/>
        <v>0</v>
      </c>
      <c r="AJ123" s="372">
        <f t="shared" si="56"/>
        <v>0</v>
      </c>
      <c r="AK123" s="372">
        <f t="shared" si="56"/>
        <v>0</v>
      </c>
      <c r="AL123" s="372">
        <f t="shared" si="56"/>
        <v>0</v>
      </c>
      <c r="AM123" s="372">
        <f t="shared" si="56"/>
        <v>0</v>
      </c>
      <c r="AN123" s="372">
        <f t="shared" si="56"/>
        <v>0</v>
      </c>
      <c r="AO123" s="372">
        <f t="shared" si="56"/>
        <v>0</v>
      </c>
      <c r="AP123" s="372">
        <f t="shared" si="56"/>
        <v>0</v>
      </c>
    </row>
    <row r="124" spans="1:42" x14ac:dyDescent="0.2">
      <c r="A124" s="23" t="s">
        <v>219</v>
      </c>
      <c r="B124" s="240">
        <v>0</v>
      </c>
      <c r="C124" s="194">
        <f t="shared" ref="C124:AP124" si="57">C12</f>
        <v>0</v>
      </c>
      <c r="D124" s="372">
        <f t="shared" si="57"/>
        <v>0</v>
      </c>
      <c r="E124" s="372">
        <f t="shared" si="57"/>
        <v>0</v>
      </c>
      <c r="F124" s="372">
        <f t="shared" si="57"/>
        <v>0</v>
      </c>
      <c r="G124" s="372">
        <f t="shared" si="57"/>
        <v>0</v>
      </c>
      <c r="H124" s="372">
        <f t="shared" si="57"/>
        <v>0</v>
      </c>
      <c r="I124" s="372">
        <f t="shared" si="57"/>
        <v>0</v>
      </c>
      <c r="J124" s="372">
        <f t="shared" si="57"/>
        <v>0</v>
      </c>
      <c r="K124" s="372">
        <f t="shared" si="57"/>
        <v>0</v>
      </c>
      <c r="L124" s="372">
        <f t="shared" si="57"/>
        <v>0</v>
      </c>
      <c r="M124" s="372">
        <f t="shared" si="57"/>
        <v>0</v>
      </c>
      <c r="N124" s="372">
        <f t="shared" si="57"/>
        <v>0</v>
      </c>
      <c r="O124" s="372">
        <f t="shared" si="57"/>
        <v>0</v>
      </c>
      <c r="P124" s="372">
        <f t="shared" si="57"/>
        <v>0</v>
      </c>
      <c r="Q124" s="372">
        <f t="shared" si="57"/>
        <v>0</v>
      </c>
      <c r="R124" s="372">
        <f t="shared" si="57"/>
        <v>0</v>
      </c>
      <c r="S124" s="372">
        <f t="shared" si="57"/>
        <v>0</v>
      </c>
      <c r="T124" s="372">
        <f t="shared" si="57"/>
        <v>0</v>
      </c>
      <c r="U124" s="372">
        <f t="shared" si="57"/>
        <v>0</v>
      </c>
      <c r="V124" s="372">
        <f t="shared" si="57"/>
        <v>0</v>
      </c>
      <c r="W124" s="372">
        <f t="shared" si="57"/>
        <v>0</v>
      </c>
      <c r="X124" s="372">
        <f t="shared" si="57"/>
        <v>0</v>
      </c>
      <c r="Y124" s="372">
        <f t="shared" si="57"/>
        <v>0</v>
      </c>
      <c r="Z124" s="372">
        <f t="shared" si="57"/>
        <v>0</v>
      </c>
      <c r="AA124" s="372">
        <f t="shared" si="57"/>
        <v>0</v>
      </c>
      <c r="AB124" s="372">
        <f t="shared" si="57"/>
        <v>0</v>
      </c>
      <c r="AC124" s="372">
        <f t="shared" si="57"/>
        <v>0</v>
      </c>
      <c r="AD124" s="372">
        <f t="shared" si="57"/>
        <v>0</v>
      </c>
      <c r="AE124" s="372">
        <f t="shared" si="57"/>
        <v>0</v>
      </c>
      <c r="AF124" s="372">
        <f t="shared" si="57"/>
        <v>0</v>
      </c>
      <c r="AG124" s="372">
        <f t="shared" si="57"/>
        <v>0</v>
      </c>
      <c r="AH124" s="372">
        <f t="shared" si="57"/>
        <v>0</v>
      </c>
      <c r="AI124" s="372">
        <f t="shared" si="57"/>
        <v>0</v>
      </c>
      <c r="AJ124" s="372">
        <f t="shared" si="57"/>
        <v>0</v>
      </c>
      <c r="AK124" s="372">
        <f t="shared" si="57"/>
        <v>0</v>
      </c>
      <c r="AL124" s="372">
        <f t="shared" si="57"/>
        <v>0</v>
      </c>
      <c r="AM124" s="372">
        <f t="shared" si="57"/>
        <v>0</v>
      </c>
      <c r="AN124" s="372">
        <f t="shared" si="57"/>
        <v>0</v>
      </c>
      <c r="AO124" s="372">
        <f t="shared" si="57"/>
        <v>0</v>
      </c>
      <c r="AP124" s="372">
        <f t="shared" si="57"/>
        <v>0</v>
      </c>
    </row>
    <row r="125" spans="1:42" x14ac:dyDescent="0.2">
      <c r="A125" s="23" t="s">
        <v>213</v>
      </c>
      <c r="B125" s="240">
        <v>0</v>
      </c>
      <c r="C125" s="194">
        <f t="shared" ref="C125:AP125" si="58">C5</f>
        <v>0</v>
      </c>
      <c r="D125" s="194">
        <f t="shared" si="58"/>
        <v>0</v>
      </c>
      <c r="E125" s="194">
        <f t="shared" si="58"/>
        <v>0</v>
      </c>
      <c r="F125" s="194">
        <f t="shared" si="58"/>
        <v>0</v>
      </c>
      <c r="G125" s="194">
        <f t="shared" si="58"/>
        <v>0</v>
      </c>
      <c r="H125" s="194">
        <f t="shared" si="58"/>
        <v>0</v>
      </c>
      <c r="I125" s="194">
        <f t="shared" si="58"/>
        <v>0</v>
      </c>
      <c r="J125" s="194">
        <f t="shared" si="58"/>
        <v>0</v>
      </c>
      <c r="K125" s="194">
        <f t="shared" si="58"/>
        <v>0</v>
      </c>
      <c r="L125" s="194">
        <f t="shared" si="58"/>
        <v>0</v>
      </c>
      <c r="M125" s="194">
        <f t="shared" si="58"/>
        <v>0</v>
      </c>
      <c r="N125" s="194">
        <f t="shared" si="58"/>
        <v>0</v>
      </c>
      <c r="O125" s="194">
        <f t="shared" si="58"/>
        <v>0</v>
      </c>
      <c r="P125" s="194">
        <f t="shared" si="58"/>
        <v>0</v>
      </c>
      <c r="Q125" s="194">
        <f t="shared" si="58"/>
        <v>0</v>
      </c>
      <c r="R125" s="194">
        <f t="shared" si="58"/>
        <v>0</v>
      </c>
      <c r="S125" s="194">
        <f t="shared" si="58"/>
        <v>0</v>
      </c>
      <c r="T125" s="194">
        <f t="shared" si="58"/>
        <v>0</v>
      </c>
      <c r="U125" s="194">
        <f t="shared" si="58"/>
        <v>0</v>
      </c>
      <c r="V125" s="194">
        <f t="shared" si="58"/>
        <v>0</v>
      </c>
      <c r="W125" s="194">
        <f t="shared" si="58"/>
        <v>0</v>
      </c>
      <c r="X125" s="194">
        <f t="shared" si="58"/>
        <v>0</v>
      </c>
      <c r="Y125" s="194">
        <f t="shared" si="58"/>
        <v>0</v>
      </c>
      <c r="Z125" s="194">
        <f t="shared" si="58"/>
        <v>0</v>
      </c>
      <c r="AA125" s="194">
        <f t="shared" si="58"/>
        <v>0</v>
      </c>
      <c r="AB125" s="194">
        <f t="shared" si="58"/>
        <v>0</v>
      </c>
      <c r="AC125" s="194">
        <f t="shared" si="58"/>
        <v>0</v>
      </c>
      <c r="AD125" s="194">
        <f t="shared" si="58"/>
        <v>0</v>
      </c>
      <c r="AE125" s="194">
        <f t="shared" si="58"/>
        <v>0</v>
      </c>
      <c r="AF125" s="194">
        <f t="shared" si="58"/>
        <v>0</v>
      </c>
      <c r="AG125" s="194">
        <f t="shared" si="58"/>
        <v>0</v>
      </c>
      <c r="AH125" s="194">
        <f t="shared" si="58"/>
        <v>0</v>
      </c>
      <c r="AI125" s="194">
        <f t="shared" si="58"/>
        <v>0</v>
      </c>
      <c r="AJ125" s="194">
        <f t="shared" si="58"/>
        <v>0</v>
      </c>
      <c r="AK125" s="194">
        <f t="shared" si="58"/>
        <v>0</v>
      </c>
      <c r="AL125" s="194">
        <f t="shared" si="58"/>
        <v>0</v>
      </c>
      <c r="AM125" s="194">
        <f t="shared" si="58"/>
        <v>0</v>
      </c>
      <c r="AN125" s="194">
        <f t="shared" si="58"/>
        <v>0</v>
      </c>
      <c r="AO125" s="194">
        <f t="shared" si="58"/>
        <v>0</v>
      </c>
      <c r="AP125" s="194">
        <f t="shared" si="58"/>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211</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210</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266</v>
      </c>
      <c r="B129" s="277">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7"/>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220</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210</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267</v>
      </c>
      <c r="B133" s="277">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B134" s="151"/>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384</v>
      </c>
      <c r="B135" s="284"/>
      <c r="C135" s="284"/>
      <c r="D135" s="284"/>
      <c r="E135" s="284"/>
      <c r="F135" s="284"/>
      <c r="G135" s="284"/>
      <c r="H135" s="284"/>
      <c r="I135" s="284"/>
      <c r="J135" s="284"/>
      <c r="K135" s="284"/>
      <c r="L135" s="284"/>
      <c r="M135" s="284"/>
      <c r="N135" s="284"/>
      <c r="O135" s="284"/>
      <c r="P135" s="284"/>
      <c r="Q135" s="284"/>
      <c r="R135" s="284"/>
      <c r="S135" s="284"/>
      <c r="T135" s="284"/>
      <c r="U135" s="284"/>
      <c r="V135" s="284"/>
      <c r="W135" s="284"/>
      <c r="X135" s="284"/>
      <c r="Y135" s="284"/>
      <c r="Z135" s="284"/>
      <c r="AA135" s="284"/>
      <c r="AB135" s="284"/>
      <c r="AC135" s="284"/>
      <c r="AD135" s="284"/>
      <c r="AE135" s="284"/>
      <c r="AF135" s="284"/>
      <c r="AG135" s="284"/>
      <c r="AH135" s="284"/>
      <c r="AI135" s="284"/>
      <c r="AJ135" s="284"/>
      <c r="AK135" s="284"/>
      <c r="AL135" s="284"/>
      <c r="AM135" s="284"/>
      <c r="AN135" s="284"/>
      <c r="AO135" s="284"/>
      <c r="AP135" s="284"/>
    </row>
    <row r="136" spans="1:42" s="122" customFormat="1" x14ac:dyDescent="0.2">
      <c r="A136" s="29" t="s">
        <v>366</v>
      </c>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row>
    <row r="137" spans="1:42" s="122" customFormat="1" x14ac:dyDescent="0.2">
      <c r="A137" s="9" t="s">
        <v>314</v>
      </c>
      <c r="B137" s="162">
        <v>0</v>
      </c>
      <c r="C137" s="162">
        <f>B140</f>
        <v>0</v>
      </c>
      <c r="D137" s="162">
        <f t="shared" ref="D137:AP137" si="59">C140</f>
        <v>0</v>
      </c>
      <c r="E137" s="162">
        <f t="shared" si="59"/>
        <v>0</v>
      </c>
      <c r="F137" s="162">
        <f t="shared" si="59"/>
        <v>0</v>
      </c>
      <c r="G137" s="162">
        <f t="shared" si="59"/>
        <v>0</v>
      </c>
      <c r="H137" s="162">
        <f t="shared" si="59"/>
        <v>0</v>
      </c>
      <c r="I137" s="162">
        <f t="shared" si="59"/>
        <v>0</v>
      </c>
      <c r="J137" s="162">
        <f t="shared" si="59"/>
        <v>0</v>
      </c>
      <c r="K137" s="162">
        <f t="shared" si="59"/>
        <v>0</v>
      </c>
      <c r="L137" s="162">
        <f t="shared" si="59"/>
        <v>0</v>
      </c>
      <c r="M137" s="162">
        <f t="shared" si="59"/>
        <v>0</v>
      </c>
      <c r="N137" s="162">
        <f t="shared" si="59"/>
        <v>0</v>
      </c>
      <c r="O137" s="162">
        <f t="shared" si="59"/>
        <v>0</v>
      </c>
      <c r="P137" s="162">
        <f t="shared" si="59"/>
        <v>0</v>
      </c>
      <c r="Q137" s="162">
        <f t="shared" si="59"/>
        <v>0</v>
      </c>
      <c r="R137" s="162">
        <f t="shared" si="59"/>
        <v>0</v>
      </c>
      <c r="S137" s="162">
        <f t="shared" si="59"/>
        <v>0</v>
      </c>
      <c r="T137" s="162">
        <f t="shared" si="59"/>
        <v>0</v>
      </c>
      <c r="U137" s="162">
        <f t="shared" si="59"/>
        <v>0</v>
      </c>
      <c r="V137" s="162">
        <f t="shared" si="59"/>
        <v>0</v>
      </c>
      <c r="W137" s="162">
        <f t="shared" si="59"/>
        <v>0</v>
      </c>
      <c r="X137" s="162">
        <f t="shared" si="59"/>
        <v>0</v>
      </c>
      <c r="Y137" s="162">
        <f t="shared" si="59"/>
        <v>0</v>
      </c>
      <c r="Z137" s="162">
        <f t="shared" si="59"/>
        <v>0</v>
      </c>
      <c r="AA137" s="162">
        <f t="shared" si="59"/>
        <v>0</v>
      </c>
      <c r="AB137" s="162">
        <f t="shared" si="59"/>
        <v>0</v>
      </c>
      <c r="AC137" s="162">
        <f t="shared" si="59"/>
        <v>0</v>
      </c>
      <c r="AD137" s="162">
        <f t="shared" si="59"/>
        <v>0</v>
      </c>
      <c r="AE137" s="162">
        <f t="shared" si="59"/>
        <v>0</v>
      </c>
      <c r="AF137" s="162">
        <f t="shared" si="59"/>
        <v>0</v>
      </c>
      <c r="AG137" s="162">
        <f t="shared" si="59"/>
        <v>0</v>
      </c>
      <c r="AH137" s="162">
        <f t="shared" si="59"/>
        <v>0</v>
      </c>
      <c r="AI137" s="162">
        <f t="shared" si="59"/>
        <v>0</v>
      </c>
      <c r="AJ137" s="162">
        <f t="shared" si="59"/>
        <v>0</v>
      </c>
      <c r="AK137" s="162">
        <f t="shared" si="59"/>
        <v>0</v>
      </c>
      <c r="AL137" s="162">
        <f t="shared" si="59"/>
        <v>0</v>
      </c>
      <c r="AM137" s="162">
        <f t="shared" si="59"/>
        <v>0</v>
      </c>
      <c r="AN137" s="162">
        <f t="shared" si="59"/>
        <v>0</v>
      </c>
      <c r="AO137" s="162">
        <f t="shared" si="59"/>
        <v>0</v>
      </c>
      <c r="AP137" s="162">
        <f t="shared" si="59"/>
        <v>0</v>
      </c>
    </row>
    <row r="138" spans="1:42" s="122" customFormat="1" x14ac:dyDescent="0.2">
      <c r="A138" s="9" t="s">
        <v>408</v>
      </c>
      <c r="B138" s="162">
        <f>IF(SponsorCapRecoveryMode="N/A",0,-B143)</f>
        <v>0</v>
      </c>
      <c r="C138" s="162">
        <v>0</v>
      </c>
      <c r="D138" s="162">
        <v>0</v>
      </c>
      <c r="E138" s="162">
        <v>0</v>
      </c>
      <c r="F138" s="162">
        <v>0</v>
      </c>
      <c r="G138" s="162">
        <v>0</v>
      </c>
      <c r="H138" s="162">
        <v>0</v>
      </c>
      <c r="I138" s="162">
        <v>0</v>
      </c>
      <c r="J138" s="162">
        <v>0</v>
      </c>
      <c r="K138" s="162">
        <v>0</v>
      </c>
      <c r="L138" s="162">
        <v>0</v>
      </c>
      <c r="M138" s="162">
        <v>0</v>
      </c>
      <c r="N138" s="162">
        <v>0</v>
      </c>
      <c r="O138" s="162">
        <v>0</v>
      </c>
      <c r="P138" s="162">
        <v>0</v>
      </c>
      <c r="Q138" s="162">
        <v>0</v>
      </c>
      <c r="R138" s="162">
        <v>0</v>
      </c>
      <c r="S138" s="162">
        <v>0</v>
      </c>
      <c r="T138" s="162">
        <v>0</v>
      </c>
      <c r="U138" s="162">
        <v>0</v>
      </c>
      <c r="V138" s="162">
        <v>0</v>
      </c>
      <c r="W138" s="162">
        <v>0</v>
      </c>
      <c r="X138" s="162">
        <v>0</v>
      </c>
      <c r="Y138" s="162">
        <v>0</v>
      </c>
      <c r="Z138" s="162">
        <v>0</v>
      </c>
      <c r="AA138" s="162">
        <v>0</v>
      </c>
      <c r="AB138" s="162">
        <v>0</v>
      </c>
      <c r="AC138" s="162">
        <v>0</v>
      </c>
      <c r="AD138" s="162">
        <v>0</v>
      </c>
      <c r="AE138" s="162">
        <v>0</v>
      </c>
      <c r="AF138" s="162">
        <v>0</v>
      </c>
      <c r="AG138" s="162">
        <v>0</v>
      </c>
      <c r="AH138" s="162">
        <v>0</v>
      </c>
      <c r="AI138" s="162">
        <v>0</v>
      </c>
      <c r="AJ138" s="162">
        <v>0</v>
      </c>
      <c r="AK138" s="162">
        <v>0</v>
      </c>
      <c r="AL138" s="162">
        <v>0</v>
      </c>
      <c r="AM138" s="162">
        <v>0</v>
      </c>
      <c r="AN138" s="162">
        <v>0</v>
      </c>
      <c r="AO138" s="162">
        <v>0</v>
      </c>
      <c r="AP138" s="162">
        <v>0</v>
      </c>
    </row>
    <row r="139" spans="1:42" s="122" customFormat="1" x14ac:dyDescent="0.2">
      <c r="A139" s="9" t="s">
        <v>409</v>
      </c>
      <c r="B139" s="163">
        <f t="shared" ref="B139:AP139" si="60">IF(SponsorCapRecoveryMode="N/A",0,-IF(B99&lt;0,0,MIN(B137+B138,B99))*IF(SponsorCapRecoveryMode="Time",IF(B$2&lt;=sponsor_cap_recovery_year,1,0),1))</f>
        <v>0</v>
      </c>
      <c r="C139" s="163">
        <f t="shared" si="60"/>
        <v>0</v>
      </c>
      <c r="D139" s="163">
        <f t="shared" si="60"/>
        <v>0</v>
      </c>
      <c r="E139" s="163">
        <f t="shared" si="60"/>
        <v>0</v>
      </c>
      <c r="F139" s="163">
        <f t="shared" si="60"/>
        <v>0</v>
      </c>
      <c r="G139" s="163">
        <f t="shared" si="60"/>
        <v>0</v>
      </c>
      <c r="H139" s="163">
        <f t="shared" si="60"/>
        <v>0</v>
      </c>
      <c r="I139" s="163">
        <f t="shared" si="60"/>
        <v>0</v>
      </c>
      <c r="J139" s="163">
        <f t="shared" si="60"/>
        <v>0</v>
      </c>
      <c r="K139" s="163">
        <f t="shared" si="60"/>
        <v>0</v>
      </c>
      <c r="L139" s="163">
        <f t="shared" si="60"/>
        <v>0</v>
      </c>
      <c r="M139" s="163">
        <f t="shared" si="60"/>
        <v>0</v>
      </c>
      <c r="N139" s="163">
        <f t="shared" si="60"/>
        <v>0</v>
      </c>
      <c r="O139" s="163">
        <f t="shared" si="60"/>
        <v>0</v>
      </c>
      <c r="P139" s="163">
        <f t="shared" si="60"/>
        <v>0</v>
      </c>
      <c r="Q139" s="163">
        <f t="shared" si="60"/>
        <v>0</v>
      </c>
      <c r="R139" s="163">
        <f t="shared" si="60"/>
        <v>0</v>
      </c>
      <c r="S139" s="163">
        <f t="shared" si="60"/>
        <v>0</v>
      </c>
      <c r="T139" s="163">
        <f t="shared" si="60"/>
        <v>0</v>
      </c>
      <c r="U139" s="163">
        <f t="shared" si="60"/>
        <v>0</v>
      </c>
      <c r="V139" s="163">
        <f t="shared" si="60"/>
        <v>0</v>
      </c>
      <c r="W139" s="163">
        <f t="shared" si="60"/>
        <v>0</v>
      </c>
      <c r="X139" s="163">
        <f t="shared" si="60"/>
        <v>0</v>
      </c>
      <c r="Y139" s="163">
        <f t="shared" si="60"/>
        <v>0</v>
      </c>
      <c r="Z139" s="163">
        <f t="shared" si="60"/>
        <v>0</v>
      </c>
      <c r="AA139" s="163">
        <f t="shared" si="60"/>
        <v>0</v>
      </c>
      <c r="AB139" s="163">
        <f t="shared" si="60"/>
        <v>0</v>
      </c>
      <c r="AC139" s="163">
        <f t="shared" si="60"/>
        <v>0</v>
      </c>
      <c r="AD139" s="163">
        <f t="shared" si="60"/>
        <v>0</v>
      </c>
      <c r="AE139" s="163">
        <f t="shared" si="60"/>
        <v>0</v>
      </c>
      <c r="AF139" s="163">
        <f t="shared" si="60"/>
        <v>0</v>
      </c>
      <c r="AG139" s="163">
        <f t="shared" si="60"/>
        <v>0</v>
      </c>
      <c r="AH139" s="163">
        <f t="shared" si="60"/>
        <v>0</v>
      </c>
      <c r="AI139" s="163">
        <f t="shared" si="60"/>
        <v>0</v>
      </c>
      <c r="AJ139" s="163">
        <f t="shared" si="60"/>
        <v>0</v>
      </c>
      <c r="AK139" s="163">
        <f t="shared" si="60"/>
        <v>0</v>
      </c>
      <c r="AL139" s="163">
        <f t="shared" si="60"/>
        <v>0</v>
      </c>
      <c r="AM139" s="163">
        <f t="shared" si="60"/>
        <v>0</v>
      </c>
      <c r="AN139" s="163">
        <f t="shared" si="60"/>
        <v>0</v>
      </c>
      <c r="AO139" s="163">
        <f t="shared" si="60"/>
        <v>0</v>
      </c>
      <c r="AP139" s="163">
        <f t="shared" si="60"/>
        <v>0</v>
      </c>
    </row>
    <row r="140" spans="1:42" s="122" customFormat="1" x14ac:dyDescent="0.2">
      <c r="A140" s="9" t="s">
        <v>272</v>
      </c>
      <c r="B140" s="162">
        <f>SUM(B137:B139)</f>
        <v>0</v>
      </c>
      <c r="C140" s="162">
        <f t="shared" ref="C140:AP140" si="61">SUM(C137:C139)</f>
        <v>0</v>
      </c>
      <c r="D140" s="162">
        <f t="shared" si="61"/>
        <v>0</v>
      </c>
      <c r="E140" s="162">
        <f t="shared" si="61"/>
        <v>0</v>
      </c>
      <c r="F140" s="162">
        <f t="shared" si="61"/>
        <v>0</v>
      </c>
      <c r="G140" s="162">
        <f t="shared" si="61"/>
        <v>0</v>
      </c>
      <c r="H140" s="162">
        <f t="shared" si="61"/>
        <v>0</v>
      </c>
      <c r="I140" s="162">
        <f t="shared" si="61"/>
        <v>0</v>
      </c>
      <c r="J140" s="162">
        <f t="shared" si="61"/>
        <v>0</v>
      </c>
      <c r="K140" s="162">
        <f t="shared" si="61"/>
        <v>0</v>
      </c>
      <c r="L140" s="162">
        <f t="shared" si="61"/>
        <v>0</v>
      </c>
      <c r="M140" s="162">
        <f t="shared" si="61"/>
        <v>0</v>
      </c>
      <c r="N140" s="162">
        <f t="shared" si="61"/>
        <v>0</v>
      </c>
      <c r="O140" s="162">
        <f t="shared" si="61"/>
        <v>0</v>
      </c>
      <c r="P140" s="162">
        <f t="shared" si="61"/>
        <v>0</v>
      </c>
      <c r="Q140" s="162">
        <f t="shared" si="61"/>
        <v>0</v>
      </c>
      <c r="R140" s="162">
        <f t="shared" si="61"/>
        <v>0</v>
      </c>
      <c r="S140" s="162">
        <f t="shared" si="61"/>
        <v>0</v>
      </c>
      <c r="T140" s="162">
        <f t="shared" si="61"/>
        <v>0</v>
      </c>
      <c r="U140" s="162">
        <f t="shared" si="61"/>
        <v>0</v>
      </c>
      <c r="V140" s="162">
        <f t="shared" si="61"/>
        <v>0</v>
      </c>
      <c r="W140" s="162">
        <f t="shared" si="61"/>
        <v>0</v>
      </c>
      <c r="X140" s="162">
        <f t="shared" si="61"/>
        <v>0</v>
      </c>
      <c r="Y140" s="162">
        <f t="shared" si="61"/>
        <v>0</v>
      </c>
      <c r="Z140" s="162">
        <f t="shared" si="61"/>
        <v>0</v>
      </c>
      <c r="AA140" s="162">
        <f t="shared" si="61"/>
        <v>0</v>
      </c>
      <c r="AB140" s="162">
        <f t="shared" si="61"/>
        <v>0</v>
      </c>
      <c r="AC140" s="162">
        <f t="shared" si="61"/>
        <v>0</v>
      </c>
      <c r="AD140" s="162">
        <f t="shared" si="61"/>
        <v>0</v>
      </c>
      <c r="AE140" s="162">
        <f t="shared" si="61"/>
        <v>0</v>
      </c>
      <c r="AF140" s="162">
        <f t="shared" si="61"/>
        <v>0</v>
      </c>
      <c r="AG140" s="162">
        <f t="shared" si="61"/>
        <v>0</v>
      </c>
      <c r="AH140" s="162">
        <f t="shared" si="61"/>
        <v>0</v>
      </c>
      <c r="AI140" s="162">
        <f t="shared" si="61"/>
        <v>0</v>
      </c>
      <c r="AJ140" s="162">
        <f t="shared" si="61"/>
        <v>0</v>
      </c>
      <c r="AK140" s="162">
        <f t="shared" si="61"/>
        <v>0</v>
      </c>
      <c r="AL140" s="162">
        <f t="shared" si="61"/>
        <v>0</v>
      </c>
      <c r="AM140" s="162">
        <f t="shared" si="61"/>
        <v>0</v>
      </c>
      <c r="AN140" s="162">
        <f t="shared" si="61"/>
        <v>0</v>
      </c>
      <c r="AO140" s="162">
        <f t="shared" si="61"/>
        <v>0</v>
      </c>
      <c r="AP140" s="162">
        <f t="shared" si="61"/>
        <v>0</v>
      </c>
    </row>
    <row r="141" spans="1:42" s="122" customFormat="1" x14ac:dyDescent="0.2">
      <c r="A141" s="29"/>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row>
    <row r="142" spans="1:42" s="122" customFormat="1" x14ac:dyDescent="0.2">
      <c r="A142" s="25" t="s">
        <v>386</v>
      </c>
      <c r="B142" s="151"/>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390</v>
      </c>
      <c r="B143" s="420">
        <f>-B92*(1-tax_investor_equity_percent/100)</f>
        <v>0</v>
      </c>
      <c r="C143" s="422">
        <v>0</v>
      </c>
      <c r="D143" s="422">
        <v>0</v>
      </c>
      <c r="E143" s="422">
        <v>0</v>
      </c>
      <c r="F143" s="422">
        <v>0</v>
      </c>
      <c r="G143" s="420">
        <v>0</v>
      </c>
      <c r="H143" s="420">
        <v>0</v>
      </c>
      <c r="I143" s="420">
        <v>0</v>
      </c>
      <c r="J143" s="420">
        <v>0</v>
      </c>
      <c r="K143" s="420">
        <v>0</v>
      </c>
      <c r="L143" s="420">
        <v>0</v>
      </c>
      <c r="M143" s="420">
        <v>0</v>
      </c>
      <c r="N143" s="420">
        <v>0</v>
      </c>
      <c r="O143" s="420">
        <v>0</v>
      </c>
      <c r="P143" s="420">
        <v>0</v>
      </c>
      <c r="Q143" s="420">
        <v>0</v>
      </c>
      <c r="R143" s="420">
        <v>0</v>
      </c>
      <c r="S143" s="420">
        <v>0</v>
      </c>
      <c r="T143" s="420">
        <v>0</v>
      </c>
      <c r="U143" s="420">
        <v>0</v>
      </c>
      <c r="V143" s="420">
        <v>0</v>
      </c>
      <c r="W143" s="420">
        <v>0</v>
      </c>
      <c r="X143" s="420">
        <v>0</v>
      </c>
      <c r="Y143" s="420">
        <v>0</v>
      </c>
      <c r="Z143" s="420">
        <v>0</v>
      </c>
      <c r="AA143" s="420">
        <v>0</v>
      </c>
      <c r="AB143" s="420">
        <v>0</v>
      </c>
      <c r="AC143" s="420">
        <v>0</v>
      </c>
      <c r="AD143" s="420">
        <v>0</v>
      </c>
      <c r="AE143" s="420">
        <v>0</v>
      </c>
      <c r="AF143" s="420">
        <v>0</v>
      </c>
      <c r="AG143" s="420">
        <v>0</v>
      </c>
      <c r="AH143" s="420">
        <v>0</v>
      </c>
      <c r="AI143" s="420">
        <v>0</v>
      </c>
      <c r="AJ143" s="420">
        <v>0</v>
      </c>
      <c r="AK143" s="420">
        <v>0</v>
      </c>
      <c r="AL143" s="420">
        <v>0</v>
      </c>
      <c r="AM143" s="420">
        <v>0</v>
      </c>
      <c r="AN143" s="420">
        <v>0</v>
      </c>
      <c r="AO143" s="420">
        <v>0</v>
      </c>
      <c r="AP143" s="420">
        <v>0</v>
      </c>
    </row>
    <row r="144" spans="1:42" s="122" customFormat="1" x14ac:dyDescent="0.2">
      <c r="A144" s="4" t="s">
        <v>391</v>
      </c>
      <c r="B144" s="420">
        <f>-B63</f>
        <v>0</v>
      </c>
      <c r="C144" s="422">
        <v>0</v>
      </c>
      <c r="D144" s="422">
        <v>0</v>
      </c>
      <c r="E144" s="422">
        <v>0</v>
      </c>
      <c r="F144" s="422">
        <v>0</v>
      </c>
      <c r="G144" s="420">
        <v>0</v>
      </c>
      <c r="H144" s="420">
        <v>0</v>
      </c>
      <c r="I144" s="420">
        <v>0</v>
      </c>
      <c r="J144" s="420">
        <v>0</v>
      </c>
      <c r="K144" s="420">
        <v>0</v>
      </c>
      <c r="L144" s="420">
        <v>0</v>
      </c>
      <c r="M144" s="420">
        <v>0</v>
      </c>
      <c r="N144" s="420">
        <v>0</v>
      </c>
      <c r="O144" s="420">
        <v>0</v>
      </c>
      <c r="P144" s="420">
        <v>0</v>
      </c>
      <c r="Q144" s="420">
        <v>0</v>
      </c>
      <c r="R144" s="420">
        <v>0</v>
      </c>
      <c r="S144" s="420">
        <v>0</v>
      </c>
      <c r="T144" s="420">
        <v>0</v>
      </c>
      <c r="U144" s="420">
        <v>0</v>
      </c>
      <c r="V144" s="420">
        <v>0</v>
      </c>
      <c r="W144" s="420">
        <v>0</v>
      </c>
      <c r="X144" s="420">
        <v>0</v>
      </c>
      <c r="Y144" s="420">
        <v>0</v>
      </c>
      <c r="Z144" s="420">
        <v>0</v>
      </c>
      <c r="AA144" s="420">
        <v>0</v>
      </c>
      <c r="AB144" s="420">
        <v>0</v>
      </c>
      <c r="AC144" s="420">
        <v>0</v>
      </c>
      <c r="AD144" s="420">
        <v>0</v>
      </c>
      <c r="AE144" s="420">
        <v>0</v>
      </c>
      <c r="AF144" s="420">
        <v>0</v>
      </c>
      <c r="AG144" s="420">
        <v>0</v>
      </c>
      <c r="AH144" s="420">
        <v>0</v>
      </c>
      <c r="AI144" s="420">
        <v>0</v>
      </c>
      <c r="AJ144" s="420">
        <v>0</v>
      </c>
      <c r="AK144" s="420">
        <v>0</v>
      </c>
      <c r="AL144" s="420">
        <v>0</v>
      </c>
      <c r="AM144" s="420">
        <v>0</v>
      </c>
      <c r="AN144" s="420">
        <v>0</v>
      </c>
      <c r="AO144" s="420">
        <v>0</v>
      </c>
      <c r="AP144" s="420">
        <v>0</v>
      </c>
    </row>
    <row r="145" spans="1:42" s="122" customFormat="1" x14ac:dyDescent="0.2">
      <c r="A145" s="4" t="s">
        <v>404</v>
      </c>
      <c r="B145" s="420">
        <v>0</v>
      </c>
      <c r="C145" s="422">
        <f>C99-C164</f>
        <v>0</v>
      </c>
      <c r="D145" s="422">
        <f t="shared" ref="D145:AP145" si="62">D99-D164</f>
        <v>0</v>
      </c>
      <c r="E145" s="422">
        <f t="shared" si="62"/>
        <v>0</v>
      </c>
      <c r="F145" s="422">
        <f t="shared" si="62"/>
        <v>0</v>
      </c>
      <c r="G145" s="422">
        <f t="shared" si="62"/>
        <v>0</v>
      </c>
      <c r="H145" s="422">
        <f t="shared" si="62"/>
        <v>0</v>
      </c>
      <c r="I145" s="422">
        <f t="shared" si="62"/>
        <v>0</v>
      </c>
      <c r="J145" s="422">
        <f t="shared" si="62"/>
        <v>0</v>
      </c>
      <c r="K145" s="422">
        <f t="shared" si="62"/>
        <v>0</v>
      </c>
      <c r="L145" s="422">
        <f t="shared" si="62"/>
        <v>0</v>
      </c>
      <c r="M145" s="422">
        <f t="shared" si="62"/>
        <v>0</v>
      </c>
      <c r="N145" s="422">
        <f t="shared" si="62"/>
        <v>0</v>
      </c>
      <c r="O145" s="422">
        <f t="shared" si="62"/>
        <v>0</v>
      </c>
      <c r="P145" s="422">
        <f t="shared" si="62"/>
        <v>0</v>
      </c>
      <c r="Q145" s="422">
        <f t="shared" si="62"/>
        <v>0</v>
      </c>
      <c r="R145" s="422">
        <f t="shared" si="62"/>
        <v>0</v>
      </c>
      <c r="S145" s="422">
        <f t="shared" si="62"/>
        <v>0</v>
      </c>
      <c r="T145" s="422">
        <f t="shared" si="62"/>
        <v>0</v>
      </c>
      <c r="U145" s="422">
        <f t="shared" si="62"/>
        <v>0</v>
      </c>
      <c r="V145" s="422">
        <f t="shared" si="62"/>
        <v>0</v>
      </c>
      <c r="W145" s="422">
        <f t="shared" si="62"/>
        <v>0</v>
      </c>
      <c r="X145" s="422">
        <f t="shared" si="62"/>
        <v>0</v>
      </c>
      <c r="Y145" s="422">
        <f t="shared" si="62"/>
        <v>0</v>
      </c>
      <c r="Z145" s="422">
        <f t="shared" si="62"/>
        <v>0</v>
      </c>
      <c r="AA145" s="422">
        <f t="shared" si="62"/>
        <v>0</v>
      </c>
      <c r="AB145" s="422">
        <f t="shared" si="62"/>
        <v>0</v>
      </c>
      <c r="AC145" s="422">
        <f t="shared" si="62"/>
        <v>0</v>
      </c>
      <c r="AD145" s="422">
        <f t="shared" si="62"/>
        <v>0</v>
      </c>
      <c r="AE145" s="422">
        <f t="shared" si="62"/>
        <v>0</v>
      </c>
      <c r="AF145" s="422">
        <f t="shared" si="62"/>
        <v>0</v>
      </c>
      <c r="AG145" s="422">
        <f t="shared" si="62"/>
        <v>0</v>
      </c>
      <c r="AH145" s="422">
        <f t="shared" si="62"/>
        <v>0</v>
      </c>
      <c r="AI145" s="422">
        <f t="shared" si="62"/>
        <v>0</v>
      </c>
      <c r="AJ145" s="422">
        <f t="shared" si="62"/>
        <v>0</v>
      </c>
      <c r="AK145" s="422">
        <f t="shared" si="62"/>
        <v>0</v>
      </c>
      <c r="AL145" s="422">
        <f t="shared" si="62"/>
        <v>0</v>
      </c>
      <c r="AM145" s="422">
        <f t="shared" si="62"/>
        <v>0</v>
      </c>
      <c r="AN145" s="422">
        <f t="shared" si="62"/>
        <v>0</v>
      </c>
      <c r="AO145" s="422">
        <f t="shared" si="62"/>
        <v>0</v>
      </c>
      <c r="AP145" s="422">
        <f t="shared" si="62"/>
        <v>0</v>
      </c>
    </row>
    <row r="146" spans="1:42" s="122" customFormat="1" x14ac:dyDescent="0.2">
      <c r="A146" s="43" t="s">
        <v>13</v>
      </c>
      <c r="B146" s="421">
        <f>SUM(B143:B145)</f>
        <v>0</v>
      </c>
      <c r="C146" s="421">
        <f t="shared" ref="C146:AP146" si="63">SUM(C143:C145)</f>
        <v>0</v>
      </c>
      <c r="D146" s="421">
        <f t="shared" si="63"/>
        <v>0</v>
      </c>
      <c r="E146" s="421">
        <f t="shared" si="63"/>
        <v>0</v>
      </c>
      <c r="F146" s="421">
        <f t="shared" si="63"/>
        <v>0</v>
      </c>
      <c r="G146" s="421">
        <f t="shared" si="63"/>
        <v>0</v>
      </c>
      <c r="H146" s="421">
        <f t="shared" si="63"/>
        <v>0</v>
      </c>
      <c r="I146" s="421">
        <f t="shared" si="63"/>
        <v>0</v>
      </c>
      <c r="J146" s="421">
        <f t="shared" si="63"/>
        <v>0</v>
      </c>
      <c r="K146" s="421">
        <f t="shared" si="63"/>
        <v>0</v>
      </c>
      <c r="L146" s="421">
        <f t="shared" si="63"/>
        <v>0</v>
      </c>
      <c r="M146" s="421">
        <f t="shared" si="63"/>
        <v>0</v>
      </c>
      <c r="N146" s="421">
        <f t="shared" si="63"/>
        <v>0</v>
      </c>
      <c r="O146" s="421">
        <f t="shared" si="63"/>
        <v>0</v>
      </c>
      <c r="P146" s="421">
        <f t="shared" si="63"/>
        <v>0</v>
      </c>
      <c r="Q146" s="421">
        <f t="shared" si="63"/>
        <v>0</v>
      </c>
      <c r="R146" s="421">
        <f t="shared" si="63"/>
        <v>0</v>
      </c>
      <c r="S146" s="421">
        <f t="shared" si="63"/>
        <v>0</v>
      </c>
      <c r="T146" s="421">
        <f t="shared" si="63"/>
        <v>0</v>
      </c>
      <c r="U146" s="421">
        <f t="shared" si="63"/>
        <v>0</v>
      </c>
      <c r="V146" s="421">
        <f t="shared" si="63"/>
        <v>0</v>
      </c>
      <c r="W146" s="421">
        <f t="shared" si="63"/>
        <v>0</v>
      </c>
      <c r="X146" s="421">
        <f t="shared" si="63"/>
        <v>0</v>
      </c>
      <c r="Y146" s="421">
        <f t="shared" si="63"/>
        <v>0</v>
      </c>
      <c r="Z146" s="421">
        <f t="shared" si="63"/>
        <v>0</v>
      </c>
      <c r="AA146" s="421">
        <f t="shared" si="63"/>
        <v>0</v>
      </c>
      <c r="AB146" s="421">
        <f t="shared" si="63"/>
        <v>0</v>
      </c>
      <c r="AC146" s="421">
        <f t="shared" si="63"/>
        <v>0</v>
      </c>
      <c r="AD146" s="421">
        <f t="shared" si="63"/>
        <v>0</v>
      </c>
      <c r="AE146" s="421">
        <f t="shared" si="63"/>
        <v>0</v>
      </c>
      <c r="AF146" s="421">
        <f t="shared" si="63"/>
        <v>0</v>
      </c>
      <c r="AG146" s="421">
        <f t="shared" si="63"/>
        <v>0</v>
      </c>
      <c r="AH146" s="421">
        <f t="shared" si="63"/>
        <v>0</v>
      </c>
      <c r="AI146" s="421">
        <f t="shared" si="63"/>
        <v>0</v>
      </c>
      <c r="AJ146" s="421">
        <f t="shared" si="63"/>
        <v>0</v>
      </c>
      <c r="AK146" s="421">
        <f t="shared" si="63"/>
        <v>0</v>
      </c>
      <c r="AL146" s="421">
        <f t="shared" si="63"/>
        <v>0</v>
      </c>
      <c r="AM146" s="421">
        <f t="shared" si="63"/>
        <v>0</v>
      </c>
      <c r="AN146" s="421">
        <f t="shared" si="63"/>
        <v>0</v>
      </c>
      <c r="AO146" s="421">
        <f t="shared" si="63"/>
        <v>0</v>
      </c>
      <c r="AP146" s="421">
        <f t="shared" si="63"/>
        <v>0</v>
      </c>
    </row>
    <row r="147" spans="1:42" s="122" customFormat="1" x14ac:dyDescent="0.2">
      <c r="A147" s="4"/>
      <c r="B147" s="151"/>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25" t="s">
        <v>387</v>
      </c>
      <c r="B148" s="151"/>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407</v>
      </c>
      <c r="B149" s="420">
        <f>B146</f>
        <v>0</v>
      </c>
      <c r="C149" s="420">
        <f t="shared" ref="C149:AP149" si="64">C146</f>
        <v>0</v>
      </c>
      <c r="D149" s="420">
        <f t="shared" si="64"/>
        <v>0</v>
      </c>
      <c r="E149" s="420">
        <f t="shared" si="64"/>
        <v>0</v>
      </c>
      <c r="F149" s="420">
        <f t="shared" si="64"/>
        <v>0</v>
      </c>
      <c r="G149" s="420">
        <f t="shared" si="64"/>
        <v>0</v>
      </c>
      <c r="H149" s="420">
        <f t="shared" si="64"/>
        <v>0</v>
      </c>
      <c r="I149" s="420">
        <f t="shared" si="64"/>
        <v>0</v>
      </c>
      <c r="J149" s="420">
        <f t="shared" si="64"/>
        <v>0</v>
      </c>
      <c r="K149" s="420">
        <f t="shared" si="64"/>
        <v>0</v>
      </c>
      <c r="L149" s="420">
        <f t="shared" si="64"/>
        <v>0</v>
      </c>
      <c r="M149" s="420">
        <f t="shared" si="64"/>
        <v>0</v>
      </c>
      <c r="N149" s="420">
        <f t="shared" si="64"/>
        <v>0</v>
      </c>
      <c r="O149" s="420">
        <f t="shared" si="64"/>
        <v>0</v>
      </c>
      <c r="P149" s="420">
        <f t="shared" si="64"/>
        <v>0</v>
      </c>
      <c r="Q149" s="420">
        <f t="shared" si="64"/>
        <v>0</v>
      </c>
      <c r="R149" s="420">
        <f t="shared" si="64"/>
        <v>0</v>
      </c>
      <c r="S149" s="420">
        <f t="shared" si="64"/>
        <v>0</v>
      </c>
      <c r="T149" s="420">
        <f t="shared" si="64"/>
        <v>0</v>
      </c>
      <c r="U149" s="420">
        <f t="shared" si="64"/>
        <v>0</v>
      </c>
      <c r="V149" s="420">
        <f t="shared" si="64"/>
        <v>0</v>
      </c>
      <c r="W149" s="420">
        <f t="shared" si="64"/>
        <v>0</v>
      </c>
      <c r="X149" s="420">
        <f t="shared" si="64"/>
        <v>0</v>
      </c>
      <c r="Y149" s="420">
        <f t="shared" si="64"/>
        <v>0</v>
      </c>
      <c r="Z149" s="420">
        <f t="shared" si="64"/>
        <v>0</v>
      </c>
      <c r="AA149" s="420">
        <f t="shared" si="64"/>
        <v>0</v>
      </c>
      <c r="AB149" s="420">
        <f t="shared" si="64"/>
        <v>0</v>
      </c>
      <c r="AC149" s="420">
        <f t="shared" si="64"/>
        <v>0</v>
      </c>
      <c r="AD149" s="420">
        <f t="shared" si="64"/>
        <v>0</v>
      </c>
      <c r="AE149" s="420">
        <f t="shared" si="64"/>
        <v>0</v>
      </c>
      <c r="AF149" s="420">
        <f t="shared" si="64"/>
        <v>0</v>
      </c>
      <c r="AG149" s="420">
        <f t="shared" si="64"/>
        <v>0</v>
      </c>
      <c r="AH149" s="420">
        <f t="shared" si="64"/>
        <v>0</v>
      </c>
      <c r="AI149" s="420">
        <f t="shared" si="64"/>
        <v>0</v>
      </c>
      <c r="AJ149" s="420">
        <f t="shared" si="64"/>
        <v>0</v>
      </c>
      <c r="AK149" s="420">
        <f t="shared" si="64"/>
        <v>0</v>
      </c>
      <c r="AL149" s="420">
        <f t="shared" si="64"/>
        <v>0</v>
      </c>
      <c r="AM149" s="420">
        <f t="shared" si="64"/>
        <v>0</v>
      </c>
      <c r="AN149" s="420">
        <f t="shared" si="64"/>
        <v>0</v>
      </c>
      <c r="AO149" s="420">
        <f t="shared" si="64"/>
        <v>0</v>
      </c>
      <c r="AP149" s="420">
        <f t="shared" si="64"/>
        <v>0</v>
      </c>
    </row>
    <row r="150" spans="1:42" s="122" customFormat="1" x14ac:dyDescent="0.2">
      <c r="A150" s="4" t="s">
        <v>392</v>
      </c>
      <c r="B150" s="420">
        <v>0</v>
      </c>
      <c r="C150" s="422">
        <f>C106-C169</f>
        <v>0</v>
      </c>
      <c r="D150" s="422">
        <v>0</v>
      </c>
      <c r="E150" s="422">
        <v>0</v>
      </c>
      <c r="F150" s="422">
        <v>0</v>
      </c>
      <c r="G150" s="420">
        <v>0</v>
      </c>
      <c r="H150" s="420">
        <v>0</v>
      </c>
      <c r="I150" s="420">
        <v>0</v>
      </c>
      <c r="J150" s="420">
        <v>0</v>
      </c>
      <c r="K150" s="420">
        <v>0</v>
      </c>
      <c r="L150" s="420">
        <v>0</v>
      </c>
      <c r="M150" s="420">
        <v>0</v>
      </c>
      <c r="N150" s="420">
        <v>0</v>
      </c>
      <c r="O150" s="420">
        <v>0</v>
      </c>
      <c r="P150" s="420">
        <v>0</v>
      </c>
      <c r="Q150" s="420">
        <v>0</v>
      </c>
      <c r="R150" s="420">
        <v>0</v>
      </c>
      <c r="S150" s="420">
        <v>0</v>
      </c>
      <c r="T150" s="420">
        <v>0</v>
      </c>
      <c r="U150" s="420">
        <v>0</v>
      </c>
      <c r="V150" s="420">
        <v>0</v>
      </c>
      <c r="W150" s="420">
        <v>0</v>
      </c>
      <c r="X150" s="420">
        <v>0</v>
      </c>
      <c r="Y150" s="420">
        <v>0</v>
      </c>
      <c r="Z150" s="420">
        <v>0</v>
      </c>
      <c r="AA150" s="420">
        <v>0</v>
      </c>
      <c r="AB150" s="420">
        <v>0</v>
      </c>
      <c r="AC150" s="420">
        <v>0</v>
      </c>
      <c r="AD150" s="420">
        <v>0</v>
      </c>
      <c r="AE150" s="420">
        <v>0</v>
      </c>
      <c r="AF150" s="420">
        <v>0</v>
      </c>
      <c r="AG150" s="420">
        <v>0</v>
      </c>
      <c r="AH150" s="420">
        <v>0</v>
      </c>
      <c r="AI150" s="420">
        <v>0</v>
      </c>
      <c r="AJ150" s="420">
        <v>0</v>
      </c>
      <c r="AK150" s="420">
        <v>0</v>
      </c>
      <c r="AL150" s="420">
        <v>0</v>
      </c>
      <c r="AM150" s="420">
        <v>0</v>
      </c>
      <c r="AN150" s="420">
        <v>0</v>
      </c>
      <c r="AO150" s="420">
        <v>0</v>
      </c>
      <c r="AP150" s="420">
        <v>0</v>
      </c>
    </row>
    <row r="151" spans="1:42" s="122" customFormat="1" x14ac:dyDescent="0.2">
      <c r="A151" s="4" t="s">
        <v>393</v>
      </c>
      <c r="B151" s="420">
        <v>0</v>
      </c>
      <c r="C151" s="422">
        <f t="shared" ref="C151:AP151" si="65">C110-C170</f>
        <v>0</v>
      </c>
      <c r="D151" s="422">
        <f t="shared" si="65"/>
        <v>0</v>
      </c>
      <c r="E151" s="422">
        <f t="shared" si="65"/>
        <v>0</v>
      </c>
      <c r="F151" s="422">
        <f t="shared" si="65"/>
        <v>0</v>
      </c>
      <c r="G151" s="422">
        <f t="shared" si="65"/>
        <v>0</v>
      </c>
      <c r="H151" s="422">
        <f t="shared" si="65"/>
        <v>0</v>
      </c>
      <c r="I151" s="422">
        <f t="shared" si="65"/>
        <v>0</v>
      </c>
      <c r="J151" s="422">
        <f t="shared" si="65"/>
        <v>0</v>
      </c>
      <c r="K151" s="422">
        <f t="shared" si="65"/>
        <v>0</v>
      </c>
      <c r="L151" s="422">
        <f t="shared" si="65"/>
        <v>0</v>
      </c>
      <c r="M151" s="422">
        <f t="shared" si="65"/>
        <v>0</v>
      </c>
      <c r="N151" s="422">
        <f t="shared" si="65"/>
        <v>0</v>
      </c>
      <c r="O151" s="422">
        <f t="shared" si="65"/>
        <v>0</v>
      </c>
      <c r="P151" s="422">
        <f t="shared" si="65"/>
        <v>0</v>
      </c>
      <c r="Q151" s="422">
        <f t="shared" si="65"/>
        <v>0</v>
      </c>
      <c r="R151" s="422">
        <f t="shared" si="65"/>
        <v>0</v>
      </c>
      <c r="S151" s="422">
        <f t="shared" si="65"/>
        <v>0</v>
      </c>
      <c r="T151" s="422">
        <f t="shared" si="65"/>
        <v>0</v>
      </c>
      <c r="U151" s="422">
        <f t="shared" si="65"/>
        <v>0</v>
      </c>
      <c r="V151" s="422">
        <f t="shared" si="65"/>
        <v>0</v>
      </c>
      <c r="W151" s="422">
        <f t="shared" si="65"/>
        <v>0</v>
      </c>
      <c r="X151" s="422">
        <f t="shared" si="65"/>
        <v>0</v>
      </c>
      <c r="Y151" s="422">
        <f t="shared" si="65"/>
        <v>0</v>
      </c>
      <c r="Z151" s="422">
        <f t="shared" si="65"/>
        <v>0</v>
      </c>
      <c r="AA151" s="422">
        <f t="shared" si="65"/>
        <v>0</v>
      </c>
      <c r="AB151" s="422">
        <f t="shared" si="65"/>
        <v>0</v>
      </c>
      <c r="AC151" s="422">
        <f t="shared" si="65"/>
        <v>0</v>
      </c>
      <c r="AD151" s="422">
        <f t="shared" si="65"/>
        <v>0</v>
      </c>
      <c r="AE151" s="422">
        <f t="shared" si="65"/>
        <v>0</v>
      </c>
      <c r="AF151" s="422">
        <f t="shared" si="65"/>
        <v>0</v>
      </c>
      <c r="AG151" s="422">
        <f t="shared" si="65"/>
        <v>0</v>
      </c>
      <c r="AH151" s="422">
        <f t="shared" si="65"/>
        <v>0</v>
      </c>
      <c r="AI151" s="422">
        <f t="shared" si="65"/>
        <v>0</v>
      </c>
      <c r="AJ151" s="422">
        <f t="shared" si="65"/>
        <v>0</v>
      </c>
      <c r="AK151" s="422">
        <f t="shared" si="65"/>
        <v>0</v>
      </c>
      <c r="AL151" s="422">
        <f t="shared" si="65"/>
        <v>0</v>
      </c>
      <c r="AM151" s="422">
        <f t="shared" si="65"/>
        <v>0</v>
      </c>
      <c r="AN151" s="422">
        <f t="shared" si="65"/>
        <v>0</v>
      </c>
      <c r="AO151" s="422">
        <f t="shared" si="65"/>
        <v>0</v>
      </c>
      <c r="AP151" s="422">
        <f t="shared" si="65"/>
        <v>0</v>
      </c>
    </row>
    <row r="152" spans="1:42" s="122" customFormat="1" x14ac:dyDescent="0.2">
      <c r="A152" s="4" t="s">
        <v>399</v>
      </c>
      <c r="B152" s="420">
        <v>0</v>
      </c>
      <c r="C152" s="422">
        <f t="shared" ref="C152:AP152" si="66">C114-C171</f>
        <v>0</v>
      </c>
      <c r="D152" s="422">
        <f t="shared" si="66"/>
        <v>0</v>
      </c>
      <c r="E152" s="422">
        <f t="shared" si="66"/>
        <v>0</v>
      </c>
      <c r="F152" s="422">
        <f t="shared" si="66"/>
        <v>0</v>
      </c>
      <c r="G152" s="422">
        <f t="shared" si="66"/>
        <v>0</v>
      </c>
      <c r="H152" s="422">
        <f t="shared" si="66"/>
        <v>0</v>
      </c>
      <c r="I152" s="422">
        <f t="shared" si="66"/>
        <v>0</v>
      </c>
      <c r="J152" s="422">
        <f t="shared" si="66"/>
        <v>0</v>
      </c>
      <c r="K152" s="422">
        <f t="shared" si="66"/>
        <v>0</v>
      </c>
      <c r="L152" s="422">
        <f t="shared" si="66"/>
        <v>0</v>
      </c>
      <c r="M152" s="422">
        <f t="shared" si="66"/>
        <v>0</v>
      </c>
      <c r="N152" s="422">
        <f t="shared" si="66"/>
        <v>0</v>
      </c>
      <c r="O152" s="422">
        <f t="shared" si="66"/>
        <v>0</v>
      </c>
      <c r="P152" s="422">
        <f t="shared" si="66"/>
        <v>0</v>
      </c>
      <c r="Q152" s="422">
        <f t="shared" si="66"/>
        <v>0</v>
      </c>
      <c r="R152" s="422">
        <f t="shared" si="66"/>
        <v>0</v>
      </c>
      <c r="S152" s="422">
        <f t="shared" si="66"/>
        <v>0</v>
      </c>
      <c r="T152" s="422">
        <f t="shared" si="66"/>
        <v>0</v>
      </c>
      <c r="U152" s="422">
        <f t="shared" si="66"/>
        <v>0</v>
      </c>
      <c r="V152" s="422">
        <f t="shared" si="66"/>
        <v>0</v>
      </c>
      <c r="W152" s="422">
        <f t="shared" si="66"/>
        <v>0</v>
      </c>
      <c r="X152" s="422">
        <f t="shared" si="66"/>
        <v>0</v>
      </c>
      <c r="Y152" s="422">
        <f t="shared" si="66"/>
        <v>0</v>
      </c>
      <c r="Z152" s="422">
        <f t="shared" si="66"/>
        <v>0</v>
      </c>
      <c r="AA152" s="422">
        <f t="shared" si="66"/>
        <v>0</v>
      </c>
      <c r="AB152" s="422">
        <f t="shared" si="66"/>
        <v>0</v>
      </c>
      <c r="AC152" s="422">
        <f t="shared" si="66"/>
        <v>0</v>
      </c>
      <c r="AD152" s="422">
        <f t="shared" si="66"/>
        <v>0</v>
      </c>
      <c r="AE152" s="422">
        <f t="shared" si="66"/>
        <v>0</v>
      </c>
      <c r="AF152" s="422">
        <f t="shared" si="66"/>
        <v>0</v>
      </c>
      <c r="AG152" s="422">
        <f t="shared" si="66"/>
        <v>0</v>
      </c>
      <c r="AH152" s="422">
        <f t="shared" si="66"/>
        <v>0</v>
      </c>
      <c r="AI152" s="422">
        <f t="shared" si="66"/>
        <v>0</v>
      </c>
      <c r="AJ152" s="422">
        <f t="shared" si="66"/>
        <v>0</v>
      </c>
      <c r="AK152" s="422">
        <f t="shared" si="66"/>
        <v>0</v>
      </c>
      <c r="AL152" s="422">
        <f t="shared" si="66"/>
        <v>0</v>
      </c>
      <c r="AM152" s="422">
        <f t="shared" si="66"/>
        <v>0</v>
      </c>
      <c r="AN152" s="422">
        <f t="shared" si="66"/>
        <v>0</v>
      </c>
      <c r="AO152" s="422">
        <f t="shared" si="66"/>
        <v>0</v>
      </c>
      <c r="AP152" s="422">
        <f t="shared" si="66"/>
        <v>0</v>
      </c>
    </row>
    <row r="153" spans="1:42" s="122" customFormat="1" x14ac:dyDescent="0.2">
      <c r="A153" s="4" t="s">
        <v>403</v>
      </c>
      <c r="B153" s="420">
        <v>0</v>
      </c>
      <c r="C153" s="422">
        <f>-Inputs!C89</f>
        <v>0</v>
      </c>
      <c r="D153" s="422">
        <v>0</v>
      </c>
      <c r="E153" s="422">
        <v>0</v>
      </c>
      <c r="F153" s="422">
        <v>0</v>
      </c>
      <c r="G153" s="420">
        <v>0</v>
      </c>
      <c r="H153" s="420">
        <v>0</v>
      </c>
      <c r="I153" s="420">
        <v>0</v>
      </c>
      <c r="J153" s="420">
        <v>0</v>
      </c>
      <c r="K153" s="420">
        <v>0</v>
      </c>
      <c r="L153" s="420">
        <v>0</v>
      </c>
      <c r="M153" s="420">
        <v>0</v>
      </c>
      <c r="N153" s="420">
        <v>0</v>
      </c>
      <c r="O153" s="420">
        <v>0</v>
      </c>
      <c r="P153" s="420">
        <v>0</v>
      </c>
      <c r="Q153" s="420">
        <v>0</v>
      </c>
      <c r="R153" s="420">
        <v>0</v>
      </c>
      <c r="S153" s="420">
        <v>0</v>
      </c>
      <c r="T153" s="420">
        <v>0</v>
      </c>
      <c r="U153" s="420">
        <v>0</v>
      </c>
      <c r="V153" s="420">
        <v>0</v>
      </c>
      <c r="W153" s="420">
        <v>0</v>
      </c>
      <c r="X153" s="420">
        <v>0</v>
      </c>
      <c r="Y153" s="420">
        <v>0</v>
      </c>
      <c r="Z153" s="420">
        <v>0</v>
      </c>
      <c r="AA153" s="420">
        <v>0</v>
      </c>
      <c r="AB153" s="420">
        <v>0</v>
      </c>
      <c r="AC153" s="420">
        <v>0</v>
      </c>
      <c r="AD153" s="420">
        <v>0</v>
      </c>
      <c r="AE153" s="420">
        <v>0</v>
      </c>
      <c r="AF153" s="420">
        <v>0</v>
      </c>
      <c r="AG153" s="420">
        <v>0</v>
      </c>
      <c r="AH153" s="420">
        <v>0</v>
      </c>
      <c r="AI153" s="420">
        <v>0</v>
      </c>
      <c r="AJ153" s="420">
        <v>0</v>
      </c>
      <c r="AK153" s="420">
        <v>0</v>
      </c>
      <c r="AL153" s="420">
        <v>0</v>
      </c>
      <c r="AM153" s="420">
        <v>0</v>
      </c>
      <c r="AN153" s="420">
        <v>0</v>
      </c>
      <c r="AO153" s="420">
        <v>0</v>
      </c>
      <c r="AP153" s="420">
        <v>0</v>
      </c>
    </row>
    <row r="154" spans="1:42" s="122" customFormat="1" x14ac:dyDescent="0.2">
      <c r="A154" s="43" t="s">
        <v>13</v>
      </c>
      <c r="B154" s="421">
        <f t="shared" ref="B154:AP154" si="67">SUM(B149:B153)</f>
        <v>0</v>
      </c>
      <c r="C154" s="421">
        <f t="shared" si="67"/>
        <v>0</v>
      </c>
      <c r="D154" s="421">
        <f t="shared" si="67"/>
        <v>0</v>
      </c>
      <c r="E154" s="421">
        <f t="shared" si="67"/>
        <v>0</v>
      </c>
      <c r="F154" s="421">
        <f t="shared" si="67"/>
        <v>0</v>
      </c>
      <c r="G154" s="421">
        <f t="shared" si="67"/>
        <v>0</v>
      </c>
      <c r="H154" s="421">
        <f t="shared" si="67"/>
        <v>0</v>
      </c>
      <c r="I154" s="421">
        <f t="shared" si="67"/>
        <v>0</v>
      </c>
      <c r="J154" s="421">
        <f t="shared" si="67"/>
        <v>0</v>
      </c>
      <c r="K154" s="421">
        <f t="shared" si="67"/>
        <v>0</v>
      </c>
      <c r="L154" s="421">
        <f t="shared" si="67"/>
        <v>0</v>
      </c>
      <c r="M154" s="421">
        <f t="shared" si="67"/>
        <v>0</v>
      </c>
      <c r="N154" s="421">
        <f t="shared" si="67"/>
        <v>0</v>
      </c>
      <c r="O154" s="421">
        <f t="shared" si="67"/>
        <v>0</v>
      </c>
      <c r="P154" s="421">
        <f t="shared" si="67"/>
        <v>0</v>
      </c>
      <c r="Q154" s="421">
        <f t="shared" si="67"/>
        <v>0</v>
      </c>
      <c r="R154" s="421">
        <f t="shared" si="67"/>
        <v>0</v>
      </c>
      <c r="S154" s="421">
        <f t="shared" si="67"/>
        <v>0</v>
      </c>
      <c r="T154" s="421">
        <f t="shared" si="67"/>
        <v>0</v>
      </c>
      <c r="U154" s="421">
        <f t="shared" si="67"/>
        <v>0</v>
      </c>
      <c r="V154" s="421">
        <f t="shared" si="67"/>
        <v>0</v>
      </c>
      <c r="W154" s="421">
        <f t="shared" si="67"/>
        <v>0</v>
      </c>
      <c r="X154" s="421">
        <f t="shared" si="67"/>
        <v>0</v>
      </c>
      <c r="Y154" s="421">
        <f t="shared" si="67"/>
        <v>0</v>
      </c>
      <c r="Z154" s="421">
        <f t="shared" si="67"/>
        <v>0</v>
      </c>
      <c r="AA154" s="421">
        <f t="shared" si="67"/>
        <v>0</v>
      </c>
      <c r="AB154" s="421">
        <f t="shared" si="67"/>
        <v>0</v>
      </c>
      <c r="AC154" s="421">
        <f t="shared" si="67"/>
        <v>0</v>
      </c>
      <c r="AD154" s="421">
        <f t="shared" si="67"/>
        <v>0</v>
      </c>
      <c r="AE154" s="421">
        <f t="shared" si="67"/>
        <v>0</v>
      </c>
      <c r="AF154" s="421">
        <f t="shared" si="67"/>
        <v>0</v>
      </c>
      <c r="AG154" s="421">
        <f t="shared" si="67"/>
        <v>0</v>
      </c>
      <c r="AH154" s="421">
        <f t="shared" si="67"/>
        <v>0</v>
      </c>
      <c r="AI154" s="421">
        <f t="shared" si="67"/>
        <v>0</v>
      </c>
      <c r="AJ154" s="421">
        <f t="shared" si="67"/>
        <v>0</v>
      </c>
      <c r="AK154" s="421">
        <f t="shared" si="67"/>
        <v>0</v>
      </c>
      <c r="AL154" s="421">
        <f t="shared" si="67"/>
        <v>0</v>
      </c>
      <c r="AM154" s="421">
        <f t="shared" si="67"/>
        <v>0</v>
      </c>
      <c r="AN154" s="421">
        <f t="shared" si="67"/>
        <v>0</v>
      </c>
      <c r="AO154" s="421">
        <f t="shared" si="67"/>
        <v>0</v>
      </c>
      <c r="AP154" s="421">
        <f t="shared" si="67"/>
        <v>0</v>
      </c>
    </row>
    <row r="155" spans="1:42" s="122" customFormat="1" x14ac:dyDescent="0.2">
      <c r="A155" s="4"/>
      <c r="B155" s="151"/>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394</v>
      </c>
      <c r="B156" s="418">
        <v>0</v>
      </c>
      <c r="C156" s="418" t="str">
        <f>IF(ISERROR(IRR($B154:C154)),"NaN",ROUND(IRR($B154:C154)*100,4))</f>
        <v>NaN</v>
      </c>
      <c r="D156" s="418" t="str">
        <f>IF(ISERROR(IRR($B154:D154)),"NaN",ROUND(IRR($B154:D154)*100,4))</f>
        <v>NaN</v>
      </c>
      <c r="E156" s="418" t="str">
        <f>IF(ISERROR(IRR($B154:E154)),"NaN",ROUND(IRR($B154:E154)*100,4))</f>
        <v>NaN</v>
      </c>
      <c r="F156" s="418" t="str">
        <f>IF(ISERROR(IRR($B154:F154)),"NaN",ROUND(IRR($B154:F154)*100,4))</f>
        <v>NaN</v>
      </c>
      <c r="G156" s="418" t="str">
        <f>IF(ISERROR(IRR($B154:G154)),"NaN",ROUND(IRR($B154:G154)*100,4))</f>
        <v>NaN</v>
      </c>
      <c r="H156" s="418" t="str">
        <f>IF(ISERROR(IRR($B154:H154)),"NaN",ROUND(IRR($B154:H154)*100,4))</f>
        <v>NaN</v>
      </c>
      <c r="I156" s="418" t="str">
        <f>IF(ISERROR(IRR($B154:I154)),"NaN",ROUND(IRR($B154:I154)*100,4))</f>
        <v>NaN</v>
      </c>
      <c r="J156" s="418" t="str">
        <f>IF(ISERROR(IRR($B154:J154)),"NaN",ROUND(IRR($B154:J154)*100,4))</f>
        <v>NaN</v>
      </c>
      <c r="K156" s="418" t="str">
        <f>IF(ISERROR(IRR($B154:K154)),"NaN",ROUND(IRR($B154:K154)*100,4))</f>
        <v>NaN</v>
      </c>
      <c r="L156" s="418" t="str">
        <f>IF(ISERROR(IRR($B154:L154)),"NaN",ROUND(IRR($B154:L154)*100,4))</f>
        <v>NaN</v>
      </c>
      <c r="M156" s="418" t="str">
        <f>IF(ISERROR(IRR($B154:M154)),"NaN",ROUND(IRR($B154:M154)*100,4))</f>
        <v>NaN</v>
      </c>
      <c r="N156" s="418" t="str">
        <f>IF(ISERROR(IRR($B154:N154)),"NaN",ROUND(IRR($B154:N154)*100,4))</f>
        <v>NaN</v>
      </c>
      <c r="O156" s="418" t="str">
        <f>IF(ISERROR(IRR($B154:O154)),"NaN",ROUND(IRR($B154:O154)*100,4))</f>
        <v>NaN</v>
      </c>
      <c r="P156" s="418" t="str">
        <f>IF(ISERROR(IRR($B154:P154)),"NaN",ROUND(IRR($B154:P154)*100,4))</f>
        <v>NaN</v>
      </c>
      <c r="Q156" s="418" t="str">
        <f>IF(ISERROR(IRR($B154:Q154)),"NaN",ROUND(IRR($B154:Q154)*100,4))</f>
        <v>NaN</v>
      </c>
      <c r="R156" s="418" t="str">
        <f>IF(ISERROR(IRR($B154:R154)),"NaN",ROUND(IRR($B154:R154)*100,4))</f>
        <v>NaN</v>
      </c>
      <c r="S156" s="418" t="str">
        <f>IF(ISERROR(IRR($B154:S154)),"NaN",ROUND(IRR($B154:S154)*100,4))</f>
        <v>NaN</v>
      </c>
      <c r="T156" s="418" t="str">
        <f>IF(ISERROR(IRR($B154:T154)),"NaN",ROUND(IRR($B154:T154)*100,4))</f>
        <v>NaN</v>
      </c>
      <c r="U156" s="418" t="str">
        <f>IF(ISERROR(IRR($B154:U154)),"NaN",ROUND(IRR($B154:U154)*100,4))</f>
        <v>NaN</v>
      </c>
      <c r="V156" s="418" t="str">
        <f>IF(ISERROR(IRR($B154:V154)),"NaN",ROUND(IRR($B154:V154)*100,4))</f>
        <v>NaN</v>
      </c>
      <c r="W156" s="418" t="str">
        <f>IF(ISERROR(IRR($B154:W154)),"NaN",ROUND(IRR($B154:W154)*100,4))</f>
        <v>NaN</v>
      </c>
      <c r="X156" s="418" t="str">
        <f>IF(ISERROR(IRR($B154:X154)),"NaN",ROUND(IRR($B154:X154)*100,4))</f>
        <v>NaN</v>
      </c>
      <c r="Y156" s="418" t="str">
        <f>IF(ISERROR(IRR($B154:Y154)),"NaN",ROUND(IRR($B154:Y154)*100,4))</f>
        <v>NaN</v>
      </c>
      <c r="Z156" s="418" t="str">
        <f>IF(ISERROR(IRR($B154:Z154)),"NaN",ROUND(IRR($B154:Z154)*100,4))</f>
        <v>NaN</v>
      </c>
      <c r="AA156" s="418" t="str">
        <f>IF(ISERROR(IRR($B154:AA154)),"NaN",ROUND(IRR($B154:AA154)*100,4))</f>
        <v>NaN</v>
      </c>
      <c r="AB156" s="418" t="str">
        <f>IF(ISERROR(IRR($B154:AB154)),"NaN",ROUND(IRR($B154:AB154)*100,4))</f>
        <v>NaN</v>
      </c>
      <c r="AC156" s="418" t="str">
        <f>IF(ISERROR(IRR($B154:AC154)),"NaN",ROUND(IRR($B154:AC154)*100,4))</f>
        <v>NaN</v>
      </c>
      <c r="AD156" s="418" t="str">
        <f>IF(ISERROR(IRR($B154:AD154)),"NaN",ROUND(IRR($B154:AD154)*100,4))</f>
        <v>NaN</v>
      </c>
      <c r="AE156" s="418" t="str">
        <f>IF(ISERROR(IRR($B154:AE154)),"NaN",ROUND(IRR($B154:AE154)*100,4))</f>
        <v>NaN</v>
      </c>
      <c r="AF156" s="418" t="str">
        <f>IF(ISERROR(IRR($B154:AF154)),"NaN",ROUND(IRR($B154:AF154)*100,4))</f>
        <v>NaN</v>
      </c>
      <c r="AG156" s="418" t="str">
        <f>IF(ISERROR(IRR($B154:AG154)),"NaN",ROUND(IRR($B154:AG154)*100,4))</f>
        <v>NaN</v>
      </c>
      <c r="AH156" s="418" t="str">
        <f>IF(ISERROR(IRR($B154:AH154)),"NaN",ROUND(IRR($B154:AH154)*100,4))</f>
        <v>NaN</v>
      </c>
      <c r="AI156" s="418" t="str">
        <f>IF(ISERROR(IRR($B154:AI154)),"NaN",ROUND(IRR($B154:AI154)*100,4))</f>
        <v>NaN</v>
      </c>
      <c r="AJ156" s="418" t="str">
        <f>IF(ISERROR(IRR($B154:AJ154)),"NaN",ROUND(IRR($B154:AJ154)*100,4))</f>
        <v>NaN</v>
      </c>
      <c r="AK156" s="418" t="str">
        <f>IF(ISERROR(IRR($B154:AK154)),"NaN",ROUND(IRR($B154:AK154)*100,4))</f>
        <v>NaN</v>
      </c>
      <c r="AL156" s="418" t="str">
        <f>IF(ISERROR(IRR($B154:AL154)),"NaN",ROUND(IRR($B154:AL154)*100,4))</f>
        <v>NaN</v>
      </c>
      <c r="AM156" s="418" t="str">
        <f>IF(ISERROR(IRR($B154:AM154)),"NaN",ROUND(IRR($B154:AM154)*100,4))</f>
        <v>NaN</v>
      </c>
      <c r="AN156" s="418" t="str">
        <f>IF(ISERROR(IRR($B154:AN154)),"NaN",ROUND(IRR($B154:AN154)*100,4))</f>
        <v>NaN</v>
      </c>
      <c r="AO156" s="418" t="str">
        <f>IF(ISERROR(IRR($B154:AO154)),"NaN",ROUND(IRR($B154:AO154)*100,4))</f>
        <v>NaN</v>
      </c>
      <c r="AP156" s="418" t="str">
        <f>IF(ISERROR(IRR($B154:AP154)),"NaN",ROUND(IRR($B154:AP154)*100,4))</f>
        <v>NaN</v>
      </c>
    </row>
    <row r="157" spans="1:42" s="122" customFormat="1" x14ac:dyDescent="0.2">
      <c r="A157" s="4" t="s">
        <v>8</v>
      </c>
      <c r="B157" s="418">
        <v>0</v>
      </c>
      <c r="C157" s="418">
        <f>MAX($B$156:C156)</f>
        <v>0</v>
      </c>
      <c r="D157" s="418">
        <f>MAX($B$156:D156)</f>
        <v>0</v>
      </c>
      <c r="E157" s="418">
        <f>MAX($B$156:E156)</f>
        <v>0</v>
      </c>
      <c r="F157" s="418">
        <f>MAX($B$156:F156)</f>
        <v>0</v>
      </c>
      <c r="G157" s="418">
        <f>MAX($B$156:G156)</f>
        <v>0</v>
      </c>
      <c r="H157" s="418">
        <f>MAX($B$156:H156)</f>
        <v>0</v>
      </c>
      <c r="I157" s="418">
        <f>MAX($B$156:I156)</f>
        <v>0</v>
      </c>
      <c r="J157" s="418">
        <f>MAX($B$156:J156)</f>
        <v>0</v>
      </c>
      <c r="K157" s="418">
        <f>MAX($B$156:K156)</f>
        <v>0</v>
      </c>
      <c r="L157" s="418">
        <f>MAX($B$156:L156)</f>
        <v>0</v>
      </c>
      <c r="M157" s="418">
        <f>MAX($B$156:M156)</f>
        <v>0</v>
      </c>
      <c r="N157" s="418">
        <f>MAX($B$156:N156)</f>
        <v>0</v>
      </c>
      <c r="O157" s="418">
        <f>MAX($B$156:O156)</f>
        <v>0</v>
      </c>
      <c r="P157" s="418">
        <f>MAX($B$156:P156)</f>
        <v>0</v>
      </c>
      <c r="Q157" s="418">
        <f>MAX($B$156:Q156)</f>
        <v>0</v>
      </c>
      <c r="R157" s="418">
        <f>MAX($B$156:R156)</f>
        <v>0</v>
      </c>
      <c r="S157" s="418">
        <f>MAX($B$156:S156)</f>
        <v>0</v>
      </c>
      <c r="T157" s="418">
        <f>MAX($B$156:T156)</f>
        <v>0</v>
      </c>
      <c r="U157" s="418">
        <f>MAX($B$156:U156)</f>
        <v>0</v>
      </c>
      <c r="V157" s="418">
        <f>MAX($B$156:V156)</f>
        <v>0</v>
      </c>
      <c r="W157" s="418">
        <f>MAX($B$156:W156)</f>
        <v>0</v>
      </c>
      <c r="X157" s="418">
        <f>MAX($B$156:X156)</f>
        <v>0</v>
      </c>
      <c r="Y157" s="418">
        <f>MAX($B$156:Y156)</f>
        <v>0</v>
      </c>
      <c r="Z157" s="418">
        <f>MAX($B$156:Z156)</f>
        <v>0</v>
      </c>
      <c r="AA157" s="418">
        <f>MAX($B$156:AA156)</f>
        <v>0</v>
      </c>
      <c r="AB157" s="418">
        <f>MAX($B$156:AB156)</f>
        <v>0</v>
      </c>
      <c r="AC157" s="418">
        <f>MAX($B$156:AC156)</f>
        <v>0</v>
      </c>
      <c r="AD157" s="418">
        <f>MAX($B$156:AD156)</f>
        <v>0</v>
      </c>
      <c r="AE157" s="418">
        <f>MAX($B$156:AE156)</f>
        <v>0</v>
      </c>
      <c r="AF157" s="418">
        <f>MAX($B$156:AF156)</f>
        <v>0</v>
      </c>
      <c r="AG157" s="418">
        <f>MAX($B$156:AG156)</f>
        <v>0</v>
      </c>
      <c r="AH157" s="418">
        <f>MAX($B$156:AH156)</f>
        <v>0</v>
      </c>
      <c r="AI157" s="418">
        <f>MAX($B$156:AI156)</f>
        <v>0</v>
      </c>
      <c r="AJ157" s="418">
        <f>MAX($B$156:AJ156)</f>
        <v>0</v>
      </c>
      <c r="AK157" s="418">
        <f>MAX($B$156:AK156)</f>
        <v>0</v>
      </c>
      <c r="AL157" s="418">
        <f>MAX($B$156:AL156)</f>
        <v>0</v>
      </c>
      <c r="AM157" s="418">
        <f>MAX($B$156:AM156)</f>
        <v>0</v>
      </c>
      <c r="AN157" s="418">
        <f>MAX($B$156:AN156)</f>
        <v>0</v>
      </c>
      <c r="AO157" s="418">
        <f>MAX($B$156:AO156)</f>
        <v>0</v>
      </c>
      <c r="AP157" s="418">
        <f>MAX($B$156:AP156)</f>
        <v>0</v>
      </c>
    </row>
    <row r="158" spans="1:42" s="122" customFormat="1" x14ac:dyDescent="0.2">
      <c r="A158" s="4"/>
      <c r="B158" s="151"/>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395</v>
      </c>
      <c r="B159" s="423">
        <f>B154+NPV(NominalDiscountRate/100,C154:AP154)</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c r="B160" s="151"/>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9" t="s">
        <v>385</v>
      </c>
      <c r="B161" s="284"/>
      <c r="C161" s="284"/>
      <c r="D161" s="284"/>
      <c r="E161" s="284"/>
      <c r="F161" s="284"/>
      <c r="G161" s="284"/>
      <c r="H161" s="284"/>
      <c r="I161" s="284"/>
      <c r="J161" s="284"/>
      <c r="K161" s="284"/>
      <c r="L161" s="284"/>
      <c r="M161" s="284"/>
      <c r="N161" s="284"/>
      <c r="O161" s="284"/>
      <c r="P161" s="284"/>
      <c r="Q161" s="284"/>
      <c r="R161" s="284"/>
      <c r="S161" s="284"/>
      <c r="T161" s="284"/>
      <c r="U161" s="284"/>
      <c r="V161" s="284"/>
      <c r="W161" s="284"/>
      <c r="X161" s="284"/>
      <c r="Y161" s="284"/>
      <c r="Z161" s="284"/>
      <c r="AA161" s="284"/>
      <c r="AB161" s="284"/>
      <c r="AC161" s="284"/>
      <c r="AD161" s="284"/>
      <c r="AE161" s="284"/>
      <c r="AF161" s="284"/>
      <c r="AG161" s="284"/>
      <c r="AH161" s="284"/>
      <c r="AI161" s="284"/>
      <c r="AJ161" s="284"/>
      <c r="AK161" s="284"/>
      <c r="AL161" s="284"/>
      <c r="AM161" s="284"/>
      <c r="AN161" s="284"/>
      <c r="AO161" s="284"/>
      <c r="AP161" s="284"/>
    </row>
    <row r="162" spans="1:42" s="122" customFormat="1" x14ac:dyDescent="0.2">
      <c r="A162" s="25" t="s">
        <v>388</v>
      </c>
      <c r="B162" s="151"/>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390</v>
      </c>
      <c r="B163" s="420">
        <f>-B92*tax_investor_equity_percent/100</f>
        <v>0</v>
      </c>
      <c r="C163" s="422">
        <v>0</v>
      </c>
      <c r="D163" s="422">
        <v>0</v>
      </c>
      <c r="E163" s="422">
        <v>0</v>
      </c>
      <c r="F163" s="422">
        <v>0</v>
      </c>
      <c r="G163" s="420">
        <v>0</v>
      </c>
      <c r="H163" s="420">
        <v>0</v>
      </c>
      <c r="I163" s="420">
        <v>0</v>
      </c>
      <c r="J163" s="420">
        <v>0</v>
      </c>
      <c r="K163" s="420">
        <v>0</v>
      </c>
      <c r="L163" s="420">
        <v>0</v>
      </c>
      <c r="M163" s="420">
        <v>0</v>
      </c>
      <c r="N163" s="420">
        <v>0</v>
      </c>
      <c r="O163" s="420">
        <v>0</v>
      </c>
      <c r="P163" s="420">
        <v>0</v>
      </c>
      <c r="Q163" s="420">
        <v>0</v>
      </c>
      <c r="R163" s="420">
        <v>0</v>
      </c>
      <c r="S163" s="420">
        <v>0</v>
      </c>
      <c r="T163" s="420">
        <v>0</v>
      </c>
      <c r="U163" s="420">
        <v>0</v>
      </c>
      <c r="V163" s="420">
        <v>0</v>
      </c>
      <c r="W163" s="420">
        <v>0</v>
      </c>
      <c r="X163" s="420">
        <v>0</v>
      </c>
      <c r="Y163" s="420">
        <v>0</v>
      </c>
      <c r="Z163" s="420">
        <v>0</v>
      </c>
      <c r="AA163" s="420">
        <v>0</v>
      </c>
      <c r="AB163" s="420">
        <v>0</v>
      </c>
      <c r="AC163" s="420">
        <v>0</v>
      </c>
      <c r="AD163" s="420">
        <v>0</v>
      </c>
      <c r="AE163" s="420">
        <v>0</v>
      </c>
      <c r="AF163" s="420">
        <v>0</v>
      </c>
      <c r="AG163" s="420">
        <v>0</v>
      </c>
      <c r="AH163" s="420">
        <v>0</v>
      </c>
      <c r="AI163" s="420">
        <v>0</v>
      </c>
      <c r="AJ163" s="420">
        <v>0</v>
      </c>
      <c r="AK163" s="420">
        <v>0</v>
      </c>
      <c r="AL163" s="420">
        <v>0</v>
      </c>
      <c r="AM163" s="420">
        <v>0</v>
      </c>
      <c r="AN163" s="420">
        <v>0</v>
      </c>
      <c r="AO163" s="420">
        <v>0</v>
      </c>
      <c r="AP163" s="420">
        <v>0</v>
      </c>
    </row>
    <row r="164" spans="1:42" s="122" customFormat="1" x14ac:dyDescent="0.2">
      <c r="A164" s="4" t="s">
        <v>404</v>
      </c>
      <c r="B164" s="420">
        <v>0</v>
      </c>
      <c r="C164" s="422">
        <f t="shared" ref="C164:AP164" si="68">C99*IF(B$2&lt;flip_actual_year,tax_investor_preflip_cash_percent,tax_investor_postflip_cash_percent)/100+C139</f>
        <v>0</v>
      </c>
      <c r="D164" s="422">
        <f t="shared" si="68"/>
        <v>0</v>
      </c>
      <c r="E164" s="422">
        <f t="shared" si="68"/>
        <v>0</v>
      </c>
      <c r="F164" s="422">
        <f t="shared" si="68"/>
        <v>0</v>
      </c>
      <c r="G164" s="422">
        <f t="shared" si="68"/>
        <v>0</v>
      </c>
      <c r="H164" s="422">
        <f t="shared" si="68"/>
        <v>0</v>
      </c>
      <c r="I164" s="422">
        <f t="shared" si="68"/>
        <v>0</v>
      </c>
      <c r="J164" s="422">
        <f t="shared" si="68"/>
        <v>0</v>
      </c>
      <c r="K164" s="422">
        <f t="shared" si="68"/>
        <v>0</v>
      </c>
      <c r="L164" s="422">
        <f t="shared" si="68"/>
        <v>0</v>
      </c>
      <c r="M164" s="422">
        <f t="shared" si="68"/>
        <v>0</v>
      </c>
      <c r="N164" s="422">
        <f t="shared" si="68"/>
        <v>0</v>
      </c>
      <c r="O164" s="422">
        <f t="shared" si="68"/>
        <v>0</v>
      </c>
      <c r="P164" s="422">
        <f t="shared" si="68"/>
        <v>0</v>
      </c>
      <c r="Q164" s="422">
        <f t="shared" si="68"/>
        <v>0</v>
      </c>
      <c r="R164" s="422">
        <f t="shared" si="68"/>
        <v>0</v>
      </c>
      <c r="S164" s="422">
        <f t="shared" si="68"/>
        <v>0</v>
      </c>
      <c r="T164" s="422">
        <f t="shared" si="68"/>
        <v>0</v>
      </c>
      <c r="U164" s="422">
        <f t="shared" si="68"/>
        <v>0</v>
      </c>
      <c r="V164" s="422">
        <f t="shared" si="68"/>
        <v>0</v>
      </c>
      <c r="W164" s="422">
        <f t="shared" si="68"/>
        <v>0</v>
      </c>
      <c r="X164" s="422">
        <f t="shared" si="68"/>
        <v>0</v>
      </c>
      <c r="Y164" s="422">
        <f t="shared" si="68"/>
        <v>0</v>
      </c>
      <c r="Z164" s="422">
        <f t="shared" si="68"/>
        <v>0</v>
      </c>
      <c r="AA164" s="422">
        <f t="shared" si="68"/>
        <v>0</v>
      </c>
      <c r="AB164" s="422">
        <f t="shared" si="68"/>
        <v>0</v>
      </c>
      <c r="AC164" s="422">
        <f t="shared" si="68"/>
        <v>0</v>
      </c>
      <c r="AD164" s="422">
        <f t="shared" si="68"/>
        <v>0</v>
      </c>
      <c r="AE164" s="422">
        <f t="shared" si="68"/>
        <v>0</v>
      </c>
      <c r="AF164" s="422">
        <f t="shared" si="68"/>
        <v>0</v>
      </c>
      <c r="AG164" s="422">
        <f t="shared" si="68"/>
        <v>0</v>
      </c>
      <c r="AH164" s="422">
        <f t="shared" si="68"/>
        <v>0</v>
      </c>
      <c r="AI164" s="422">
        <f t="shared" si="68"/>
        <v>0</v>
      </c>
      <c r="AJ164" s="422">
        <f t="shared" si="68"/>
        <v>0</v>
      </c>
      <c r="AK164" s="422">
        <f t="shared" si="68"/>
        <v>0</v>
      </c>
      <c r="AL164" s="422">
        <f t="shared" si="68"/>
        <v>0</v>
      </c>
      <c r="AM164" s="422">
        <f t="shared" si="68"/>
        <v>0</v>
      </c>
      <c r="AN164" s="422">
        <f t="shared" si="68"/>
        <v>0</v>
      </c>
      <c r="AO164" s="422">
        <f t="shared" si="68"/>
        <v>0</v>
      </c>
      <c r="AP164" s="422">
        <f t="shared" si="68"/>
        <v>0</v>
      </c>
    </row>
    <row r="165" spans="1:42" s="122" customFormat="1" x14ac:dyDescent="0.2">
      <c r="A165" s="43" t="s">
        <v>13</v>
      </c>
      <c r="B165" s="421">
        <f>SUM(B163:B164)</f>
        <v>0</v>
      </c>
      <c r="C165" s="421">
        <f t="shared" ref="C165:AP165" si="69">SUM(C163:C164)</f>
        <v>0</v>
      </c>
      <c r="D165" s="421">
        <f t="shared" si="69"/>
        <v>0</v>
      </c>
      <c r="E165" s="421">
        <f t="shared" si="69"/>
        <v>0</v>
      </c>
      <c r="F165" s="421">
        <f t="shared" si="69"/>
        <v>0</v>
      </c>
      <c r="G165" s="421">
        <f t="shared" si="69"/>
        <v>0</v>
      </c>
      <c r="H165" s="421">
        <f t="shared" si="69"/>
        <v>0</v>
      </c>
      <c r="I165" s="421">
        <f t="shared" si="69"/>
        <v>0</v>
      </c>
      <c r="J165" s="421">
        <f t="shared" si="69"/>
        <v>0</v>
      </c>
      <c r="K165" s="421">
        <f t="shared" si="69"/>
        <v>0</v>
      </c>
      <c r="L165" s="421">
        <f t="shared" si="69"/>
        <v>0</v>
      </c>
      <c r="M165" s="421">
        <f t="shared" si="69"/>
        <v>0</v>
      </c>
      <c r="N165" s="421">
        <f t="shared" si="69"/>
        <v>0</v>
      </c>
      <c r="O165" s="421">
        <f t="shared" si="69"/>
        <v>0</v>
      </c>
      <c r="P165" s="421">
        <f t="shared" si="69"/>
        <v>0</v>
      </c>
      <c r="Q165" s="421">
        <f t="shared" si="69"/>
        <v>0</v>
      </c>
      <c r="R165" s="421">
        <f t="shared" si="69"/>
        <v>0</v>
      </c>
      <c r="S165" s="421">
        <f t="shared" si="69"/>
        <v>0</v>
      </c>
      <c r="T165" s="421">
        <f t="shared" si="69"/>
        <v>0</v>
      </c>
      <c r="U165" s="421">
        <f t="shared" si="69"/>
        <v>0</v>
      </c>
      <c r="V165" s="421">
        <f t="shared" si="69"/>
        <v>0</v>
      </c>
      <c r="W165" s="421">
        <f t="shared" si="69"/>
        <v>0</v>
      </c>
      <c r="X165" s="421">
        <f t="shared" si="69"/>
        <v>0</v>
      </c>
      <c r="Y165" s="421">
        <f t="shared" si="69"/>
        <v>0</v>
      </c>
      <c r="Z165" s="421">
        <f t="shared" si="69"/>
        <v>0</v>
      </c>
      <c r="AA165" s="421">
        <f t="shared" si="69"/>
        <v>0</v>
      </c>
      <c r="AB165" s="421">
        <f t="shared" si="69"/>
        <v>0</v>
      </c>
      <c r="AC165" s="421">
        <f t="shared" si="69"/>
        <v>0</v>
      </c>
      <c r="AD165" s="421">
        <f t="shared" si="69"/>
        <v>0</v>
      </c>
      <c r="AE165" s="421">
        <f t="shared" si="69"/>
        <v>0</v>
      </c>
      <c r="AF165" s="421">
        <f t="shared" si="69"/>
        <v>0</v>
      </c>
      <c r="AG165" s="421">
        <f t="shared" si="69"/>
        <v>0</v>
      </c>
      <c r="AH165" s="421">
        <f t="shared" si="69"/>
        <v>0</v>
      </c>
      <c r="AI165" s="421">
        <f t="shared" si="69"/>
        <v>0</v>
      </c>
      <c r="AJ165" s="421">
        <f t="shared" si="69"/>
        <v>0</v>
      </c>
      <c r="AK165" s="421">
        <f t="shared" si="69"/>
        <v>0</v>
      </c>
      <c r="AL165" s="421">
        <f t="shared" si="69"/>
        <v>0</v>
      </c>
      <c r="AM165" s="421">
        <f t="shared" si="69"/>
        <v>0</v>
      </c>
      <c r="AN165" s="421">
        <f t="shared" si="69"/>
        <v>0</v>
      </c>
      <c r="AO165" s="421">
        <f t="shared" si="69"/>
        <v>0</v>
      </c>
      <c r="AP165" s="421">
        <f t="shared" si="69"/>
        <v>0</v>
      </c>
    </row>
    <row r="166" spans="1:42" s="122" customFormat="1" x14ac:dyDescent="0.2">
      <c r="A166" s="4"/>
      <c r="B166" s="151"/>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25" t="s">
        <v>389</v>
      </c>
      <c r="B167" s="151"/>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2" t="s">
        <v>405</v>
      </c>
      <c r="B168" s="422">
        <f>B165</f>
        <v>0</v>
      </c>
      <c r="C168" s="422">
        <f t="shared" ref="C168" si="70">C165</f>
        <v>0</v>
      </c>
      <c r="D168" s="422">
        <f t="shared" ref="D168:AP168" si="71">D165</f>
        <v>0</v>
      </c>
      <c r="E168" s="422">
        <f t="shared" si="71"/>
        <v>0</v>
      </c>
      <c r="F168" s="422">
        <f t="shared" si="71"/>
        <v>0</v>
      </c>
      <c r="G168" s="422">
        <f t="shared" si="71"/>
        <v>0</v>
      </c>
      <c r="H168" s="422">
        <f t="shared" si="71"/>
        <v>0</v>
      </c>
      <c r="I168" s="422">
        <f t="shared" si="71"/>
        <v>0</v>
      </c>
      <c r="J168" s="422">
        <f t="shared" si="71"/>
        <v>0</v>
      </c>
      <c r="K168" s="422">
        <f t="shared" si="71"/>
        <v>0</v>
      </c>
      <c r="L168" s="422">
        <f t="shared" si="71"/>
        <v>0</v>
      </c>
      <c r="M168" s="422">
        <f t="shared" si="71"/>
        <v>0</v>
      </c>
      <c r="N168" s="422">
        <f t="shared" si="71"/>
        <v>0</v>
      </c>
      <c r="O168" s="422">
        <f t="shared" si="71"/>
        <v>0</v>
      </c>
      <c r="P168" s="422">
        <f t="shared" si="71"/>
        <v>0</v>
      </c>
      <c r="Q168" s="422">
        <f t="shared" si="71"/>
        <v>0</v>
      </c>
      <c r="R168" s="422">
        <f t="shared" si="71"/>
        <v>0</v>
      </c>
      <c r="S168" s="422">
        <f t="shared" si="71"/>
        <v>0</v>
      </c>
      <c r="T168" s="422">
        <f t="shared" si="71"/>
        <v>0</v>
      </c>
      <c r="U168" s="422">
        <f t="shared" si="71"/>
        <v>0</v>
      </c>
      <c r="V168" s="422">
        <f t="shared" si="71"/>
        <v>0</v>
      </c>
      <c r="W168" s="422">
        <f t="shared" si="71"/>
        <v>0</v>
      </c>
      <c r="X168" s="422">
        <f t="shared" si="71"/>
        <v>0</v>
      </c>
      <c r="Y168" s="422">
        <f t="shared" si="71"/>
        <v>0</v>
      </c>
      <c r="Z168" s="422">
        <f t="shared" si="71"/>
        <v>0</v>
      </c>
      <c r="AA168" s="422">
        <f t="shared" si="71"/>
        <v>0</v>
      </c>
      <c r="AB168" s="422">
        <f t="shared" si="71"/>
        <v>0</v>
      </c>
      <c r="AC168" s="422">
        <f t="shared" si="71"/>
        <v>0</v>
      </c>
      <c r="AD168" s="422">
        <f t="shared" si="71"/>
        <v>0</v>
      </c>
      <c r="AE168" s="422">
        <f t="shared" si="71"/>
        <v>0</v>
      </c>
      <c r="AF168" s="422">
        <f t="shared" si="71"/>
        <v>0</v>
      </c>
      <c r="AG168" s="422">
        <f t="shared" si="71"/>
        <v>0</v>
      </c>
      <c r="AH168" s="422">
        <f t="shared" si="71"/>
        <v>0</v>
      </c>
      <c r="AI168" s="422">
        <f t="shared" si="71"/>
        <v>0</v>
      </c>
      <c r="AJ168" s="422">
        <f t="shared" si="71"/>
        <v>0</v>
      </c>
      <c r="AK168" s="422">
        <f t="shared" si="71"/>
        <v>0</v>
      </c>
      <c r="AL168" s="422">
        <f t="shared" si="71"/>
        <v>0</v>
      </c>
      <c r="AM168" s="422">
        <f t="shared" si="71"/>
        <v>0</v>
      </c>
      <c r="AN168" s="422">
        <f t="shared" si="71"/>
        <v>0</v>
      </c>
      <c r="AO168" s="422">
        <f t="shared" si="71"/>
        <v>0</v>
      </c>
      <c r="AP168" s="422">
        <f t="shared" si="71"/>
        <v>0</v>
      </c>
    </row>
    <row r="169" spans="1:42" s="122" customFormat="1" x14ac:dyDescent="0.2">
      <c r="A169" s="4" t="s">
        <v>396</v>
      </c>
      <c r="B169" s="420">
        <v>0</v>
      </c>
      <c r="C169" s="422">
        <f t="shared" ref="C169:AP169" si="72">C106*IF(B$2&lt;flip_actual_year,tax_investor_preflip_tax_percent,tax_investor_postflip_cash_percent)/100</f>
        <v>0</v>
      </c>
      <c r="D169" s="422">
        <f t="shared" si="72"/>
        <v>0</v>
      </c>
      <c r="E169" s="422">
        <f t="shared" si="72"/>
        <v>0</v>
      </c>
      <c r="F169" s="422">
        <f t="shared" si="72"/>
        <v>0</v>
      </c>
      <c r="G169" s="422">
        <f t="shared" si="72"/>
        <v>0</v>
      </c>
      <c r="H169" s="422">
        <f t="shared" si="72"/>
        <v>0</v>
      </c>
      <c r="I169" s="422">
        <f t="shared" si="72"/>
        <v>0</v>
      </c>
      <c r="J169" s="422">
        <f t="shared" si="72"/>
        <v>0</v>
      </c>
      <c r="K169" s="422">
        <f t="shared" si="72"/>
        <v>0</v>
      </c>
      <c r="L169" s="422">
        <f t="shared" si="72"/>
        <v>0</v>
      </c>
      <c r="M169" s="422">
        <f t="shared" si="72"/>
        <v>0</v>
      </c>
      <c r="N169" s="422">
        <f t="shared" si="72"/>
        <v>0</v>
      </c>
      <c r="O169" s="422">
        <f t="shared" si="72"/>
        <v>0</v>
      </c>
      <c r="P169" s="422">
        <f t="shared" si="72"/>
        <v>0</v>
      </c>
      <c r="Q169" s="422">
        <f t="shared" si="72"/>
        <v>0</v>
      </c>
      <c r="R169" s="422">
        <f t="shared" si="72"/>
        <v>0</v>
      </c>
      <c r="S169" s="422">
        <f t="shared" si="72"/>
        <v>0</v>
      </c>
      <c r="T169" s="422">
        <f t="shared" si="72"/>
        <v>0</v>
      </c>
      <c r="U169" s="422">
        <f t="shared" si="72"/>
        <v>0</v>
      </c>
      <c r="V169" s="422">
        <f t="shared" si="72"/>
        <v>0</v>
      </c>
      <c r="W169" s="422">
        <f t="shared" si="72"/>
        <v>0</v>
      </c>
      <c r="X169" s="422">
        <f t="shared" si="72"/>
        <v>0</v>
      </c>
      <c r="Y169" s="422">
        <f t="shared" si="72"/>
        <v>0</v>
      </c>
      <c r="Z169" s="422">
        <f t="shared" si="72"/>
        <v>0</v>
      </c>
      <c r="AA169" s="422">
        <f t="shared" si="72"/>
        <v>0</v>
      </c>
      <c r="AB169" s="422">
        <f t="shared" si="72"/>
        <v>0</v>
      </c>
      <c r="AC169" s="422">
        <f t="shared" si="72"/>
        <v>0</v>
      </c>
      <c r="AD169" s="422">
        <f t="shared" si="72"/>
        <v>0</v>
      </c>
      <c r="AE169" s="422">
        <f t="shared" si="72"/>
        <v>0</v>
      </c>
      <c r="AF169" s="422">
        <f t="shared" si="72"/>
        <v>0</v>
      </c>
      <c r="AG169" s="422">
        <f t="shared" si="72"/>
        <v>0</v>
      </c>
      <c r="AH169" s="422">
        <f t="shared" si="72"/>
        <v>0</v>
      </c>
      <c r="AI169" s="422">
        <f t="shared" si="72"/>
        <v>0</v>
      </c>
      <c r="AJ169" s="422">
        <f t="shared" si="72"/>
        <v>0</v>
      </c>
      <c r="AK169" s="422">
        <f t="shared" si="72"/>
        <v>0</v>
      </c>
      <c r="AL169" s="422">
        <f t="shared" si="72"/>
        <v>0</v>
      </c>
      <c r="AM169" s="422">
        <f t="shared" si="72"/>
        <v>0</v>
      </c>
      <c r="AN169" s="422">
        <f t="shared" si="72"/>
        <v>0</v>
      </c>
      <c r="AO169" s="422">
        <f t="shared" si="72"/>
        <v>0</v>
      </c>
      <c r="AP169" s="422">
        <f t="shared" si="72"/>
        <v>0</v>
      </c>
    </row>
    <row r="170" spans="1:42" s="122" customFormat="1" x14ac:dyDescent="0.2">
      <c r="A170" s="4" t="s">
        <v>397</v>
      </c>
      <c r="B170" s="420">
        <v>0</v>
      </c>
      <c r="C170" s="422">
        <f t="shared" ref="C170:AP170" si="73">C110*IF(B$2&lt;flip_actual_year,tax_investor_preflip_tax_percent,tax_investor_postflip_cash_percent)/100</f>
        <v>0</v>
      </c>
      <c r="D170" s="422">
        <f t="shared" si="73"/>
        <v>0</v>
      </c>
      <c r="E170" s="422">
        <f t="shared" si="73"/>
        <v>0</v>
      </c>
      <c r="F170" s="422">
        <f t="shared" si="73"/>
        <v>0</v>
      </c>
      <c r="G170" s="422">
        <f t="shared" si="73"/>
        <v>0</v>
      </c>
      <c r="H170" s="422">
        <f t="shared" si="73"/>
        <v>0</v>
      </c>
      <c r="I170" s="422">
        <f t="shared" si="73"/>
        <v>0</v>
      </c>
      <c r="J170" s="422">
        <f t="shared" si="73"/>
        <v>0</v>
      </c>
      <c r="K170" s="422">
        <f t="shared" si="73"/>
        <v>0</v>
      </c>
      <c r="L170" s="422">
        <f t="shared" si="73"/>
        <v>0</v>
      </c>
      <c r="M170" s="422">
        <f t="shared" si="73"/>
        <v>0</v>
      </c>
      <c r="N170" s="422">
        <f t="shared" si="73"/>
        <v>0</v>
      </c>
      <c r="O170" s="422">
        <f t="shared" si="73"/>
        <v>0</v>
      </c>
      <c r="P170" s="422">
        <f t="shared" si="73"/>
        <v>0</v>
      </c>
      <c r="Q170" s="422">
        <f t="shared" si="73"/>
        <v>0</v>
      </c>
      <c r="R170" s="422">
        <f t="shared" si="73"/>
        <v>0</v>
      </c>
      <c r="S170" s="422">
        <f t="shared" si="73"/>
        <v>0</v>
      </c>
      <c r="T170" s="422">
        <f t="shared" si="73"/>
        <v>0</v>
      </c>
      <c r="U170" s="422">
        <f t="shared" si="73"/>
        <v>0</v>
      </c>
      <c r="V170" s="422">
        <f t="shared" si="73"/>
        <v>0</v>
      </c>
      <c r="W170" s="422">
        <f t="shared" si="73"/>
        <v>0</v>
      </c>
      <c r="X170" s="422">
        <f t="shared" si="73"/>
        <v>0</v>
      </c>
      <c r="Y170" s="422">
        <f t="shared" si="73"/>
        <v>0</v>
      </c>
      <c r="Z170" s="422">
        <f t="shared" si="73"/>
        <v>0</v>
      </c>
      <c r="AA170" s="422">
        <f t="shared" si="73"/>
        <v>0</v>
      </c>
      <c r="AB170" s="422">
        <f t="shared" si="73"/>
        <v>0</v>
      </c>
      <c r="AC170" s="422">
        <f t="shared" si="73"/>
        <v>0</v>
      </c>
      <c r="AD170" s="422">
        <f t="shared" si="73"/>
        <v>0</v>
      </c>
      <c r="AE170" s="422">
        <f t="shared" si="73"/>
        <v>0</v>
      </c>
      <c r="AF170" s="422">
        <f t="shared" si="73"/>
        <v>0</v>
      </c>
      <c r="AG170" s="422">
        <f t="shared" si="73"/>
        <v>0</v>
      </c>
      <c r="AH170" s="422">
        <f t="shared" si="73"/>
        <v>0</v>
      </c>
      <c r="AI170" s="422">
        <f t="shared" si="73"/>
        <v>0</v>
      </c>
      <c r="AJ170" s="422">
        <f t="shared" si="73"/>
        <v>0</v>
      </c>
      <c r="AK170" s="422">
        <f t="shared" si="73"/>
        <v>0</v>
      </c>
      <c r="AL170" s="422">
        <f t="shared" si="73"/>
        <v>0</v>
      </c>
      <c r="AM170" s="422">
        <f t="shared" si="73"/>
        <v>0</v>
      </c>
      <c r="AN170" s="422">
        <f t="shared" si="73"/>
        <v>0</v>
      </c>
      <c r="AO170" s="422">
        <f t="shared" si="73"/>
        <v>0</v>
      </c>
      <c r="AP170" s="422">
        <f t="shared" si="73"/>
        <v>0</v>
      </c>
    </row>
    <row r="171" spans="1:42" s="122" customFormat="1" x14ac:dyDescent="0.2">
      <c r="A171" s="4" t="s">
        <v>398</v>
      </c>
      <c r="B171" s="420">
        <v>0</v>
      </c>
      <c r="C171" s="422">
        <f t="shared" ref="C171:AP171" si="74">C114*IF(B$2&lt;flip_actual_year,tax_investor_preflip_tax_percent,tax_investor_postflip_cash_percent)/100</f>
        <v>0</v>
      </c>
      <c r="D171" s="422">
        <f t="shared" si="74"/>
        <v>0</v>
      </c>
      <c r="E171" s="422">
        <f t="shared" si="74"/>
        <v>0</v>
      </c>
      <c r="F171" s="422">
        <f t="shared" si="74"/>
        <v>0</v>
      </c>
      <c r="G171" s="422">
        <f t="shared" si="74"/>
        <v>0</v>
      </c>
      <c r="H171" s="422">
        <f t="shared" si="74"/>
        <v>0</v>
      </c>
      <c r="I171" s="422">
        <f t="shared" si="74"/>
        <v>0</v>
      </c>
      <c r="J171" s="422">
        <f t="shared" si="74"/>
        <v>0</v>
      </c>
      <c r="K171" s="422">
        <f t="shared" si="74"/>
        <v>0</v>
      </c>
      <c r="L171" s="422">
        <f t="shared" si="74"/>
        <v>0</v>
      </c>
      <c r="M171" s="422">
        <f t="shared" si="74"/>
        <v>0</v>
      </c>
      <c r="N171" s="422">
        <f t="shared" si="74"/>
        <v>0</v>
      </c>
      <c r="O171" s="422">
        <f t="shared" si="74"/>
        <v>0</v>
      </c>
      <c r="P171" s="422">
        <f t="shared" si="74"/>
        <v>0</v>
      </c>
      <c r="Q171" s="422">
        <f t="shared" si="74"/>
        <v>0</v>
      </c>
      <c r="R171" s="422">
        <f t="shared" si="74"/>
        <v>0</v>
      </c>
      <c r="S171" s="422">
        <f t="shared" si="74"/>
        <v>0</v>
      </c>
      <c r="T171" s="422">
        <f t="shared" si="74"/>
        <v>0</v>
      </c>
      <c r="U171" s="422">
        <f t="shared" si="74"/>
        <v>0</v>
      </c>
      <c r="V171" s="422">
        <f t="shared" si="74"/>
        <v>0</v>
      </c>
      <c r="W171" s="422">
        <f t="shared" si="74"/>
        <v>0</v>
      </c>
      <c r="X171" s="422">
        <f t="shared" si="74"/>
        <v>0</v>
      </c>
      <c r="Y171" s="422">
        <f t="shared" si="74"/>
        <v>0</v>
      </c>
      <c r="Z171" s="422">
        <f t="shared" si="74"/>
        <v>0</v>
      </c>
      <c r="AA171" s="422">
        <f t="shared" si="74"/>
        <v>0</v>
      </c>
      <c r="AB171" s="422">
        <f t="shared" si="74"/>
        <v>0</v>
      </c>
      <c r="AC171" s="422">
        <f t="shared" si="74"/>
        <v>0</v>
      </c>
      <c r="AD171" s="422">
        <f t="shared" si="74"/>
        <v>0</v>
      </c>
      <c r="AE171" s="422">
        <f t="shared" si="74"/>
        <v>0</v>
      </c>
      <c r="AF171" s="422">
        <f t="shared" si="74"/>
        <v>0</v>
      </c>
      <c r="AG171" s="422">
        <f t="shared" si="74"/>
        <v>0</v>
      </c>
      <c r="AH171" s="422">
        <f t="shared" si="74"/>
        <v>0</v>
      </c>
      <c r="AI171" s="422">
        <f t="shared" si="74"/>
        <v>0</v>
      </c>
      <c r="AJ171" s="422">
        <f t="shared" si="74"/>
        <v>0</v>
      </c>
      <c r="AK171" s="422">
        <f t="shared" si="74"/>
        <v>0</v>
      </c>
      <c r="AL171" s="422">
        <f t="shared" si="74"/>
        <v>0</v>
      </c>
      <c r="AM171" s="422">
        <f t="shared" si="74"/>
        <v>0</v>
      </c>
      <c r="AN171" s="422">
        <f t="shared" si="74"/>
        <v>0</v>
      </c>
      <c r="AO171" s="422">
        <f t="shared" si="74"/>
        <v>0</v>
      </c>
      <c r="AP171" s="422">
        <f t="shared" si="74"/>
        <v>0</v>
      </c>
    </row>
    <row r="172" spans="1:42" s="122" customFormat="1" x14ac:dyDescent="0.2">
      <c r="A172" s="43" t="s">
        <v>13</v>
      </c>
      <c r="B172" s="421">
        <f>SUM(B168:B171)</f>
        <v>0</v>
      </c>
      <c r="C172" s="421">
        <f t="shared" ref="C172:AP172" si="75">SUM(C168:C171)</f>
        <v>0</v>
      </c>
      <c r="D172" s="421">
        <f t="shared" si="75"/>
        <v>0</v>
      </c>
      <c r="E172" s="421">
        <f t="shared" si="75"/>
        <v>0</v>
      </c>
      <c r="F172" s="421">
        <f t="shared" si="75"/>
        <v>0</v>
      </c>
      <c r="G172" s="421">
        <f t="shared" si="75"/>
        <v>0</v>
      </c>
      <c r="H172" s="421">
        <f t="shared" si="75"/>
        <v>0</v>
      </c>
      <c r="I172" s="421">
        <f t="shared" si="75"/>
        <v>0</v>
      </c>
      <c r="J172" s="421">
        <f t="shared" si="75"/>
        <v>0</v>
      </c>
      <c r="K172" s="421">
        <f t="shared" si="75"/>
        <v>0</v>
      </c>
      <c r="L172" s="421">
        <f t="shared" si="75"/>
        <v>0</v>
      </c>
      <c r="M172" s="421">
        <f t="shared" si="75"/>
        <v>0</v>
      </c>
      <c r="N172" s="421">
        <f t="shared" si="75"/>
        <v>0</v>
      </c>
      <c r="O172" s="421">
        <f t="shared" si="75"/>
        <v>0</v>
      </c>
      <c r="P172" s="421">
        <f t="shared" si="75"/>
        <v>0</v>
      </c>
      <c r="Q172" s="421">
        <f t="shared" si="75"/>
        <v>0</v>
      </c>
      <c r="R172" s="421">
        <f t="shared" si="75"/>
        <v>0</v>
      </c>
      <c r="S172" s="421">
        <f t="shared" si="75"/>
        <v>0</v>
      </c>
      <c r="T172" s="421">
        <f t="shared" si="75"/>
        <v>0</v>
      </c>
      <c r="U172" s="421">
        <f t="shared" si="75"/>
        <v>0</v>
      </c>
      <c r="V172" s="421">
        <f t="shared" si="75"/>
        <v>0</v>
      </c>
      <c r="W172" s="421">
        <f t="shared" si="75"/>
        <v>0</v>
      </c>
      <c r="X172" s="421">
        <f t="shared" si="75"/>
        <v>0</v>
      </c>
      <c r="Y172" s="421">
        <f t="shared" si="75"/>
        <v>0</v>
      </c>
      <c r="Z172" s="421">
        <f t="shared" si="75"/>
        <v>0</v>
      </c>
      <c r="AA172" s="421">
        <f t="shared" si="75"/>
        <v>0</v>
      </c>
      <c r="AB172" s="421">
        <f t="shared" si="75"/>
        <v>0</v>
      </c>
      <c r="AC172" s="421">
        <f t="shared" si="75"/>
        <v>0</v>
      </c>
      <c r="AD172" s="421">
        <f t="shared" si="75"/>
        <v>0</v>
      </c>
      <c r="AE172" s="421">
        <f t="shared" si="75"/>
        <v>0</v>
      </c>
      <c r="AF172" s="421">
        <f t="shared" si="75"/>
        <v>0</v>
      </c>
      <c r="AG172" s="421">
        <f t="shared" si="75"/>
        <v>0</v>
      </c>
      <c r="AH172" s="421">
        <f t="shared" si="75"/>
        <v>0</v>
      </c>
      <c r="AI172" s="421">
        <f t="shared" si="75"/>
        <v>0</v>
      </c>
      <c r="AJ172" s="421">
        <f t="shared" si="75"/>
        <v>0</v>
      </c>
      <c r="AK172" s="421">
        <f t="shared" si="75"/>
        <v>0</v>
      </c>
      <c r="AL172" s="421">
        <f t="shared" si="75"/>
        <v>0</v>
      </c>
      <c r="AM172" s="421">
        <f t="shared" si="75"/>
        <v>0</v>
      </c>
      <c r="AN172" s="421">
        <f t="shared" si="75"/>
        <v>0</v>
      </c>
      <c r="AO172" s="421">
        <f t="shared" si="75"/>
        <v>0</v>
      </c>
      <c r="AP172" s="421">
        <f t="shared" si="75"/>
        <v>0</v>
      </c>
    </row>
    <row r="173" spans="1:42" s="122" customFormat="1" x14ac:dyDescent="0.2">
      <c r="A173" s="7"/>
      <c r="B173" s="151"/>
      <c r="C173" s="203"/>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4" t="s">
        <v>400</v>
      </c>
      <c r="B174" s="267">
        <v>0</v>
      </c>
      <c r="C174" s="267" t="str">
        <f>IF(ISERROR(IRR($B172:C172)),"NaN",ROUND(IRR($B172:C172)*100,4))</f>
        <v>NaN</v>
      </c>
      <c r="D174" s="267" t="str">
        <f>IF(ISERROR(IRR($B172:D172)),"NaN",ROUND(IRR($B172:D172)*100,4))</f>
        <v>NaN</v>
      </c>
      <c r="E174" s="267" t="str">
        <f>IF(ISERROR(IRR($B172:E172)),"NaN",ROUND(IRR($B172:E172)*100,4))</f>
        <v>NaN</v>
      </c>
      <c r="F174" s="267" t="str">
        <f>IF(ISERROR(IRR($B172:F172)),"NaN",ROUND(IRR($B172:F172)*100,4))</f>
        <v>NaN</v>
      </c>
      <c r="G174" s="267" t="str">
        <f>IF(ISERROR(IRR($B172:G172)),"NaN",ROUND(IRR($B172:G172)*100,4))</f>
        <v>NaN</v>
      </c>
      <c r="H174" s="267" t="str">
        <f>IF(ISERROR(IRR($B172:H172)),"NaN",ROUND(IRR($B172:H172)*100,4))</f>
        <v>NaN</v>
      </c>
      <c r="I174" s="267" t="str">
        <f>IF(ISERROR(IRR($B172:I172)),"NaN",ROUND(IRR($B172:I172)*100,4))</f>
        <v>NaN</v>
      </c>
      <c r="J174" s="267" t="str">
        <f>IF(ISERROR(IRR($B172:J172)),"NaN",ROUND(IRR($B172:J172)*100,4))</f>
        <v>NaN</v>
      </c>
      <c r="K174" s="267" t="str">
        <f>IF(ISERROR(IRR($B172:K172)),"NaN",ROUND(IRR($B172:K172)*100,4))</f>
        <v>NaN</v>
      </c>
      <c r="L174" s="267" t="str">
        <f>IF(ISERROR(IRR($B172:L172)),"NaN",ROUND(IRR($B172:L172)*100,4))</f>
        <v>NaN</v>
      </c>
      <c r="M174" s="267" t="str">
        <f>IF(ISERROR(IRR($B172:M172)),"NaN",ROUND(IRR($B172:M172)*100,4))</f>
        <v>NaN</v>
      </c>
      <c r="N174" s="267" t="str">
        <f>IF(ISERROR(IRR($B172:N172)),"NaN",ROUND(IRR($B172:N172)*100,4))</f>
        <v>NaN</v>
      </c>
      <c r="O174" s="267" t="str">
        <f>IF(ISERROR(IRR($B172:O172)),"NaN",ROUND(IRR($B172:O172)*100,4))</f>
        <v>NaN</v>
      </c>
      <c r="P174" s="267" t="str">
        <f>IF(ISERROR(IRR($B172:P172)),"NaN",ROUND(IRR($B172:P172)*100,4))</f>
        <v>NaN</v>
      </c>
      <c r="Q174" s="267" t="str">
        <f>IF(ISERROR(IRR($B172:Q172)),"NaN",ROUND(IRR($B172:Q172)*100,4))</f>
        <v>NaN</v>
      </c>
      <c r="R174" s="267" t="str">
        <f>IF(ISERROR(IRR($B172:R172)),"NaN",ROUND(IRR($B172:R172)*100,4))</f>
        <v>NaN</v>
      </c>
      <c r="S174" s="267" t="str">
        <f>IF(ISERROR(IRR($B172:S172)),"NaN",ROUND(IRR($B172:S172)*100,4))</f>
        <v>NaN</v>
      </c>
      <c r="T174" s="267" t="str">
        <f>IF(ISERROR(IRR($B172:T172)),"NaN",ROUND(IRR($B172:T172)*100,4))</f>
        <v>NaN</v>
      </c>
      <c r="U174" s="267" t="str">
        <f>IF(ISERROR(IRR($B172:U172)),"NaN",ROUND(IRR($B172:U172)*100,4))</f>
        <v>NaN</v>
      </c>
      <c r="V174" s="267" t="str">
        <f>IF(ISERROR(IRR($B172:V172)),"NaN",ROUND(IRR($B172:V172)*100,4))</f>
        <v>NaN</v>
      </c>
      <c r="W174" s="267" t="str">
        <f>IF(ISERROR(IRR($B172:W172)),"NaN",ROUND(IRR($B172:W172)*100,4))</f>
        <v>NaN</v>
      </c>
      <c r="X174" s="267" t="str">
        <f>IF(ISERROR(IRR($B172:X172)),"NaN",ROUND(IRR($B172:X172)*100,4))</f>
        <v>NaN</v>
      </c>
      <c r="Y174" s="267" t="str">
        <f>IF(ISERROR(IRR($B172:Y172)),"NaN",ROUND(IRR($B172:Y172)*100,4))</f>
        <v>NaN</v>
      </c>
      <c r="Z174" s="267" t="str">
        <f>IF(ISERROR(IRR($B172:Z172)),"NaN",ROUND(IRR($B172:Z172)*100,4))</f>
        <v>NaN</v>
      </c>
      <c r="AA174" s="267" t="str">
        <f>IF(ISERROR(IRR($B172:AA172)),"NaN",ROUND(IRR($B172:AA172)*100,4))</f>
        <v>NaN</v>
      </c>
      <c r="AB174" s="267" t="str">
        <f>IF(ISERROR(IRR($B172:AB172)),"NaN",ROUND(IRR($B172:AB172)*100,4))</f>
        <v>NaN</v>
      </c>
      <c r="AC174" s="267" t="str">
        <f>IF(ISERROR(IRR($B172:AC172)),"NaN",ROUND(IRR($B172:AC172)*100,4))</f>
        <v>NaN</v>
      </c>
      <c r="AD174" s="267" t="str">
        <f>IF(ISERROR(IRR($B172:AD172)),"NaN",ROUND(IRR($B172:AD172)*100,4))</f>
        <v>NaN</v>
      </c>
      <c r="AE174" s="267" t="str">
        <f>IF(ISERROR(IRR($B172:AE172)),"NaN",ROUND(IRR($B172:AE172)*100,4))</f>
        <v>NaN</v>
      </c>
      <c r="AF174" s="267" t="str">
        <f>IF(ISERROR(IRR($B172:AF172)),"NaN",ROUND(IRR($B172:AF172)*100,4))</f>
        <v>NaN</v>
      </c>
      <c r="AG174" s="267" t="str">
        <f>IF(ISERROR(IRR($B172:AG172)),"NaN",ROUND(IRR($B172:AG172)*100,4))</f>
        <v>NaN</v>
      </c>
      <c r="AH174" s="267" t="str">
        <f>IF(ISERROR(IRR($B172:AH172)),"NaN",ROUND(IRR($B172:AH172)*100,4))</f>
        <v>NaN</v>
      </c>
      <c r="AI174" s="267" t="str">
        <f>IF(ISERROR(IRR($B172:AI172)),"NaN",ROUND(IRR($B172:AI172)*100,4))</f>
        <v>NaN</v>
      </c>
      <c r="AJ174" s="267" t="str">
        <f>IF(ISERROR(IRR($B172:AJ172)),"NaN",ROUND(IRR($B172:AJ172)*100,4))</f>
        <v>NaN</v>
      </c>
      <c r="AK174" s="267" t="str">
        <f>IF(ISERROR(IRR($B172:AK172)),"NaN",ROUND(IRR($B172:AK172)*100,4))</f>
        <v>NaN</v>
      </c>
      <c r="AL174" s="267" t="str">
        <f>IF(ISERROR(IRR($B172:AL172)),"NaN",ROUND(IRR($B172:AL172)*100,4))</f>
        <v>NaN</v>
      </c>
      <c r="AM174" s="267" t="str">
        <f>IF(ISERROR(IRR($B172:AM172)),"NaN",ROUND(IRR($B172:AM172)*100,4))</f>
        <v>NaN</v>
      </c>
      <c r="AN174" s="267" t="str">
        <f>IF(ISERROR(IRR($B172:AN172)),"NaN",ROUND(IRR($B172:AN172)*100,4))</f>
        <v>NaN</v>
      </c>
      <c r="AO174" s="267" t="str">
        <f>IF(ISERROR(IRR($B172:AO172)),"NaN",ROUND(IRR($B172:AO172)*100,4))</f>
        <v>NaN</v>
      </c>
      <c r="AP174" s="267" t="str">
        <f>IF(ISERROR(IRR($B172:AP172)),"NaN",ROUND(IRR($B172:AP172)*100,4))</f>
        <v>NaN</v>
      </c>
    </row>
    <row r="175" spans="1:42" s="122" customFormat="1" x14ac:dyDescent="0.2">
      <c r="A175" s="4" t="s">
        <v>8</v>
      </c>
      <c r="B175" s="267">
        <v>0</v>
      </c>
      <c r="C175" s="417">
        <f>MAX($B$174:C174)</f>
        <v>0</v>
      </c>
      <c r="D175" s="417">
        <f>MAX($B$174:D174)</f>
        <v>0</v>
      </c>
      <c r="E175" s="417">
        <f>MAX($B$174:E174)</f>
        <v>0</v>
      </c>
      <c r="F175" s="417">
        <f>MAX($B$174:F174)</f>
        <v>0</v>
      </c>
      <c r="G175" s="417">
        <f>MAX($B$174:G174)</f>
        <v>0</v>
      </c>
      <c r="H175" s="417">
        <f>MAX($B$174:H174)</f>
        <v>0</v>
      </c>
      <c r="I175" s="417">
        <f>MAX($B$174:I174)</f>
        <v>0</v>
      </c>
      <c r="J175" s="417">
        <f>MAX($B$174:J174)</f>
        <v>0</v>
      </c>
      <c r="K175" s="417">
        <f>MAX($B$174:K174)</f>
        <v>0</v>
      </c>
      <c r="L175" s="417">
        <f>MAX($B$174:L174)</f>
        <v>0</v>
      </c>
      <c r="M175" s="417">
        <f>MAX($B$174:M174)</f>
        <v>0</v>
      </c>
      <c r="N175" s="417">
        <f>MAX($B$174:N174)</f>
        <v>0</v>
      </c>
      <c r="O175" s="417">
        <f>MAX($B$174:O174)</f>
        <v>0</v>
      </c>
      <c r="P175" s="417">
        <f>MAX($B$174:P174)</f>
        <v>0</v>
      </c>
      <c r="Q175" s="417">
        <f>MAX($B$174:Q174)</f>
        <v>0</v>
      </c>
      <c r="R175" s="417">
        <f>MAX($B$174:R174)</f>
        <v>0</v>
      </c>
      <c r="S175" s="417">
        <f>MAX($B$174:S174)</f>
        <v>0</v>
      </c>
      <c r="T175" s="417">
        <f>MAX($B$174:T174)</f>
        <v>0</v>
      </c>
      <c r="U175" s="417">
        <f>MAX($B$174:U174)</f>
        <v>0</v>
      </c>
      <c r="V175" s="417">
        <f>MAX($B$174:V174)</f>
        <v>0</v>
      </c>
      <c r="W175" s="417">
        <f>MAX($B$174:W174)</f>
        <v>0</v>
      </c>
      <c r="X175" s="417">
        <f>MAX($B$174:X174)</f>
        <v>0</v>
      </c>
      <c r="Y175" s="417">
        <f>MAX($B$174:Y174)</f>
        <v>0</v>
      </c>
      <c r="Z175" s="417">
        <f>MAX($B$174:Z174)</f>
        <v>0</v>
      </c>
      <c r="AA175" s="417">
        <f>MAX($B$174:AA174)</f>
        <v>0</v>
      </c>
      <c r="AB175" s="417">
        <f>MAX($B$174:AB174)</f>
        <v>0</v>
      </c>
      <c r="AC175" s="417">
        <f>MAX($B$174:AC174)</f>
        <v>0</v>
      </c>
      <c r="AD175" s="417">
        <f>MAX($B$174:AD174)</f>
        <v>0</v>
      </c>
      <c r="AE175" s="417">
        <f>MAX($B$174:AE174)</f>
        <v>0</v>
      </c>
      <c r="AF175" s="417">
        <f>MAX($B$174:AF174)</f>
        <v>0</v>
      </c>
      <c r="AG175" s="417">
        <f>MAX($B$174:AG174)</f>
        <v>0</v>
      </c>
      <c r="AH175" s="417">
        <f>MAX($B$174:AH174)</f>
        <v>0</v>
      </c>
      <c r="AI175" s="417">
        <f>MAX($B$174:AI174)</f>
        <v>0</v>
      </c>
      <c r="AJ175" s="417">
        <f>MAX($B$174:AJ174)</f>
        <v>0</v>
      </c>
      <c r="AK175" s="417">
        <f>MAX($B$174:AK174)</f>
        <v>0</v>
      </c>
      <c r="AL175" s="417">
        <f>MAX($B$174:AL174)</f>
        <v>0</v>
      </c>
      <c r="AM175" s="417">
        <f>MAX($B$174:AM174)</f>
        <v>0</v>
      </c>
      <c r="AN175" s="417">
        <f>MAX($B$174:AN174)</f>
        <v>0</v>
      </c>
      <c r="AO175" s="417">
        <f>MAX($B$174:AO174)</f>
        <v>0</v>
      </c>
      <c r="AP175" s="417">
        <f>MAX($B$174:AP174)</f>
        <v>0</v>
      </c>
    </row>
    <row r="176" spans="1:42" s="122" customFormat="1" x14ac:dyDescent="0.2">
      <c r="A176" s="4" t="s">
        <v>406</v>
      </c>
      <c r="B176" s="205">
        <f>SUM(C176:AP176)</f>
        <v>0</v>
      </c>
      <c r="C176" s="199">
        <f t="shared" ref="C176:AP176" si="76">IF(IRRTarget="N/A",IF(C$2=flip_target_year,C$2,0),IF(AND(B175&lt;IRRTarget,C175&gt;=IRRTarget),C$2,0))</f>
        <v>0</v>
      </c>
      <c r="D176" s="424">
        <f t="shared" si="76"/>
        <v>0</v>
      </c>
      <c r="E176" s="424">
        <f t="shared" si="76"/>
        <v>0</v>
      </c>
      <c r="F176" s="424">
        <f t="shared" si="76"/>
        <v>0</v>
      </c>
      <c r="G176" s="424">
        <f t="shared" si="76"/>
        <v>0</v>
      </c>
      <c r="H176" s="424">
        <f t="shared" si="76"/>
        <v>0</v>
      </c>
      <c r="I176" s="424">
        <f t="shared" si="76"/>
        <v>0</v>
      </c>
      <c r="J176" s="424">
        <f t="shared" si="76"/>
        <v>0</v>
      </c>
      <c r="K176" s="424">
        <f t="shared" si="76"/>
        <v>0</v>
      </c>
      <c r="L176" s="424">
        <f t="shared" si="76"/>
        <v>0</v>
      </c>
      <c r="M176" s="424">
        <f t="shared" si="76"/>
        <v>0</v>
      </c>
      <c r="N176" s="424">
        <f t="shared" si="76"/>
        <v>0</v>
      </c>
      <c r="O176" s="424">
        <f t="shared" si="76"/>
        <v>0</v>
      </c>
      <c r="P176" s="424">
        <f t="shared" si="76"/>
        <v>0</v>
      </c>
      <c r="Q176" s="424">
        <f t="shared" si="76"/>
        <v>0</v>
      </c>
      <c r="R176" s="424">
        <f t="shared" si="76"/>
        <v>0</v>
      </c>
      <c r="S176" s="424">
        <f t="shared" si="76"/>
        <v>0</v>
      </c>
      <c r="T176" s="424">
        <f t="shared" si="76"/>
        <v>0</v>
      </c>
      <c r="U176" s="424">
        <f t="shared" si="76"/>
        <v>0</v>
      </c>
      <c r="V176" s="424">
        <f t="shared" si="76"/>
        <v>0</v>
      </c>
      <c r="W176" s="424">
        <f t="shared" si="76"/>
        <v>0</v>
      </c>
      <c r="X176" s="424">
        <f t="shared" si="76"/>
        <v>0</v>
      </c>
      <c r="Y176" s="424">
        <f t="shared" si="76"/>
        <v>0</v>
      </c>
      <c r="Z176" s="424">
        <f t="shared" si="76"/>
        <v>0</v>
      </c>
      <c r="AA176" s="424">
        <f t="shared" si="76"/>
        <v>0</v>
      </c>
      <c r="AB176" s="424">
        <f t="shared" si="76"/>
        <v>0</v>
      </c>
      <c r="AC176" s="424">
        <f t="shared" si="76"/>
        <v>0</v>
      </c>
      <c r="AD176" s="424">
        <f t="shared" si="76"/>
        <v>0</v>
      </c>
      <c r="AE176" s="424">
        <f t="shared" si="76"/>
        <v>0</v>
      </c>
      <c r="AF176" s="424">
        <f t="shared" si="76"/>
        <v>0</v>
      </c>
      <c r="AG176" s="424">
        <f t="shared" si="76"/>
        <v>0</v>
      </c>
      <c r="AH176" s="424">
        <f t="shared" si="76"/>
        <v>0</v>
      </c>
      <c r="AI176" s="424">
        <f t="shared" si="76"/>
        <v>0</v>
      </c>
      <c r="AJ176" s="424">
        <f t="shared" si="76"/>
        <v>0</v>
      </c>
      <c r="AK176" s="424">
        <f t="shared" si="76"/>
        <v>0</v>
      </c>
      <c r="AL176" s="424">
        <f t="shared" si="76"/>
        <v>0</v>
      </c>
      <c r="AM176" s="424">
        <f t="shared" si="76"/>
        <v>0</v>
      </c>
      <c r="AN176" s="424">
        <f t="shared" si="76"/>
        <v>0</v>
      </c>
      <c r="AO176" s="424">
        <f t="shared" si="76"/>
        <v>0</v>
      </c>
      <c r="AP176" s="424">
        <f t="shared" si="76"/>
        <v>0</v>
      </c>
    </row>
    <row r="177" spans="1:42" s="122" customFormat="1" x14ac:dyDescent="0.2">
      <c r="A177" s="4"/>
      <c r="B177" s="151"/>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4" t="s">
        <v>401</v>
      </c>
      <c r="B178" s="236">
        <f>B172+NPV(NominalDiscountRate/100,C172:AP172)</f>
        <v>0</v>
      </c>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4"/>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9" t="s">
        <v>31</v>
      </c>
      <c r="B180" s="284"/>
      <c r="C180" s="284"/>
      <c r="D180" s="284"/>
      <c r="E180" s="284"/>
      <c r="F180" s="284"/>
      <c r="G180" s="284"/>
      <c r="H180" s="284"/>
      <c r="I180" s="284"/>
      <c r="J180" s="284"/>
      <c r="K180" s="284"/>
      <c r="L180" s="284"/>
      <c r="M180" s="284"/>
      <c r="N180" s="284"/>
      <c r="O180" s="284"/>
      <c r="P180" s="284"/>
      <c r="Q180" s="284"/>
      <c r="R180" s="284"/>
      <c r="S180" s="284"/>
      <c r="T180" s="284"/>
      <c r="U180" s="284"/>
      <c r="V180" s="284"/>
      <c r="W180" s="284"/>
      <c r="X180" s="284"/>
      <c r="Y180" s="284"/>
      <c r="Z180" s="284"/>
      <c r="AA180" s="284"/>
      <c r="AB180" s="284"/>
      <c r="AC180" s="284"/>
      <c r="AD180" s="284"/>
      <c r="AE180" s="284"/>
      <c r="AF180" s="284"/>
      <c r="AG180" s="284"/>
      <c r="AH180" s="284"/>
      <c r="AI180" s="284"/>
      <c r="AJ180" s="284"/>
      <c r="AK180" s="284"/>
      <c r="AL180" s="284"/>
      <c r="AM180" s="284"/>
      <c r="AN180" s="284"/>
      <c r="AO180" s="284"/>
      <c r="AP180" s="284"/>
    </row>
    <row r="181" spans="1:42" s="204" customFormat="1" x14ac:dyDescent="0.2">
      <c r="A181" s="29" t="s">
        <v>45</v>
      </c>
    </row>
    <row r="182" spans="1:42" s="16" customFormat="1" x14ac:dyDescent="0.2">
      <c r="A182" s="118" t="s">
        <v>32</v>
      </c>
      <c r="B182" s="204"/>
      <c r="C182" s="188">
        <f t="shared" ref="C182:AP182" si="77">C44</f>
        <v>0</v>
      </c>
      <c r="D182" s="188">
        <f t="shared" si="77"/>
        <v>0</v>
      </c>
      <c r="E182" s="188">
        <f t="shared" si="77"/>
        <v>0</v>
      </c>
      <c r="F182" s="188">
        <f t="shared" si="77"/>
        <v>0</v>
      </c>
      <c r="G182" s="188">
        <f t="shared" si="77"/>
        <v>0</v>
      </c>
      <c r="H182" s="188">
        <f t="shared" si="77"/>
        <v>0</v>
      </c>
      <c r="I182" s="188">
        <f t="shared" si="77"/>
        <v>0</v>
      </c>
      <c r="J182" s="188">
        <f t="shared" si="77"/>
        <v>0</v>
      </c>
      <c r="K182" s="188">
        <f t="shared" si="77"/>
        <v>0</v>
      </c>
      <c r="L182" s="188">
        <f t="shared" si="77"/>
        <v>0</v>
      </c>
      <c r="M182" s="188">
        <f t="shared" si="77"/>
        <v>0</v>
      </c>
      <c r="N182" s="188">
        <f t="shared" si="77"/>
        <v>0</v>
      </c>
      <c r="O182" s="188">
        <f t="shared" si="77"/>
        <v>0</v>
      </c>
      <c r="P182" s="188">
        <f t="shared" si="77"/>
        <v>0</v>
      </c>
      <c r="Q182" s="188">
        <f t="shared" si="77"/>
        <v>0</v>
      </c>
      <c r="R182" s="188">
        <f t="shared" si="77"/>
        <v>0</v>
      </c>
      <c r="S182" s="188">
        <f t="shared" si="77"/>
        <v>0</v>
      </c>
      <c r="T182" s="188">
        <f t="shared" si="77"/>
        <v>0</v>
      </c>
      <c r="U182" s="188">
        <f t="shared" si="77"/>
        <v>0</v>
      </c>
      <c r="V182" s="188">
        <f t="shared" si="77"/>
        <v>0</v>
      </c>
      <c r="W182" s="188">
        <f t="shared" si="77"/>
        <v>0</v>
      </c>
      <c r="X182" s="188">
        <f t="shared" si="77"/>
        <v>0</v>
      </c>
      <c r="Y182" s="188">
        <f t="shared" si="77"/>
        <v>0</v>
      </c>
      <c r="Z182" s="188">
        <f t="shared" si="77"/>
        <v>0</v>
      </c>
      <c r="AA182" s="188">
        <f t="shared" si="77"/>
        <v>0</v>
      </c>
      <c r="AB182" s="188">
        <f t="shared" si="77"/>
        <v>0</v>
      </c>
      <c r="AC182" s="188">
        <f t="shared" si="77"/>
        <v>0</v>
      </c>
      <c r="AD182" s="188">
        <f t="shared" si="77"/>
        <v>0</v>
      </c>
      <c r="AE182" s="188">
        <f t="shared" si="77"/>
        <v>0</v>
      </c>
      <c r="AF182" s="188">
        <f t="shared" si="77"/>
        <v>0</v>
      </c>
      <c r="AG182" s="188">
        <f t="shared" si="77"/>
        <v>0</v>
      </c>
      <c r="AH182" s="188">
        <f t="shared" si="77"/>
        <v>0</v>
      </c>
      <c r="AI182" s="188">
        <f t="shared" si="77"/>
        <v>0</v>
      </c>
      <c r="AJ182" s="188">
        <f t="shared" si="77"/>
        <v>0</v>
      </c>
      <c r="AK182" s="188">
        <f t="shared" si="77"/>
        <v>0</v>
      </c>
      <c r="AL182" s="188">
        <f t="shared" si="77"/>
        <v>0</v>
      </c>
      <c r="AM182" s="188">
        <f t="shared" si="77"/>
        <v>0</v>
      </c>
      <c r="AN182" s="188">
        <f t="shared" si="77"/>
        <v>0</v>
      </c>
      <c r="AO182" s="188">
        <f t="shared" si="77"/>
        <v>0</v>
      </c>
      <c r="AP182" s="188">
        <f t="shared" si="77"/>
        <v>0</v>
      </c>
    </row>
    <row r="183" spans="1:42" s="16" customFormat="1" x14ac:dyDescent="0.2">
      <c r="A183" s="118" t="s">
        <v>41</v>
      </c>
      <c r="B183" s="204"/>
      <c r="C183" s="188">
        <f t="shared" ref="C183:AP183" si="78">C731</f>
        <v>0</v>
      </c>
      <c r="D183" s="188">
        <f t="shared" si="78"/>
        <v>0</v>
      </c>
      <c r="E183" s="188">
        <f t="shared" si="78"/>
        <v>0</v>
      </c>
      <c r="F183" s="188">
        <f t="shared" si="78"/>
        <v>0</v>
      </c>
      <c r="G183" s="188">
        <f t="shared" si="78"/>
        <v>0</v>
      </c>
      <c r="H183" s="188">
        <f t="shared" si="78"/>
        <v>0</v>
      </c>
      <c r="I183" s="188">
        <f t="shared" si="78"/>
        <v>0</v>
      </c>
      <c r="J183" s="188">
        <f t="shared" si="78"/>
        <v>0</v>
      </c>
      <c r="K183" s="188">
        <f t="shared" si="78"/>
        <v>0</v>
      </c>
      <c r="L183" s="188">
        <f t="shared" si="78"/>
        <v>0</v>
      </c>
      <c r="M183" s="188">
        <f t="shared" si="78"/>
        <v>0</v>
      </c>
      <c r="N183" s="188">
        <f t="shared" si="78"/>
        <v>0</v>
      </c>
      <c r="O183" s="188">
        <f t="shared" si="78"/>
        <v>0</v>
      </c>
      <c r="P183" s="188">
        <f t="shared" si="78"/>
        <v>0</v>
      </c>
      <c r="Q183" s="188">
        <f t="shared" si="78"/>
        <v>0</v>
      </c>
      <c r="R183" s="188">
        <f t="shared" si="78"/>
        <v>0</v>
      </c>
      <c r="S183" s="188">
        <f t="shared" si="78"/>
        <v>0</v>
      </c>
      <c r="T183" s="188">
        <f t="shared" si="78"/>
        <v>0</v>
      </c>
      <c r="U183" s="188">
        <f t="shared" si="78"/>
        <v>0</v>
      </c>
      <c r="V183" s="188">
        <f t="shared" si="78"/>
        <v>0</v>
      </c>
      <c r="W183" s="188">
        <f t="shared" si="78"/>
        <v>0</v>
      </c>
      <c r="X183" s="188">
        <f t="shared" si="78"/>
        <v>0</v>
      </c>
      <c r="Y183" s="188">
        <f t="shared" si="78"/>
        <v>0</v>
      </c>
      <c r="Z183" s="188">
        <f t="shared" si="78"/>
        <v>0</v>
      </c>
      <c r="AA183" s="188">
        <f t="shared" si="78"/>
        <v>0</v>
      </c>
      <c r="AB183" s="188">
        <f t="shared" si="78"/>
        <v>0</v>
      </c>
      <c r="AC183" s="188">
        <f t="shared" si="78"/>
        <v>0</v>
      </c>
      <c r="AD183" s="188">
        <f t="shared" si="78"/>
        <v>0</v>
      </c>
      <c r="AE183" s="188">
        <f t="shared" si="78"/>
        <v>0</v>
      </c>
      <c r="AF183" s="188">
        <f t="shared" si="78"/>
        <v>0</v>
      </c>
      <c r="AG183" s="188">
        <f t="shared" si="78"/>
        <v>0</v>
      </c>
      <c r="AH183" s="188">
        <f t="shared" si="78"/>
        <v>0</v>
      </c>
      <c r="AI183" s="188">
        <f t="shared" si="78"/>
        <v>0</v>
      </c>
      <c r="AJ183" s="188">
        <f t="shared" si="78"/>
        <v>0</v>
      </c>
      <c r="AK183" s="188">
        <f t="shared" si="78"/>
        <v>0</v>
      </c>
      <c r="AL183" s="188">
        <f t="shared" si="78"/>
        <v>0</v>
      </c>
      <c r="AM183" s="188">
        <f t="shared" si="78"/>
        <v>0</v>
      </c>
      <c r="AN183" s="188">
        <f t="shared" si="78"/>
        <v>0</v>
      </c>
      <c r="AO183" s="188">
        <f t="shared" si="78"/>
        <v>0</v>
      </c>
      <c r="AP183" s="188">
        <f t="shared" si="78"/>
        <v>0</v>
      </c>
    </row>
    <row r="184" spans="1:42" s="16" customFormat="1" x14ac:dyDescent="0.2">
      <c r="A184" s="118" t="s">
        <v>33</v>
      </c>
      <c r="B184" s="204"/>
      <c r="C184" s="188">
        <f t="shared" ref="C184:AP184" si="79">-C590</f>
        <v>0</v>
      </c>
      <c r="D184" s="188">
        <f t="shared" si="79"/>
        <v>0</v>
      </c>
      <c r="E184" s="188">
        <f t="shared" si="79"/>
        <v>0</v>
      </c>
      <c r="F184" s="188">
        <f t="shared" si="79"/>
        <v>0</v>
      </c>
      <c r="G184" s="188">
        <f t="shared" si="79"/>
        <v>0</v>
      </c>
      <c r="H184" s="188">
        <f t="shared" si="79"/>
        <v>0</v>
      </c>
      <c r="I184" s="188">
        <f t="shared" si="79"/>
        <v>0</v>
      </c>
      <c r="J184" s="188">
        <f t="shared" si="79"/>
        <v>0</v>
      </c>
      <c r="K184" s="188">
        <f t="shared" si="79"/>
        <v>0</v>
      </c>
      <c r="L184" s="188">
        <f t="shared" si="79"/>
        <v>0</v>
      </c>
      <c r="M184" s="188">
        <f t="shared" si="79"/>
        <v>0</v>
      </c>
      <c r="N184" s="188">
        <f t="shared" si="79"/>
        <v>0</v>
      </c>
      <c r="O184" s="188">
        <f t="shared" si="79"/>
        <v>0</v>
      </c>
      <c r="P184" s="188">
        <f t="shared" si="79"/>
        <v>0</v>
      </c>
      <c r="Q184" s="188">
        <f t="shared" si="79"/>
        <v>0</v>
      </c>
      <c r="R184" s="188">
        <f t="shared" si="79"/>
        <v>0</v>
      </c>
      <c r="S184" s="188">
        <f t="shared" si="79"/>
        <v>0</v>
      </c>
      <c r="T184" s="188">
        <f t="shared" si="79"/>
        <v>0</v>
      </c>
      <c r="U184" s="188">
        <f t="shared" si="79"/>
        <v>0</v>
      </c>
      <c r="V184" s="188">
        <f t="shared" si="79"/>
        <v>0</v>
      </c>
      <c r="W184" s="188">
        <f t="shared" si="79"/>
        <v>0</v>
      </c>
      <c r="X184" s="188">
        <f t="shared" si="79"/>
        <v>0</v>
      </c>
      <c r="Y184" s="188">
        <f t="shared" si="79"/>
        <v>0</v>
      </c>
      <c r="Z184" s="188">
        <f t="shared" si="79"/>
        <v>0</v>
      </c>
      <c r="AA184" s="188">
        <f t="shared" si="79"/>
        <v>0</v>
      </c>
      <c r="AB184" s="188">
        <f t="shared" si="79"/>
        <v>0</v>
      </c>
      <c r="AC184" s="188">
        <f t="shared" si="79"/>
        <v>0</v>
      </c>
      <c r="AD184" s="188">
        <f t="shared" si="79"/>
        <v>0</v>
      </c>
      <c r="AE184" s="188">
        <f t="shared" si="79"/>
        <v>0</v>
      </c>
      <c r="AF184" s="188">
        <f t="shared" si="79"/>
        <v>0</v>
      </c>
      <c r="AG184" s="188">
        <f t="shared" si="79"/>
        <v>0</v>
      </c>
      <c r="AH184" s="188">
        <f t="shared" si="79"/>
        <v>0</v>
      </c>
      <c r="AI184" s="188">
        <f t="shared" si="79"/>
        <v>0</v>
      </c>
      <c r="AJ184" s="188">
        <f t="shared" si="79"/>
        <v>0</v>
      </c>
      <c r="AK184" s="188">
        <f t="shared" si="79"/>
        <v>0</v>
      </c>
      <c r="AL184" s="188">
        <f t="shared" si="79"/>
        <v>0</v>
      </c>
      <c r="AM184" s="188">
        <f t="shared" si="79"/>
        <v>0</v>
      </c>
      <c r="AN184" s="188">
        <f t="shared" si="79"/>
        <v>0</v>
      </c>
      <c r="AO184" s="188">
        <f t="shared" si="79"/>
        <v>0</v>
      </c>
      <c r="AP184" s="188">
        <f t="shared" si="79"/>
        <v>0</v>
      </c>
    </row>
    <row r="185" spans="1:42" s="9" customFormat="1" x14ac:dyDescent="0.2">
      <c r="A185" s="118" t="s">
        <v>36</v>
      </c>
      <c r="B185" s="204"/>
      <c r="C185" s="163">
        <f t="shared" ref="C185:AP185" si="80">IF(C$2&lt;=analysis_period,-C311-C341-C367-C393,0)</f>
        <v>0</v>
      </c>
      <c r="D185" s="163">
        <f t="shared" si="80"/>
        <v>0</v>
      </c>
      <c r="E185" s="163">
        <f t="shared" si="80"/>
        <v>0</v>
      </c>
      <c r="F185" s="163">
        <f t="shared" si="80"/>
        <v>0</v>
      </c>
      <c r="G185" s="163">
        <f t="shared" si="80"/>
        <v>0</v>
      </c>
      <c r="H185" s="163">
        <f t="shared" si="80"/>
        <v>0</v>
      </c>
      <c r="I185" s="163">
        <f t="shared" si="80"/>
        <v>0</v>
      </c>
      <c r="J185" s="163">
        <f t="shared" si="80"/>
        <v>0</v>
      </c>
      <c r="K185" s="163">
        <f t="shared" si="80"/>
        <v>0</v>
      </c>
      <c r="L185" s="163">
        <f t="shared" si="80"/>
        <v>0</v>
      </c>
      <c r="M185" s="163">
        <f t="shared" si="80"/>
        <v>0</v>
      </c>
      <c r="N185" s="163">
        <f t="shared" si="80"/>
        <v>0</v>
      </c>
      <c r="O185" s="163">
        <f t="shared" si="80"/>
        <v>0</v>
      </c>
      <c r="P185" s="163">
        <f t="shared" si="80"/>
        <v>0</v>
      </c>
      <c r="Q185" s="163">
        <f t="shared" si="80"/>
        <v>0</v>
      </c>
      <c r="R185" s="163">
        <f t="shared" si="80"/>
        <v>0</v>
      </c>
      <c r="S185" s="163">
        <f t="shared" si="80"/>
        <v>0</v>
      </c>
      <c r="T185" s="163">
        <f t="shared" si="80"/>
        <v>0</v>
      </c>
      <c r="U185" s="163">
        <f t="shared" si="80"/>
        <v>0</v>
      </c>
      <c r="V185" s="163">
        <f t="shared" si="80"/>
        <v>0</v>
      </c>
      <c r="W185" s="163">
        <f t="shared" si="80"/>
        <v>0</v>
      </c>
      <c r="X185" s="163">
        <f t="shared" si="80"/>
        <v>0</v>
      </c>
      <c r="Y185" s="163">
        <f t="shared" si="80"/>
        <v>0</v>
      </c>
      <c r="Z185" s="163">
        <f t="shared" si="80"/>
        <v>0</v>
      </c>
      <c r="AA185" s="163">
        <f t="shared" si="80"/>
        <v>0</v>
      </c>
      <c r="AB185" s="163">
        <f t="shared" si="80"/>
        <v>0</v>
      </c>
      <c r="AC185" s="163">
        <f t="shared" si="80"/>
        <v>0</v>
      </c>
      <c r="AD185" s="163">
        <f t="shared" si="80"/>
        <v>0</v>
      </c>
      <c r="AE185" s="163">
        <f t="shared" si="80"/>
        <v>0</v>
      </c>
      <c r="AF185" s="163">
        <f t="shared" si="80"/>
        <v>0</v>
      </c>
      <c r="AG185" s="163">
        <f t="shared" si="80"/>
        <v>0</v>
      </c>
      <c r="AH185" s="163">
        <f t="shared" si="80"/>
        <v>0</v>
      </c>
      <c r="AI185" s="163">
        <f t="shared" si="80"/>
        <v>0</v>
      </c>
      <c r="AJ185" s="163">
        <f t="shared" si="80"/>
        <v>0</v>
      </c>
      <c r="AK185" s="163">
        <f t="shared" si="80"/>
        <v>0</v>
      </c>
      <c r="AL185" s="163">
        <f t="shared" si="80"/>
        <v>0</v>
      </c>
      <c r="AM185" s="163">
        <f t="shared" si="80"/>
        <v>0</v>
      </c>
      <c r="AN185" s="163">
        <f t="shared" si="80"/>
        <v>0</v>
      </c>
      <c r="AO185" s="163">
        <f t="shared" si="80"/>
        <v>0</v>
      </c>
      <c r="AP185" s="163">
        <f t="shared" si="80"/>
        <v>0</v>
      </c>
    </row>
    <row r="186" spans="1:42" s="16" customFormat="1" x14ac:dyDescent="0.2">
      <c r="A186" s="118" t="s">
        <v>192</v>
      </c>
      <c r="B186" s="204"/>
      <c r="C186" s="188">
        <f t="shared" ref="C186:AP186" si="81">SUM(C182:C185)</f>
        <v>0</v>
      </c>
      <c r="D186" s="188">
        <f t="shared" si="81"/>
        <v>0</v>
      </c>
      <c r="E186" s="188">
        <f t="shared" si="81"/>
        <v>0</v>
      </c>
      <c r="F186" s="188">
        <f t="shared" si="81"/>
        <v>0</v>
      </c>
      <c r="G186" s="188">
        <f t="shared" si="81"/>
        <v>0</v>
      </c>
      <c r="H186" s="188">
        <f t="shared" si="81"/>
        <v>0</v>
      </c>
      <c r="I186" s="188">
        <f t="shared" si="81"/>
        <v>0</v>
      </c>
      <c r="J186" s="188">
        <f t="shared" si="81"/>
        <v>0</v>
      </c>
      <c r="K186" s="188">
        <f t="shared" si="81"/>
        <v>0</v>
      </c>
      <c r="L186" s="188">
        <f t="shared" si="81"/>
        <v>0</v>
      </c>
      <c r="M186" s="188">
        <f t="shared" si="81"/>
        <v>0</v>
      </c>
      <c r="N186" s="188">
        <f t="shared" si="81"/>
        <v>0</v>
      </c>
      <c r="O186" s="188">
        <f t="shared" si="81"/>
        <v>0</v>
      </c>
      <c r="P186" s="188">
        <f t="shared" si="81"/>
        <v>0</v>
      </c>
      <c r="Q186" s="188">
        <f t="shared" si="81"/>
        <v>0</v>
      </c>
      <c r="R186" s="188">
        <f t="shared" si="81"/>
        <v>0</v>
      </c>
      <c r="S186" s="188">
        <f t="shared" si="81"/>
        <v>0</v>
      </c>
      <c r="T186" s="188">
        <f t="shared" si="81"/>
        <v>0</v>
      </c>
      <c r="U186" s="188">
        <f t="shared" si="81"/>
        <v>0</v>
      </c>
      <c r="V186" s="188">
        <f t="shared" si="81"/>
        <v>0</v>
      </c>
      <c r="W186" s="188">
        <f t="shared" si="81"/>
        <v>0</v>
      </c>
      <c r="X186" s="188">
        <f t="shared" si="81"/>
        <v>0</v>
      </c>
      <c r="Y186" s="188">
        <f t="shared" si="81"/>
        <v>0</v>
      </c>
      <c r="Z186" s="188">
        <f t="shared" si="81"/>
        <v>0</v>
      </c>
      <c r="AA186" s="188">
        <f t="shared" si="81"/>
        <v>0</v>
      </c>
      <c r="AB186" s="188">
        <f t="shared" si="81"/>
        <v>0</v>
      </c>
      <c r="AC186" s="188">
        <f t="shared" si="81"/>
        <v>0</v>
      </c>
      <c r="AD186" s="188">
        <f t="shared" si="81"/>
        <v>0</v>
      </c>
      <c r="AE186" s="188">
        <f t="shared" si="81"/>
        <v>0</v>
      </c>
      <c r="AF186" s="188">
        <f t="shared" si="81"/>
        <v>0</v>
      </c>
      <c r="AG186" s="188">
        <f t="shared" si="81"/>
        <v>0</v>
      </c>
      <c r="AH186" s="188">
        <f t="shared" si="81"/>
        <v>0</v>
      </c>
      <c r="AI186" s="188">
        <f t="shared" si="81"/>
        <v>0</v>
      </c>
      <c r="AJ186" s="188">
        <f t="shared" si="81"/>
        <v>0</v>
      </c>
      <c r="AK186" s="188">
        <f t="shared" si="81"/>
        <v>0</v>
      </c>
      <c r="AL186" s="188">
        <f t="shared" si="81"/>
        <v>0</v>
      </c>
      <c r="AM186" s="188">
        <f t="shared" si="81"/>
        <v>0</v>
      </c>
      <c r="AN186" s="188">
        <f t="shared" si="81"/>
        <v>0</v>
      </c>
      <c r="AO186" s="188">
        <f t="shared" si="81"/>
        <v>0</v>
      </c>
      <c r="AP186" s="188">
        <f t="shared" si="81"/>
        <v>0</v>
      </c>
    </row>
    <row r="187" spans="1:42" s="16" customFormat="1" x14ac:dyDescent="0.2">
      <c r="A187" s="118" t="str">
        <f>Inputs!B129</f>
        <v>Investment Based Incentive (IBI)</v>
      </c>
      <c r="B187" s="204"/>
    </row>
    <row r="188" spans="1:42" s="16" customFormat="1" x14ac:dyDescent="0.2">
      <c r="A188" s="120" t="str">
        <f>Inputs!B130</f>
        <v>As fixed amount</v>
      </c>
      <c r="B188" s="204"/>
    </row>
    <row r="189" spans="1:42" s="204" customFormat="1" x14ac:dyDescent="0.2">
      <c r="A189" s="107" t="s">
        <v>4</v>
      </c>
      <c r="C189" s="188">
        <f>IF(ibi_fed_amount_tax_sta="Yes",C548,0)</f>
        <v>0</v>
      </c>
    </row>
    <row r="190" spans="1:42" s="204" customFormat="1" x14ac:dyDescent="0.2">
      <c r="A190" s="107" t="s">
        <v>5</v>
      </c>
      <c r="C190" s="188">
        <f>IF(ibi_sta_amount_tax_sta="Yes",C549,0)</f>
        <v>0</v>
      </c>
    </row>
    <row r="191" spans="1:42" s="204" customFormat="1" x14ac:dyDescent="0.2">
      <c r="A191" s="107" t="s">
        <v>190</v>
      </c>
      <c r="C191" s="188">
        <f>IF(ibi_uti_amount_tax_sta="Yes",C550,0)</f>
        <v>0</v>
      </c>
    </row>
    <row r="192" spans="1:42" s="122" customFormat="1" x14ac:dyDescent="0.2">
      <c r="A192" s="107" t="s">
        <v>191</v>
      </c>
      <c r="C192" s="163">
        <f>IF(ibi_oth_amount_tax_sta="Yes",C551,0)</f>
        <v>0</v>
      </c>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row>
    <row r="193" spans="1:42" s="122" customFormat="1" x14ac:dyDescent="0.2">
      <c r="A193" s="107" t="s">
        <v>13</v>
      </c>
      <c r="C193" s="189">
        <f>SUM(C189:C192)</f>
        <v>0</v>
      </c>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row>
    <row r="194" spans="1:42" s="122" customFormat="1" x14ac:dyDescent="0.2">
      <c r="A194" s="120" t="str">
        <f>Inputs!B135</f>
        <v>As percentage</v>
      </c>
      <c r="C194" s="28"/>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row>
    <row r="195" spans="1:42" s="122" customFormat="1" x14ac:dyDescent="0.2">
      <c r="A195" s="107" t="s">
        <v>4</v>
      </c>
      <c r="C195" s="188">
        <f>IF(ibi_fed_percent_tax_sta="Yes",C554,0)</f>
        <v>0</v>
      </c>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row>
    <row r="196" spans="1:42" s="122" customFormat="1" x14ac:dyDescent="0.2">
      <c r="A196" s="107" t="s">
        <v>5</v>
      </c>
      <c r="C196" s="188">
        <f>IF(ibi_sta_percent_tax_sta="Yes",C555,0)</f>
        <v>0</v>
      </c>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s="122" customFormat="1" x14ac:dyDescent="0.2">
      <c r="A197" s="107" t="s">
        <v>190</v>
      </c>
      <c r="C197" s="188">
        <f>IF(ibi_uti_percent_tax_sta="Yes",C556,0)</f>
        <v>0</v>
      </c>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s="122" customFormat="1" x14ac:dyDescent="0.2">
      <c r="A198" s="107" t="s">
        <v>191</v>
      </c>
      <c r="C198" s="163">
        <f>IF(ibi_oth_percent_tax_sta="Yes",C557,0)</f>
        <v>0</v>
      </c>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s="122" customFormat="1" x14ac:dyDescent="0.2">
      <c r="A199" s="107" t="s">
        <v>13</v>
      </c>
      <c r="C199" s="189">
        <f>SUM(C195:C198)</f>
        <v>0</v>
      </c>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row>
    <row r="200" spans="1:42" s="122" customFormat="1" x14ac:dyDescent="0.2">
      <c r="A200" s="118" t="str">
        <f>Inputs!B140</f>
        <v>Capacity Based Incentive (CBI)</v>
      </c>
      <c r="C200" s="203"/>
      <c r="D200" s="203"/>
      <c r="E200" s="203"/>
      <c r="F200" s="203"/>
      <c r="G200" s="203"/>
      <c r="H200" s="203"/>
      <c r="I200" s="203"/>
      <c r="J200" s="203"/>
      <c r="K200" s="203"/>
      <c r="L200" s="203"/>
      <c r="M200" s="203"/>
      <c r="N200" s="203"/>
      <c r="O200" s="203"/>
      <c r="P200" s="203"/>
      <c r="Q200" s="203"/>
      <c r="R200" s="203"/>
      <c r="S200" s="203"/>
      <c r="T200" s="203"/>
      <c r="U200" s="203"/>
      <c r="V200" s="203"/>
      <c r="W200" s="203"/>
      <c r="X200" s="203"/>
      <c r="Y200" s="203"/>
      <c r="Z200" s="203"/>
      <c r="AA200" s="203"/>
      <c r="AB200" s="203"/>
      <c r="AC200" s="203"/>
      <c r="AD200" s="203"/>
      <c r="AE200" s="203"/>
      <c r="AF200" s="203"/>
      <c r="AG200" s="203"/>
      <c r="AH200" s="203"/>
      <c r="AI200" s="203"/>
      <c r="AJ200" s="203"/>
      <c r="AK200" s="203"/>
      <c r="AL200" s="203"/>
      <c r="AM200" s="203"/>
      <c r="AN200" s="203"/>
      <c r="AO200" s="203"/>
      <c r="AP200" s="203"/>
    </row>
    <row r="201" spans="1:42" s="122" customFormat="1" x14ac:dyDescent="0.2">
      <c r="A201" s="120" t="s">
        <v>4</v>
      </c>
      <c r="C201" s="162">
        <f>IF(cbi_fed_tax_sta="Yes",C561,0)</f>
        <v>0</v>
      </c>
      <c r="D201" s="203"/>
      <c r="E201" s="203"/>
      <c r="F201" s="203"/>
      <c r="G201" s="203"/>
      <c r="H201" s="203"/>
      <c r="I201" s="203"/>
      <c r="J201" s="203"/>
      <c r="K201" s="203"/>
      <c r="L201" s="203"/>
      <c r="M201" s="203"/>
      <c r="N201" s="203"/>
      <c r="O201" s="203"/>
      <c r="P201" s="203"/>
      <c r="Q201" s="203"/>
      <c r="R201" s="203"/>
      <c r="S201" s="203"/>
      <c r="T201" s="203"/>
      <c r="U201" s="203"/>
      <c r="V201" s="203"/>
      <c r="W201" s="203"/>
      <c r="X201" s="203"/>
      <c r="Y201" s="203"/>
      <c r="Z201" s="203"/>
      <c r="AA201" s="203"/>
      <c r="AB201" s="203"/>
      <c r="AC201" s="203"/>
      <c r="AD201" s="203"/>
      <c r="AE201" s="203"/>
      <c r="AF201" s="203"/>
      <c r="AG201" s="203"/>
      <c r="AH201" s="203"/>
      <c r="AI201" s="203"/>
      <c r="AJ201" s="203"/>
      <c r="AK201" s="203"/>
      <c r="AL201" s="203"/>
      <c r="AM201" s="203"/>
      <c r="AN201" s="203"/>
      <c r="AO201" s="203"/>
      <c r="AP201" s="203"/>
    </row>
    <row r="202" spans="1:42" s="122" customFormat="1" x14ac:dyDescent="0.2">
      <c r="A202" s="120" t="s">
        <v>5</v>
      </c>
      <c r="C202" s="162">
        <f>IF(cbi_sta_tax_sta="Yes",C562,0)</f>
        <v>0</v>
      </c>
      <c r="D202" s="203"/>
      <c r="E202" s="203"/>
      <c r="F202" s="203"/>
      <c r="G202" s="203"/>
      <c r="H202" s="203"/>
      <c r="I202" s="203"/>
      <c r="J202" s="203"/>
      <c r="K202" s="203"/>
      <c r="L202" s="203"/>
      <c r="M202" s="203"/>
      <c r="N202" s="203"/>
      <c r="O202" s="203"/>
      <c r="P202" s="203"/>
      <c r="Q202" s="203"/>
      <c r="R202" s="203"/>
      <c r="S202" s="203"/>
      <c r="T202" s="203"/>
      <c r="U202" s="203"/>
      <c r="V202" s="203"/>
      <c r="W202" s="203"/>
      <c r="X202" s="203"/>
      <c r="Y202" s="203"/>
      <c r="Z202" s="203"/>
      <c r="AA202" s="203"/>
      <c r="AB202" s="203"/>
      <c r="AC202" s="203"/>
      <c r="AD202" s="203"/>
      <c r="AE202" s="203"/>
      <c r="AF202" s="203"/>
      <c r="AG202" s="203"/>
      <c r="AH202" s="203"/>
      <c r="AI202" s="203"/>
      <c r="AJ202" s="203"/>
      <c r="AK202" s="203"/>
      <c r="AL202" s="203"/>
      <c r="AM202" s="203"/>
      <c r="AN202" s="203"/>
      <c r="AO202" s="203"/>
      <c r="AP202" s="203"/>
    </row>
    <row r="203" spans="1:42" s="122" customFormat="1" x14ac:dyDescent="0.2">
      <c r="A203" s="120" t="s">
        <v>190</v>
      </c>
      <c r="C203" s="162">
        <f>IF(cbi_uti_tax_sta="Yes",C563,0)</f>
        <v>0</v>
      </c>
      <c r="D203" s="203"/>
      <c r="E203" s="203"/>
      <c r="F203" s="203"/>
      <c r="G203" s="203"/>
      <c r="H203" s="203"/>
      <c r="I203" s="203"/>
      <c r="J203" s="203"/>
      <c r="K203" s="203"/>
      <c r="L203" s="203"/>
      <c r="M203" s="203"/>
      <c r="N203" s="203"/>
      <c r="O203" s="203"/>
      <c r="P203" s="203"/>
      <c r="Q203" s="203"/>
      <c r="R203" s="203"/>
      <c r="S203" s="203"/>
      <c r="T203" s="203"/>
      <c r="U203" s="203"/>
      <c r="V203" s="203"/>
      <c r="W203" s="203"/>
      <c r="X203" s="203"/>
      <c r="Y203" s="203"/>
      <c r="Z203" s="203"/>
      <c r="AA203" s="203"/>
      <c r="AB203" s="203"/>
      <c r="AC203" s="203"/>
      <c r="AD203" s="203"/>
      <c r="AE203" s="203"/>
      <c r="AF203" s="203"/>
      <c r="AG203" s="203"/>
      <c r="AH203" s="203"/>
      <c r="AI203" s="203"/>
      <c r="AJ203" s="203"/>
      <c r="AK203" s="203"/>
      <c r="AL203" s="203"/>
      <c r="AM203" s="203"/>
      <c r="AN203" s="203"/>
      <c r="AO203" s="203"/>
      <c r="AP203" s="203"/>
    </row>
    <row r="204" spans="1:42" s="122" customFormat="1" x14ac:dyDescent="0.2">
      <c r="A204" s="120" t="s">
        <v>191</v>
      </c>
      <c r="C204" s="163">
        <f>IF(cbi_oth_tax_sta="Yes",C564,0)</f>
        <v>0</v>
      </c>
      <c r="D204" s="203"/>
      <c r="E204" s="203"/>
      <c r="F204" s="203"/>
      <c r="G204" s="203"/>
      <c r="H204" s="203"/>
      <c r="I204" s="203"/>
      <c r="J204" s="203"/>
      <c r="K204" s="203"/>
      <c r="L204" s="203"/>
      <c r="M204" s="203"/>
      <c r="N204" s="203"/>
      <c r="O204" s="203"/>
      <c r="P204" s="203"/>
      <c r="Q204" s="203"/>
      <c r="R204" s="203"/>
      <c r="S204" s="203"/>
      <c r="T204" s="203"/>
      <c r="U204" s="203"/>
      <c r="V204" s="203"/>
      <c r="W204" s="203"/>
      <c r="X204" s="203"/>
      <c r="Y204" s="203"/>
      <c r="Z204" s="203"/>
      <c r="AA204" s="203"/>
      <c r="AB204" s="203"/>
      <c r="AC204" s="203"/>
      <c r="AD204" s="203"/>
      <c r="AE204" s="203"/>
      <c r="AF204" s="203"/>
      <c r="AG204" s="203"/>
      <c r="AH204" s="203"/>
      <c r="AI204" s="203"/>
      <c r="AJ204" s="203"/>
      <c r="AK204" s="203"/>
      <c r="AL204" s="203"/>
      <c r="AM204" s="203"/>
      <c r="AN204" s="203"/>
      <c r="AO204" s="203"/>
      <c r="AP204" s="203"/>
    </row>
    <row r="205" spans="1:42" s="122" customFormat="1" x14ac:dyDescent="0.2">
      <c r="A205" s="120" t="s">
        <v>13</v>
      </c>
      <c r="C205" s="189">
        <f>SUM(C201:C204)</f>
        <v>0</v>
      </c>
      <c r="D205" s="203"/>
      <c r="E205" s="203"/>
      <c r="F205" s="203"/>
      <c r="G205" s="203"/>
      <c r="H205" s="203"/>
      <c r="I205" s="203"/>
      <c r="J205" s="203"/>
      <c r="K205" s="203"/>
      <c r="L205" s="203"/>
      <c r="M205" s="203"/>
      <c r="N205" s="203"/>
      <c r="O205" s="203"/>
      <c r="P205" s="203"/>
      <c r="Q205" s="203"/>
      <c r="R205" s="203"/>
      <c r="S205" s="203"/>
      <c r="T205" s="203"/>
      <c r="U205" s="203"/>
      <c r="V205" s="203"/>
      <c r="W205" s="203"/>
      <c r="X205" s="203"/>
      <c r="Y205" s="203"/>
      <c r="Z205" s="203"/>
      <c r="AA205" s="203"/>
      <c r="AB205" s="203"/>
      <c r="AC205" s="203"/>
      <c r="AD205" s="203"/>
      <c r="AE205" s="203"/>
      <c r="AF205" s="203"/>
      <c r="AG205" s="203"/>
      <c r="AH205" s="203"/>
      <c r="AI205" s="203"/>
      <c r="AJ205" s="203"/>
      <c r="AK205" s="203"/>
      <c r="AL205" s="203"/>
      <c r="AM205" s="203"/>
      <c r="AN205" s="203"/>
      <c r="AO205" s="203"/>
      <c r="AP205" s="203"/>
    </row>
    <row r="206" spans="1:42" s="122" customFormat="1" x14ac:dyDescent="0.2">
      <c r="A206" s="118" t="str">
        <f>Inputs!B145</f>
        <v>Production Based Incentive (PBI)</v>
      </c>
      <c r="C206" s="28"/>
      <c r="D206" s="203"/>
      <c r="E206" s="203"/>
      <c r="F206" s="203"/>
      <c r="G206" s="203"/>
      <c r="H206" s="203"/>
      <c r="I206" s="203"/>
      <c r="J206" s="203"/>
      <c r="K206" s="203"/>
      <c r="L206" s="203"/>
      <c r="M206" s="203"/>
      <c r="N206" s="203"/>
      <c r="O206" s="203"/>
      <c r="P206" s="203"/>
      <c r="Q206" s="203"/>
      <c r="R206" s="203"/>
      <c r="S206" s="203"/>
      <c r="T206" s="203"/>
      <c r="U206" s="203"/>
      <c r="V206" s="203"/>
      <c r="W206" s="203"/>
      <c r="X206" s="203"/>
      <c r="Y206" s="203"/>
      <c r="Z206" s="203"/>
      <c r="AA206" s="203"/>
      <c r="AB206" s="203"/>
      <c r="AC206" s="203"/>
      <c r="AD206" s="203"/>
      <c r="AE206" s="203"/>
      <c r="AF206" s="203"/>
      <c r="AG206" s="203"/>
      <c r="AH206" s="203"/>
      <c r="AI206" s="203"/>
      <c r="AJ206" s="203"/>
      <c r="AK206" s="203"/>
      <c r="AL206" s="203"/>
      <c r="AM206" s="203"/>
      <c r="AN206" s="203"/>
      <c r="AO206" s="203"/>
      <c r="AP206" s="203"/>
    </row>
    <row r="207" spans="1:42" x14ac:dyDescent="0.2">
      <c r="A207" s="120" t="s">
        <v>4</v>
      </c>
      <c r="B207" s="122"/>
      <c r="C207" s="162">
        <f t="shared" ref="C207:AP207" si="82">IF(AND(pbi_fed_tax_sta="Yes",pbi_fed_for_ds="No"),C571,0)</f>
        <v>0</v>
      </c>
      <c r="D207" s="162">
        <f t="shared" si="82"/>
        <v>0</v>
      </c>
      <c r="E207" s="162">
        <f t="shared" si="82"/>
        <v>0</v>
      </c>
      <c r="F207" s="162">
        <f t="shared" si="82"/>
        <v>0</v>
      </c>
      <c r="G207" s="162">
        <f t="shared" si="82"/>
        <v>0</v>
      </c>
      <c r="H207" s="162">
        <f t="shared" si="82"/>
        <v>0</v>
      </c>
      <c r="I207" s="162">
        <f t="shared" si="82"/>
        <v>0</v>
      </c>
      <c r="J207" s="162">
        <f t="shared" si="82"/>
        <v>0</v>
      </c>
      <c r="K207" s="162">
        <f t="shared" si="82"/>
        <v>0</v>
      </c>
      <c r="L207" s="162">
        <f t="shared" si="82"/>
        <v>0</v>
      </c>
      <c r="M207" s="162">
        <f t="shared" si="82"/>
        <v>0</v>
      </c>
      <c r="N207" s="162">
        <f t="shared" si="82"/>
        <v>0</v>
      </c>
      <c r="O207" s="162">
        <f t="shared" si="82"/>
        <v>0</v>
      </c>
      <c r="P207" s="162">
        <f t="shared" si="82"/>
        <v>0</v>
      </c>
      <c r="Q207" s="162">
        <f t="shared" si="82"/>
        <v>0</v>
      </c>
      <c r="R207" s="162">
        <f t="shared" si="82"/>
        <v>0</v>
      </c>
      <c r="S207" s="162">
        <f t="shared" si="82"/>
        <v>0</v>
      </c>
      <c r="T207" s="162">
        <f t="shared" si="82"/>
        <v>0</v>
      </c>
      <c r="U207" s="162">
        <f t="shared" si="82"/>
        <v>0</v>
      </c>
      <c r="V207" s="162">
        <f t="shared" si="82"/>
        <v>0</v>
      </c>
      <c r="W207" s="162">
        <f t="shared" si="82"/>
        <v>0</v>
      </c>
      <c r="X207" s="162">
        <f t="shared" si="82"/>
        <v>0</v>
      </c>
      <c r="Y207" s="162">
        <f t="shared" si="82"/>
        <v>0</v>
      </c>
      <c r="Z207" s="162">
        <f t="shared" si="82"/>
        <v>0</v>
      </c>
      <c r="AA207" s="162">
        <f t="shared" si="82"/>
        <v>0</v>
      </c>
      <c r="AB207" s="162">
        <f t="shared" si="82"/>
        <v>0</v>
      </c>
      <c r="AC207" s="162">
        <f t="shared" si="82"/>
        <v>0</v>
      </c>
      <c r="AD207" s="162">
        <f t="shared" si="82"/>
        <v>0</v>
      </c>
      <c r="AE207" s="162">
        <f t="shared" si="82"/>
        <v>0</v>
      </c>
      <c r="AF207" s="162">
        <f t="shared" si="82"/>
        <v>0</v>
      </c>
      <c r="AG207" s="162">
        <f t="shared" si="82"/>
        <v>0</v>
      </c>
      <c r="AH207" s="162">
        <f t="shared" si="82"/>
        <v>0</v>
      </c>
      <c r="AI207" s="162">
        <f t="shared" si="82"/>
        <v>0</v>
      </c>
      <c r="AJ207" s="162">
        <f t="shared" si="82"/>
        <v>0</v>
      </c>
      <c r="AK207" s="162">
        <f t="shared" si="82"/>
        <v>0</v>
      </c>
      <c r="AL207" s="162">
        <f t="shared" si="82"/>
        <v>0</v>
      </c>
      <c r="AM207" s="162">
        <f t="shared" si="82"/>
        <v>0</v>
      </c>
      <c r="AN207" s="162">
        <f t="shared" si="82"/>
        <v>0</v>
      </c>
      <c r="AO207" s="162">
        <f t="shared" si="82"/>
        <v>0</v>
      </c>
      <c r="AP207" s="162">
        <f t="shared" si="82"/>
        <v>0</v>
      </c>
    </row>
    <row r="208" spans="1:42" x14ac:dyDescent="0.2">
      <c r="A208" s="120" t="s">
        <v>5</v>
      </c>
      <c r="B208" s="122"/>
      <c r="C208" s="162">
        <f t="shared" ref="C208:AP208" si="83">IF(AND(pbi_sta_tax_sta="Yes",pbi_sta_for_ds="No"),C575,0)</f>
        <v>0</v>
      </c>
      <c r="D208" s="162">
        <f t="shared" si="83"/>
        <v>0</v>
      </c>
      <c r="E208" s="162">
        <f t="shared" si="83"/>
        <v>0</v>
      </c>
      <c r="F208" s="162">
        <f t="shared" si="83"/>
        <v>0</v>
      </c>
      <c r="G208" s="162">
        <f t="shared" si="83"/>
        <v>0</v>
      </c>
      <c r="H208" s="162">
        <f t="shared" si="83"/>
        <v>0</v>
      </c>
      <c r="I208" s="162">
        <f t="shared" si="83"/>
        <v>0</v>
      </c>
      <c r="J208" s="162">
        <f t="shared" si="83"/>
        <v>0</v>
      </c>
      <c r="K208" s="162">
        <f t="shared" si="83"/>
        <v>0</v>
      </c>
      <c r="L208" s="162">
        <f t="shared" si="83"/>
        <v>0</v>
      </c>
      <c r="M208" s="162">
        <f t="shared" si="83"/>
        <v>0</v>
      </c>
      <c r="N208" s="162">
        <f t="shared" si="83"/>
        <v>0</v>
      </c>
      <c r="O208" s="162">
        <f t="shared" si="83"/>
        <v>0</v>
      </c>
      <c r="P208" s="162">
        <f t="shared" si="83"/>
        <v>0</v>
      </c>
      <c r="Q208" s="162">
        <f t="shared" si="83"/>
        <v>0</v>
      </c>
      <c r="R208" s="162">
        <f t="shared" si="83"/>
        <v>0</v>
      </c>
      <c r="S208" s="162">
        <f t="shared" si="83"/>
        <v>0</v>
      </c>
      <c r="T208" s="162">
        <f t="shared" si="83"/>
        <v>0</v>
      </c>
      <c r="U208" s="162">
        <f t="shared" si="83"/>
        <v>0</v>
      </c>
      <c r="V208" s="162">
        <f t="shared" si="83"/>
        <v>0</v>
      </c>
      <c r="W208" s="162">
        <f t="shared" si="83"/>
        <v>0</v>
      </c>
      <c r="X208" s="162">
        <f t="shared" si="83"/>
        <v>0</v>
      </c>
      <c r="Y208" s="162">
        <f t="shared" si="83"/>
        <v>0</v>
      </c>
      <c r="Z208" s="162">
        <f t="shared" si="83"/>
        <v>0</v>
      </c>
      <c r="AA208" s="162">
        <f t="shared" si="83"/>
        <v>0</v>
      </c>
      <c r="AB208" s="162">
        <f t="shared" si="83"/>
        <v>0</v>
      </c>
      <c r="AC208" s="162">
        <f t="shared" si="83"/>
        <v>0</v>
      </c>
      <c r="AD208" s="162">
        <f t="shared" si="83"/>
        <v>0</v>
      </c>
      <c r="AE208" s="162">
        <f t="shared" si="83"/>
        <v>0</v>
      </c>
      <c r="AF208" s="162">
        <f t="shared" si="83"/>
        <v>0</v>
      </c>
      <c r="AG208" s="162">
        <f t="shared" si="83"/>
        <v>0</v>
      </c>
      <c r="AH208" s="162">
        <f t="shared" si="83"/>
        <v>0</v>
      </c>
      <c r="AI208" s="162">
        <f t="shared" si="83"/>
        <v>0</v>
      </c>
      <c r="AJ208" s="162">
        <f t="shared" si="83"/>
        <v>0</v>
      </c>
      <c r="AK208" s="162">
        <f t="shared" si="83"/>
        <v>0</v>
      </c>
      <c r="AL208" s="162">
        <f t="shared" si="83"/>
        <v>0</v>
      </c>
      <c r="AM208" s="162">
        <f t="shared" si="83"/>
        <v>0</v>
      </c>
      <c r="AN208" s="162">
        <f t="shared" si="83"/>
        <v>0</v>
      </c>
      <c r="AO208" s="162">
        <f t="shared" si="83"/>
        <v>0</v>
      </c>
      <c r="AP208" s="162">
        <f t="shared" si="83"/>
        <v>0</v>
      </c>
    </row>
    <row r="209" spans="1:42" x14ac:dyDescent="0.2">
      <c r="A209" s="120" t="s">
        <v>190</v>
      </c>
      <c r="B209" s="122"/>
      <c r="C209" s="162">
        <f t="shared" ref="C209:AP209" si="84">IF(AND(pbi_uti_tax_sta="Yes",pbi_uti_for_ds="No"),C579,0)</f>
        <v>0</v>
      </c>
      <c r="D209" s="162">
        <f t="shared" si="84"/>
        <v>0</v>
      </c>
      <c r="E209" s="162">
        <f t="shared" si="84"/>
        <v>0</v>
      </c>
      <c r="F209" s="162">
        <f t="shared" si="84"/>
        <v>0</v>
      </c>
      <c r="G209" s="162">
        <f t="shared" si="84"/>
        <v>0</v>
      </c>
      <c r="H209" s="162">
        <f t="shared" si="84"/>
        <v>0</v>
      </c>
      <c r="I209" s="162">
        <f t="shared" si="84"/>
        <v>0</v>
      </c>
      <c r="J209" s="162">
        <f t="shared" si="84"/>
        <v>0</v>
      </c>
      <c r="K209" s="162">
        <f t="shared" si="84"/>
        <v>0</v>
      </c>
      <c r="L209" s="162">
        <f t="shared" si="84"/>
        <v>0</v>
      </c>
      <c r="M209" s="162">
        <f t="shared" si="84"/>
        <v>0</v>
      </c>
      <c r="N209" s="162">
        <f t="shared" si="84"/>
        <v>0</v>
      </c>
      <c r="O209" s="162">
        <f t="shared" si="84"/>
        <v>0</v>
      </c>
      <c r="P209" s="162">
        <f t="shared" si="84"/>
        <v>0</v>
      </c>
      <c r="Q209" s="162">
        <f t="shared" si="84"/>
        <v>0</v>
      </c>
      <c r="R209" s="162">
        <f t="shared" si="84"/>
        <v>0</v>
      </c>
      <c r="S209" s="162">
        <f t="shared" si="84"/>
        <v>0</v>
      </c>
      <c r="T209" s="162">
        <f t="shared" si="84"/>
        <v>0</v>
      </c>
      <c r="U209" s="162">
        <f t="shared" si="84"/>
        <v>0</v>
      </c>
      <c r="V209" s="162">
        <f t="shared" si="84"/>
        <v>0</v>
      </c>
      <c r="W209" s="162">
        <f t="shared" si="84"/>
        <v>0</v>
      </c>
      <c r="X209" s="162">
        <f t="shared" si="84"/>
        <v>0</v>
      </c>
      <c r="Y209" s="162">
        <f t="shared" si="84"/>
        <v>0</v>
      </c>
      <c r="Z209" s="162">
        <f t="shared" si="84"/>
        <v>0</v>
      </c>
      <c r="AA209" s="162">
        <f t="shared" si="84"/>
        <v>0</v>
      </c>
      <c r="AB209" s="162">
        <f t="shared" si="84"/>
        <v>0</v>
      </c>
      <c r="AC209" s="162">
        <f t="shared" si="84"/>
        <v>0</v>
      </c>
      <c r="AD209" s="162">
        <f t="shared" si="84"/>
        <v>0</v>
      </c>
      <c r="AE209" s="162">
        <f t="shared" si="84"/>
        <v>0</v>
      </c>
      <c r="AF209" s="162">
        <f t="shared" si="84"/>
        <v>0</v>
      </c>
      <c r="AG209" s="162">
        <f t="shared" si="84"/>
        <v>0</v>
      </c>
      <c r="AH209" s="162">
        <f t="shared" si="84"/>
        <v>0</v>
      </c>
      <c r="AI209" s="162">
        <f t="shared" si="84"/>
        <v>0</v>
      </c>
      <c r="AJ209" s="162">
        <f t="shared" si="84"/>
        <v>0</v>
      </c>
      <c r="AK209" s="162">
        <f t="shared" si="84"/>
        <v>0</v>
      </c>
      <c r="AL209" s="162">
        <f t="shared" si="84"/>
        <v>0</v>
      </c>
      <c r="AM209" s="162">
        <f t="shared" si="84"/>
        <v>0</v>
      </c>
      <c r="AN209" s="162">
        <f t="shared" si="84"/>
        <v>0</v>
      </c>
      <c r="AO209" s="162">
        <f t="shared" si="84"/>
        <v>0</v>
      </c>
      <c r="AP209" s="162">
        <f t="shared" si="84"/>
        <v>0</v>
      </c>
    </row>
    <row r="210" spans="1:42" x14ac:dyDescent="0.2">
      <c r="A210" s="120" t="s">
        <v>191</v>
      </c>
      <c r="B210" s="122"/>
      <c r="C210" s="163">
        <f t="shared" ref="C210:AP210" si="85">IF(AND(pbi_oth_tax_sta="Yes",pbi_oth_for_ds="No"),C583,0)</f>
        <v>0</v>
      </c>
      <c r="D210" s="163">
        <f t="shared" si="85"/>
        <v>0</v>
      </c>
      <c r="E210" s="163">
        <f t="shared" si="85"/>
        <v>0</v>
      </c>
      <c r="F210" s="163">
        <f t="shared" si="85"/>
        <v>0</v>
      </c>
      <c r="G210" s="163">
        <f t="shared" si="85"/>
        <v>0</v>
      </c>
      <c r="H210" s="163">
        <f t="shared" si="85"/>
        <v>0</v>
      </c>
      <c r="I210" s="163">
        <f t="shared" si="85"/>
        <v>0</v>
      </c>
      <c r="J210" s="163">
        <f t="shared" si="85"/>
        <v>0</v>
      </c>
      <c r="K210" s="163">
        <f t="shared" si="85"/>
        <v>0</v>
      </c>
      <c r="L210" s="163">
        <f t="shared" si="85"/>
        <v>0</v>
      </c>
      <c r="M210" s="163">
        <f t="shared" si="85"/>
        <v>0</v>
      </c>
      <c r="N210" s="163">
        <f t="shared" si="85"/>
        <v>0</v>
      </c>
      <c r="O210" s="163">
        <f t="shared" si="85"/>
        <v>0</v>
      </c>
      <c r="P210" s="163">
        <f t="shared" si="85"/>
        <v>0</v>
      </c>
      <c r="Q210" s="163">
        <f t="shared" si="85"/>
        <v>0</v>
      </c>
      <c r="R210" s="163">
        <f t="shared" si="85"/>
        <v>0</v>
      </c>
      <c r="S210" s="163">
        <f t="shared" si="85"/>
        <v>0</v>
      </c>
      <c r="T210" s="163">
        <f t="shared" si="85"/>
        <v>0</v>
      </c>
      <c r="U210" s="163">
        <f t="shared" si="85"/>
        <v>0</v>
      </c>
      <c r="V210" s="163">
        <f t="shared" si="85"/>
        <v>0</v>
      </c>
      <c r="W210" s="163">
        <f t="shared" si="85"/>
        <v>0</v>
      </c>
      <c r="X210" s="163">
        <f t="shared" si="85"/>
        <v>0</v>
      </c>
      <c r="Y210" s="163">
        <f t="shared" si="85"/>
        <v>0</v>
      </c>
      <c r="Z210" s="163">
        <f t="shared" si="85"/>
        <v>0</v>
      </c>
      <c r="AA210" s="163">
        <f t="shared" si="85"/>
        <v>0</v>
      </c>
      <c r="AB210" s="163">
        <f t="shared" si="85"/>
        <v>0</v>
      </c>
      <c r="AC210" s="163">
        <f t="shared" si="85"/>
        <v>0</v>
      </c>
      <c r="AD210" s="163">
        <f t="shared" si="85"/>
        <v>0</v>
      </c>
      <c r="AE210" s="163">
        <f t="shared" si="85"/>
        <v>0</v>
      </c>
      <c r="AF210" s="163">
        <f t="shared" si="85"/>
        <v>0</v>
      </c>
      <c r="AG210" s="163">
        <f t="shared" si="85"/>
        <v>0</v>
      </c>
      <c r="AH210" s="163">
        <f t="shared" si="85"/>
        <v>0</v>
      </c>
      <c r="AI210" s="163">
        <f t="shared" si="85"/>
        <v>0</v>
      </c>
      <c r="AJ210" s="163">
        <f t="shared" si="85"/>
        <v>0</v>
      </c>
      <c r="AK210" s="163">
        <f t="shared" si="85"/>
        <v>0</v>
      </c>
      <c r="AL210" s="163">
        <f t="shared" si="85"/>
        <v>0</v>
      </c>
      <c r="AM210" s="163">
        <f t="shared" si="85"/>
        <v>0</v>
      </c>
      <c r="AN210" s="163">
        <f t="shared" si="85"/>
        <v>0</v>
      </c>
      <c r="AO210" s="163">
        <f t="shared" si="85"/>
        <v>0</v>
      </c>
      <c r="AP210" s="163">
        <f t="shared" si="85"/>
        <v>0</v>
      </c>
    </row>
    <row r="211" spans="1:42" x14ac:dyDescent="0.2">
      <c r="A211" s="120" t="s">
        <v>13</v>
      </c>
      <c r="B211" s="122"/>
      <c r="C211" s="193">
        <f>SUM(C207:C210)</f>
        <v>0</v>
      </c>
      <c r="D211" s="193">
        <f t="shared" ref="D211:AL211" si="86">SUM(D207:D210)</f>
        <v>0</v>
      </c>
      <c r="E211" s="193">
        <f t="shared" si="86"/>
        <v>0</v>
      </c>
      <c r="F211" s="193">
        <f t="shared" si="86"/>
        <v>0</v>
      </c>
      <c r="G211" s="193">
        <f t="shared" si="86"/>
        <v>0</v>
      </c>
      <c r="H211" s="193">
        <f t="shared" si="86"/>
        <v>0</v>
      </c>
      <c r="I211" s="193">
        <f t="shared" si="86"/>
        <v>0</v>
      </c>
      <c r="J211" s="193">
        <f t="shared" si="86"/>
        <v>0</v>
      </c>
      <c r="K211" s="193">
        <f t="shared" si="86"/>
        <v>0</v>
      </c>
      <c r="L211" s="193">
        <f t="shared" si="86"/>
        <v>0</v>
      </c>
      <c r="M211" s="193">
        <f t="shared" si="86"/>
        <v>0</v>
      </c>
      <c r="N211" s="193">
        <f t="shared" si="86"/>
        <v>0</v>
      </c>
      <c r="O211" s="193">
        <f t="shared" si="86"/>
        <v>0</v>
      </c>
      <c r="P211" s="193">
        <f t="shared" si="86"/>
        <v>0</v>
      </c>
      <c r="Q211" s="193">
        <f t="shared" si="86"/>
        <v>0</v>
      </c>
      <c r="R211" s="193">
        <f t="shared" si="86"/>
        <v>0</v>
      </c>
      <c r="S211" s="193">
        <f t="shared" si="86"/>
        <v>0</v>
      </c>
      <c r="T211" s="193">
        <f t="shared" si="86"/>
        <v>0</v>
      </c>
      <c r="U211" s="193">
        <f t="shared" si="86"/>
        <v>0</v>
      </c>
      <c r="V211" s="193">
        <f t="shared" si="86"/>
        <v>0</v>
      </c>
      <c r="W211" s="193">
        <f t="shared" si="86"/>
        <v>0</v>
      </c>
      <c r="X211" s="193">
        <f t="shared" si="86"/>
        <v>0</v>
      </c>
      <c r="Y211" s="193">
        <f t="shared" si="86"/>
        <v>0</v>
      </c>
      <c r="Z211" s="193">
        <f t="shared" si="86"/>
        <v>0</v>
      </c>
      <c r="AA211" s="193">
        <f t="shared" si="86"/>
        <v>0</v>
      </c>
      <c r="AB211" s="193">
        <f t="shared" si="86"/>
        <v>0</v>
      </c>
      <c r="AC211" s="193">
        <f t="shared" si="86"/>
        <v>0</v>
      </c>
      <c r="AD211" s="193">
        <f t="shared" si="86"/>
        <v>0</v>
      </c>
      <c r="AE211" s="193">
        <f t="shared" si="86"/>
        <v>0</v>
      </c>
      <c r="AF211" s="193">
        <f t="shared" si="86"/>
        <v>0</v>
      </c>
      <c r="AG211" s="193">
        <f t="shared" si="86"/>
        <v>0</v>
      </c>
      <c r="AH211" s="193">
        <f t="shared" si="86"/>
        <v>0</v>
      </c>
      <c r="AI211" s="193">
        <f t="shared" si="86"/>
        <v>0</v>
      </c>
      <c r="AJ211" s="193">
        <f t="shared" si="86"/>
        <v>0</v>
      </c>
      <c r="AK211" s="193">
        <f t="shared" si="86"/>
        <v>0</v>
      </c>
      <c r="AL211" s="193">
        <f t="shared" si="86"/>
        <v>0</v>
      </c>
      <c r="AM211" s="193">
        <f>SUM(AM207:AM210)</f>
        <v>0</v>
      </c>
      <c r="AN211" s="193">
        <f t="shared" ref="AN211:AP211" si="87">SUM(AN207:AN210)</f>
        <v>0</v>
      </c>
      <c r="AO211" s="193">
        <f t="shared" si="87"/>
        <v>0</v>
      </c>
      <c r="AP211" s="193">
        <f t="shared" si="87"/>
        <v>0</v>
      </c>
    </row>
    <row r="212" spans="1:42" x14ac:dyDescent="0.2">
      <c r="A212" s="118" t="s">
        <v>43</v>
      </c>
      <c r="B212" s="122"/>
      <c r="C212" s="189">
        <f>C193+C199+C205+C211</f>
        <v>0</v>
      </c>
      <c r="D212" s="189">
        <f>D193+D199+D205+D211</f>
        <v>0</v>
      </c>
      <c r="E212" s="189">
        <f t="shared" ref="E212:AP212" si="88">E193+E199+E205+E211</f>
        <v>0</v>
      </c>
      <c r="F212" s="189">
        <f t="shared" si="88"/>
        <v>0</v>
      </c>
      <c r="G212" s="189">
        <f t="shared" si="88"/>
        <v>0</v>
      </c>
      <c r="H212" s="189">
        <f t="shared" si="88"/>
        <v>0</v>
      </c>
      <c r="I212" s="189">
        <f t="shared" si="88"/>
        <v>0</v>
      </c>
      <c r="J212" s="189">
        <f t="shared" si="88"/>
        <v>0</v>
      </c>
      <c r="K212" s="189">
        <f t="shared" si="88"/>
        <v>0</v>
      </c>
      <c r="L212" s="189">
        <f t="shared" si="88"/>
        <v>0</v>
      </c>
      <c r="M212" s="189">
        <f t="shared" si="88"/>
        <v>0</v>
      </c>
      <c r="N212" s="189">
        <f t="shared" si="88"/>
        <v>0</v>
      </c>
      <c r="O212" s="189">
        <f t="shared" si="88"/>
        <v>0</v>
      </c>
      <c r="P212" s="189">
        <f t="shared" si="88"/>
        <v>0</v>
      </c>
      <c r="Q212" s="189">
        <f t="shared" si="88"/>
        <v>0</v>
      </c>
      <c r="R212" s="189">
        <f t="shared" si="88"/>
        <v>0</v>
      </c>
      <c r="S212" s="189">
        <f t="shared" si="88"/>
        <v>0</v>
      </c>
      <c r="T212" s="189">
        <f t="shared" si="88"/>
        <v>0</v>
      </c>
      <c r="U212" s="189">
        <f t="shared" si="88"/>
        <v>0</v>
      </c>
      <c r="V212" s="189">
        <f t="shared" si="88"/>
        <v>0</v>
      </c>
      <c r="W212" s="189">
        <f t="shared" si="88"/>
        <v>0</v>
      </c>
      <c r="X212" s="189">
        <f t="shared" si="88"/>
        <v>0</v>
      </c>
      <c r="Y212" s="189">
        <f t="shared" si="88"/>
        <v>0</v>
      </c>
      <c r="Z212" s="189">
        <f t="shared" si="88"/>
        <v>0</v>
      </c>
      <c r="AA212" s="189">
        <f t="shared" si="88"/>
        <v>0</v>
      </c>
      <c r="AB212" s="189">
        <f t="shared" si="88"/>
        <v>0</v>
      </c>
      <c r="AC212" s="189">
        <f t="shared" si="88"/>
        <v>0</v>
      </c>
      <c r="AD212" s="189">
        <f t="shared" si="88"/>
        <v>0</v>
      </c>
      <c r="AE212" s="189">
        <f t="shared" si="88"/>
        <v>0</v>
      </c>
      <c r="AF212" s="189">
        <f t="shared" si="88"/>
        <v>0</v>
      </c>
      <c r="AG212" s="189">
        <f t="shared" si="88"/>
        <v>0</v>
      </c>
      <c r="AH212" s="189">
        <f t="shared" si="88"/>
        <v>0</v>
      </c>
      <c r="AI212" s="189">
        <f t="shared" si="88"/>
        <v>0</v>
      </c>
      <c r="AJ212" s="189">
        <f t="shared" si="88"/>
        <v>0</v>
      </c>
      <c r="AK212" s="189">
        <f t="shared" si="88"/>
        <v>0</v>
      </c>
      <c r="AL212" s="189">
        <f t="shared" si="88"/>
        <v>0</v>
      </c>
      <c r="AM212" s="189">
        <f t="shared" si="88"/>
        <v>0</v>
      </c>
      <c r="AN212" s="189">
        <f t="shared" si="88"/>
        <v>0</v>
      </c>
      <c r="AO212" s="189">
        <f t="shared" si="88"/>
        <v>0</v>
      </c>
      <c r="AP212" s="189">
        <f t="shared" si="88"/>
        <v>0</v>
      </c>
    </row>
    <row r="213" spans="1:42" s="122" customFormat="1" x14ac:dyDescent="0.2">
      <c r="A213" s="120"/>
      <c r="C213" s="203"/>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c r="AA213" s="203"/>
      <c r="AB213" s="203"/>
      <c r="AC213" s="203"/>
      <c r="AD213" s="203"/>
      <c r="AE213" s="203"/>
      <c r="AF213" s="203"/>
      <c r="AG213" s="203"/>
      <c r="AH213" s="203"/>
      <c r="AI213" s="203"/>
      <c r="AJ213" s="203"/>
      <c r="AK213" s="203"/>
      <c r="AL213" s="203"/>
      <c r="AM213" s="203"/>
      <c r="AN213" s="203"/>
      <c r="AO213" s="203"/>
      <c r="AP213" s="203"/>
    </row>
    <row r="214" spans="1:42" x14ac:dyDescent="0.2">
      <c r="A214" s="118" t="s">
        <v>193</v>
      </c>
      <c r="B214" s="122"/>
      <c r="C214" s="212">
        <f>C186+C212</f>
        <v>0</v>
      </c>
      <c r="D214" s="212">
        <f t="shared" ref="D214:AP214" si="89">D186+D212</f>
        <v>0</v>
      </c>
      <c r="E214" s="212">
        <f t="shared" si="89"/>
        <v>0</v>
      </c>
      <c r="F214" s="212">
        <f t="shared" si="89"/>
        <v>0</v>
      </c>
      <c r="G214" s="212">
        <f t="shared" si="89"/>
        <v>0</v>
      </c>
      <c r="H214" s="212">
        <f t="shared" si="89"/>
        <v>0</v>
      </c>
      <c r="I214" s="212">
        <f t="shared" si="89"/>
        <v>0</v>
      </c>
      <c r="J214" s="212">
        <f t="shared" si="89"/>
        <v>0</v>
      </c>
      <c r="K214" s="212">
        <f t="shared" si="89"/>
        <v>0</v>
      </c>
      <c r="L214" s="212">
        <f t="shared" si="89"/>
        <v>0</v>
      </c>
      <c r="M214" s="212">
        <f t="shared" si="89"/>
        <v>0</v>
      </c>
      <c r="N214" s="212">
        <f t="shared" si="89"/>
        <v>0</v>
      </c>
      <c r="O214" s="212">
        <f t="shared" si="89"/>
        <v>0</v>
      </c>
      <c r="P214" s="212">
        <f t="shared" si="89"/>
        <v>0</v>
      </c>
      <c r="Q214" s="212">
        <f t="shared" si="89"/>
        <v>0</v>
      </c>
      <c r="R214" s="212">
        <f t="shared" si="89"/>
        <v>0</v>
      </c>
      <c r="S214" s="212">
        <f t="shared" si="89"/>
        <v>0</v>
      </c>
      <c r="T214" s="212">
        <f t="shared" si="89"/>
        <v>0</v>
      </c>
      <c r="U214" s="212">
        <f t="shared" si="89"/>
        <v>0</v>
      </c>
      <c r="V214" s="212">
        <f t="shared" si="89"/>
        <v>0</v>
      </c>
      <c r="W214" s="212">
        <f t="shared" si="89"/>
        <v>0</v>
      </c>
      <c r="X214" s="212">
        <f t="shared" si="89"/>
        <v>0</v>
      </c>
      <c r="Y214" s="212">
        <f t="shared" si="89"/>
        <v>0</v>
      </c>
      <c r="Z214" s="212">
        <f t="shared" si="89"/>
        <v>0</v>
      </c>
      <c r="AA214" s="212">
        <f t="shared" si="89"/>
        <v>0</v>
      </c>
      <c r="AB214" s="212">
        <f t="shared" si="89"/>
        <v>0</v>
      </c>
      <c r="AC214" s="212">
        <f t="shared" si="89"/>
        <v>0</v>
      </c>
      <c r="AD214" s="212">
        <f t="shared" si="89"/>
        <v>0</v>
      </c>
      <c r="AE214" s="212">
        <f t="shared" si="89"/>
        <v>0</v>
      </c>
      <c r="AF214" s="212">
        <f t="shared" si="89"/>
        <v>0</v>
      </c>
      <c r="AG214" s="212">
        <f t="shared" si="89"/>
        <v>0</v>
      </c>
      <c r="AH214" s="212">
        <f t="shared" si="89"/>
        <v>0</v>
      </c>
      <c r="AI214" s="212">
        <f t="shared" si="89"/>
        <v>0</v>
      </c>
      <c r="AJ214" s="212">
        <f t="shared" si="89"/>
        <v>0</v>
      </c>
      <c r="AK214" s="212">
        <f t="shared" si="89"/>
        <v>0</v>
      </c>
      <c r="AL214" s="212">
        <f t="shared" si="89"/>
        <v>0</v>
      </c>
      <c r="AM214" s="212">
        <f t="shared" si="89"/>
        <v>0</v>
      </c>
      <c r="AN214" s="212">
        <f t="shared" si="89"/>
        <v>0</v>
      </c>
      <c r="AO214" s="212">
        <f t="shared" si="89"/>
        <v>0</v>
      </c>
      <c r="AP214" s="212">
        <f t="shared" si="89"/>
        <v>0</v>
      </c>
    </row>
    <row r="215" spans="1:42" x14ac:dyDescent="0.2">
      <c r="A215" s="118" t="s">
        <v>302</v>
      </c>
      <c r="B215" s="122">
        <f t="array" ref="B215:AP215">Inputs!C172:AQ172</f>
        <v>0</v>
      </c>
      <c r="C215" s="212">
        <v>0</v>
      </c>
      <c r="D215" s="212">
        <v>0</v>
      </c>
      <c r="E215" s="212">
        <v>0</v>
      </c>
      <c r="F215" s="212">
        <v>0</v>
      </c>
      <c r="G215" s="212">
        <v>0</v>
      </c>
      <c r="H215" s="212">
        <v>0</v>
      </c>
      <c r="I215" s="212">
        <v>0</v>
      </c>
      <c r="J215" s="212">
        <v>0</v>
      </c>
      <c r="K215" s="212">
        <v>0</v>
      </c>
      <c r="L215" s="212">
        <v>0</v>
      </c>
      <c r="M215" s="212">
        <v>0</v>
      </c>
      <c r="N215" s="212">
        <v>0</v>
      </c>
      <c r="O215" s="212">
        <v>0</v>
      </c>
      <c r="P215" s="212">
        <v>0</v>
      </c>
      <c r="Q215" s="212">
        <v>0</v>
      </c>
      <c r="R215" s="212">
        <v>0</v>
      </c>
      <c r="S215" s="212">
        <v>0</v>
      </c>
      <c r="T215" s="212">
        <v>0</v>
      </c>
      <c r="U215" s="212">
        <v>0</v>
      </c>
      <c r="V215" s="212">
        <v>0</v>
      </c>
      <c r="W215" s="212">
        <v>0</v>
      </c>
      <c r="X215" s="212">
        <v>0</v>
      </c>
      <c r="Y215" s="212">
        <v>0</v>
      </c>
      <c r="Z215" s="212">
        <v>0</v>
      </c>
      <c r="AA215" s="212">
        <v>0</v>
      </c>
      <c r="AB215" s="212">
        <v>0</v>
      </c>
      <c r="AC215" s="212">
        <v>0</v>
      </c>
      <c r="AD215" s="212">
        <v>0</v>
      </c>
      <c r="AE215" s="212">
        <v>0</v>
      </c>
      <c r="AF215" s="212">
        <v>0</v>
      </c>
      <c r="AG215" s="212">
        <v>0</v>
      </c>
      <c r="AH215" s="212">
        <v>0</v>
      </c>
      <c r="AI215" s="212">
        <v>0</v>
      </c>
      <c r="AJ215" s="212">
        <v>0</v>
      </c>
      <c r="AK215" s="212">
        <v>0</v>
      </c>
      <c r="AL215" s="212">
        <v>0</v>
      </c>
      <c r="AM215" s="212">
        <v>0</v>
      </c>
      <c r="AN215" s="212">
        <v>0</v>
      </c>
      <c r="AO215" s="212">
        <v>0</v>
      </c>
      <c r="AP215" s="212">
        <v>0</v>
      </c>
    </row>
    <row r="216" spans="1:42" x14ac:dyDescent="0.2">
      <c r="A216" s="30" t="s">
        <v>42</v>
      </c>
      <c r="B216" s="122"/>
      <c r="C216" s="215">
        <f>C214*-C215/100</f>
        <v>0</v>
      </c>
      <c r="D216" s="215">
        <f t="shared" ref="D216:AP216" si="90">D214*-D215/100</f>
        <v>0</v>
      </c>
      <c r="E216" s="215">
        <f t="shared" si="90"/>
        <v>0</v>
      </c>
      <c r="F216" s="215">
        <f t="shared" si="90"/>
        <v>0</v>
      </c>
      <c r="G216" s="215">
        <f t="shared" si="90"/>
        <v>0</v>
      </c>
      <c r="H216" s="215">
        <f t="shared" si="90"/>
        <v>0</v>
      </c>
      <c r="I216" s="215">
        <f t="shared" si="90"/>
        <v>0</v>
      </c>
      <c r="J216" s="215">
        <f t="shared" si="90"/>
        <v>0</v>
      </c>
      <c r="K216" s="215">
        <f t="shared" si="90"/>
        <v>0</v>
      </c>
      <c r="L216" s="215">
        <f t="shared" si="90"/>
        <v>0</v>
      </c>
      <c r="M216" s="215">
        <f t="shared" si="90"/>
        <v>0</v>
      </c>
      <c r="N216" s="215">
        <f t="shared" si="90"/>
        <v>0</v>
      </c>
      <c r="O216" s="215">
        <f t="shared" si="90"/>
        <v>0</v>
      </c>
      <c r="P216" s="215">
        <f t="shared" si="90"/>
        <v>0</v>
      </c>
      <c r="Q216" s="215">
        <f t="shared" si="90"/>
        <v>0</v>
      </c>
      <c r="R216" s="215">
        <f t="shared" si="90"/>
        <v>0</v>
      </c>
      <c r="S216" s="215">
        <f t="shared" si="90"/>
        <v>0</v>
      </c>
      <c r="T216" s="215">
        <f t="shared" si="90"/>
        <v>0</v>
      </c>
      <c r="U216" s="215">
        <f t="shared" si="90"/>
        <v>0</v>
      </c>
      <c r="V216" s="215">
        <f t="shared" si="90"/>
        <v>0</v>
      </c>
      <c r="W216" s="215">
        <f t="shared" si="90"/>
        <v>0</v>
      </c>
      <c r="X216" s="215">
        <f t="shared" si="90"/>
        <v>0</v>
      </c>
      <c r="Y216" s="215">
        <f t="shared" si="90"/>
        <v>0</v>
      </c>
      <c r="Z216" s="215">
        <f t="shared" si="90"/>
        <v>0</v>
      </c>
      <c r="AA216" s="215">
        <f t="shared" si="90"/>
        <v>0</v>
      </c>
      <c r="AB216" s="215">
        <f t="shared" si="90"/>
        <v>0</v>
      </c>
      <c r="AC216" s="215">
        <f t="shared" si="90"/>
        <v>0</v>
      </c>
      <c r="AD216" s="215">
        <f t="shared" si="90"/>
        <v>0</v>
      </c>
      <c r="AE216" s="215">
        <f t="shared" si="90"/>
        <v>0</v>
      </c>
      <c r="AF216" s="215">
        <f t="shared" si="90"/>
        <v>0</v>
      </c>
      <c r="AG216" s="215">
        <f t="shared" si="90"/>
        <v>0</v>
      </c>
      <c r="AH216" s="215">
        <f t="shared" si="90"/>
        <v>0</v>
      </c>
      <c r="AI216" s="215">
        <f t="shared" si="90"/>
        <v>0</v>
      </c>
      <c r="AJ216" s="215">
        <f t="shared" si="90"/>
        <v>0</v>
      </c>
      <c r="AK216" s="215">
        <f t="shared" si="90"/>
        <v>0</v>
      </c>
      <c r="AL216" s="215">
        <f t="shared" si="90"/>
        <v>0</v>
      </c>
      <c r="AM216" s="215">
        <f t="shared" si="90"/>
        <v>0</v>
      </c>
      <c r="AN216" s="215">
        <f t="shared" si="90"/>
        <v>0</v>
      </c>
      <c r="AO216" s="215">
        <f t="shared" si="90"/>
        <v>0</v>
      </c>
      <c r="AP216" s="215">
        <f t="shared" si="90"/>
        <v>0</v>
      </c>
    </row>
    <row r="217" spans="1:42" s="204" customFormat="1" x14ac:dyDescent="0.2">
      <c r="A217" s="9"/>
    </row>
    <row r="218" spans="1:42" s="204" customFormat="1" x14ac:dyDescent="0.2">
      <c r="A218" s="29" t="s">
        <v>35</v>
      </c>
    </row>
    <row r="219" spans="1:42" s="16" customFormat="1" x14ac:dyDescent="0.2">
      <c r="A219" s="118" t="s">
        <v>32</v>
      </c>
      <c r="B219" s="204"/>
      <c r="C219" s="210">
        <f>C$44</f>
        <v>0</v>
      </c>
      <c r="D219" s="210">
        <f t="shared" ref="D219:AP219" si="91">D$44</f>
        <v>0</v>
      </c>
      <c r="E219" s="210">
        <f t="shared" si="91"/>
        <v>0</v>
      </c>
      <c r="F219" s="210">
        <f t="shared" si="91"/>
        <v>0</v>
      </c>
      <c r="G219" s="210">
        <f t="shared" si="91"/>
        <v>0</v>
      </c>
      <c r="H219" s="210">
        <f t="shared" si="91"/>
        <v>0</v>
      </c>
      <c r="I219" s="210">
        <f t="shared" si="91"/>
        <v>0</v>
      </c>
      <c r="J219" s="210">
        <f t="shared" si="91"/>
        <v>0</v>
      </c>
      <c r="K219" s="210">
        <f t="shared" si="91"/>
        <v>0</v>
      </c>
      <c r="L219" s="210">
        <f t="shared" si="91"/>
        <v>0</v>
      </c>
      <c r="M219" s="210">
        <f t="shared" si="91"/>
        <v>0</v>
      </c>
      <c r="N219" s="210">
        <f t="shared" si="91"/>
        <v>0</v>
      </c>
      <c r="O219" s="210">
        <f t="shared" si="91"/>
        <v>0</v>
      </c>
      <c r="P219" s="210">
        <f t="shared" si="91"/>
        <v>0</v>
      </c>
      <c r="Q219" s="210">
        <f t="shared" si="91"/>
        <v>0</v>
      </c>
      <c r="R219" s="210">
        <f t="shared" si="91"/>
        <v>0</v>
      </c>
      <c r="S219" s="210">
        <f t="shared" si="91"/>
        <v>0</v>
      </c>
      <c r="T219" s="210">
        <f t="shared" si="91"/>
        <v>0</v>
      </c>
      <c r="U219" s="210">
        <f t="shared" si="91"/>
        <v>0</v>
      </c>
      <c r="V219" s="210">
        <f t="shared" si="91"/>
        <v>0</v>
      </c>
      <c r="W219" s="210">
        <f t="shared" si="91"/>
        <v>0</v>
      </c>
      <c r="X219" s="210">
        <f t="shared" si="91"/>
        <v>0</v>
      </c>
      <c r="Y219" s="210">
        <f t="shared" si="91"/>
        <v>0</v>
      </c>
      <c r="Z219" s="210">
        <f t="shared" si="91"/>
        <v>0</v>
      </c>
      <c r="AA219" s="210">
        <f t="shared" si="91"/>
        <v>0</v>
      </c>
      <c r="AB219" s="210">
        <f t="shared" si="91"/>
        <v>0</v>
      </c>
      <c r="AC219" s="210">
        <f t="shared" si="91"/>
        <v>0</v>
      </c>
      <c r="AD219" s="210">
        <f t="shared" si="91"/>
        <v>0</v>
      </c>
      <c r="AE219" s="210">
        <f t="shared" si="91"/>
        <v>0</v>
      </c>
      <c r="AF219" s="210">
        <f t="shared" si="91"/>
        <v>0</v>
      </c>
      <c r="AG219" s="210">
        <f t="shared" si="91"/>
        <v>0</v>
      </c>
      <c r="AH219" s="210">
        <f t="shared" si="91"/>
        <v>0</v>
      </c>
      <c r="AI219" s="210">
        <f t="shared" si="91"/>
        <v>0</v>
      </c>
      <c r="AJ219" s="210">
        <f t="shared" si="91"/>
        <v>0</v>
      </c>
      <c r="AK219" s="210">
        <f t="shared" si="91"/>
        <v>0</v>
      </c>
      <c r="AL219" s="210">
        <f t="shared" si="91"/>
        <v>0</v>
      </c>
      <c r="AM219" s="210">
        <f t="shared" si="91"/>
        <v>0</v>
      </c>
      <c r="AN219" s="210">
        <f t="shared" si="91"/>
        <v>0</v>
      </c>
      <c r="AO219" s="210">
        <f t="shared" si="91"/>
        <v>0</v>
      </c>
      <c r="AP219" s="210">
        <f t="shared" si="91"/>
        <v>0</v>
      </c>
    </row>
    <row r="220" spans="1:42" s="16" customFormat="1" x14ac:dyDescent="0.2">
      <c r="A220" s="118" t="s">
        <v>41</v>
      </c>
      <c r="B220" s="204"/>
      <c r="C220" s="210">
        <f t="shared" ref="C220:AP220" si="92">C731</f>
        <v>0</v>
      </c>
      <c r="D220" s="210">
        <f t="shared" si="92"/>
        <v>0</v>
      </c>
      <c r="E220" s="210">
        <f t="shared" si="92"/>
        <v>0</v>
      </c>
      <c r="F220" s="210">
        <f t="shared" si="92"/>
        <v>0</v>
      </c>
      <c r="G220" s="210">
        <f t="shared" si="92"/>
        <v>0</v>
      </c>
      <c r="H220" s="210">
        <f t="shared" si="92"/>
        <v>0</v>
      </c>
      <c r="I220" s="210">
        <f t="shared" si="92"/>
        <v>0</v>
      </c>
      <c r="J220" s="210">
        <f t="shared" si="92"/>
        <v>0</v>
      </c>
      <c r="K220" s="210">
        <f t="shared" si="92"/>
        <v>0</v>
      </c>
      <c r="L220" s="210">
        <f t="shared" si="92"/>
        <v>0</v>
      </c>
      <c r="M220" s="210">
        <f t="shared" si="92"/>
        <v>0</v>
      </c>
      <c r="N220" s="210">
        <f t="shared" si="92"/>
        <v>0</v>
      </c>
      <c r="O220" s="210">
        <f t="shared" si="92"/>
        <v>0</v>
      </c>
      <c r="P220" s="210">
        <f t="shared" si="92"/>
        <v>0</v>
      </c>
      <c r="Q220" s="210">
        <f t="shared" si="92"/>
        <v>0</v>
      </c>
      <c r="R220" s="210">
        <f t="shared" si="92"/>
        <v>0</v>
      </c>
      <c r="S220" s="210">
        <f t="shared" si="92"/>
        <v>0</v>
      </c>
      <c r="T220" s="210">
        <f t="shared" si="92"/>
        <v>0</v>
      </c>
      <c r="U220" s="210">
        <f t="shared" si="92"/>
        <v>0</v>
      </c>
      <c r="V220" s="210">
        <f t="shared" si="92"/>
        <v>0</v>
      </c>
      <c r="W220" s="210">
        <f t="shared" si="92"/>
        <v>0</v>
      </c>
      <c r="X220" s="210">
        <f t="shared" si="92"/>
        <v>0</v>
      </c>
      <c r="Y220" s="210">
        <f t="shared" si="92"/>
        <v>0</v>
      </c>
      <c r="Z220" s="210">
        <f t="shared" si="92"/>
        <v>0</v>
      </c>
      <c r="AA220" s="210">
        <f t="shared" si="92"/>
        <v>0</v>
      </c>
      <c r="AB220" s="210">
        <f t="shared" si="92"/>
        <v>0</v>
      </c>
      <c r="AC220" s="210">
        <f t="shared" si="92"/>
        <v>0</v>
      </c>
      <c r="AD220" s="210">
        <f t="shared" si="92"/>
        <v>0</v>
      </c>
      <c r="AE220" s="210">
        <f t="shared" si="92"/>
        <v>0</v>
      </c>
      <c r="AF220" s="210">
        <f t="shared" si="92"/>
        <v>0</v>
      </c>
      <c r="AG220" s="210">
        <f t="shared" si="92"/>
        <v>0</v>
      </c>
      <c r="AH220" s="210">
        <f t="shared" si="92"/>
        <v>0</v>
      </c>
      <c r="AI220" s="210">
        <f t="shared" si="92"/>
        <v>0</v>
      </c>
      <c r="AJ220" s="210">
        <f t="shared" si="92"/>
        <v>0</v>
      </c>
      <c r="AK220" s="210">
        <f t="shared" si="92"/>
        <v>0</v>
      </c>
      <c r="AL220" s="210">
        <f t="shared" si="92"/>
        <v>0</v>
      </c>
      <c r="AM220" s="210">
        <f t="shared" si="92"/>
        <v>0</v>
      </c>
      <c r="AN220" s="210">
        <f t="shared" si="92"/>
        <v>0</v>
      </c>
      <c r="AO220" s="210">
        <f t="shared" si="92"/>
        <v>0</v>
      </c>
      <c r="AP220" s="210">
        <f t="shared" si="92"/>
        <v>0</v>
      </c>
    </row>
    <row r="221" spans="1:42" s="16" customFormat="1" x14ac:dyDescent="0.2">
      <c r="A221" s="118" t="s">
        <v>33</v>
      </c>
      <c r="B221" s="204"/>
      <c r="C221" s="210">
        <f t="shared" ref="C221:AP221" si="93">-C590</f>
        <v>0</v>
      </c>
      <c r="D221" s="210">
        <f t="shared" si="93"/>
        <v>0</v>
      </c>
      <c r="E221" s="210">
        <f t="shared" si="93"/>
        <v>0</v>
      </c>
      <c r="F221" s="210">
        <f t="shared" si="93"/>
        <v>0</v>
      </c>
      <c r="G221" s="210">
        <f t="shared" si="93"/>
        <v>0</v>
      </c>
      <c r="H221" s="210">
        <f t="shared" si="93"/>
        <v>0</v>
      </c>
      <c r="I221" s="210">
        <f t="shared" si="93"/>
        <v>0</v>
      </c>
      <c r="J221" s="210">
        <f t="shared" si="93"/>
        <v>0</v>
      </c>
      <c r="K221" s="210">
        <f t="shared" si="93"/>
        <v>0</v>
      </c>
      <c r="L221" s="210">
        <f t="shared" si="93"/>
        <v>0</v>
      </c>
      <c r="M221" s="210">
        <f t="shared" si="93"/>
        <v>0</v>
      </c>
      <c r="N221" s="210">
        <f t="shared" si="93"/>
        <v>0</v>
      </c>
      <c r="O221" s="210">
        <f t="shared" si="93"/>
        <v>0</v>
      </c>
      <c r="P221" s="210">
        <f t="shared" si="93"/>
        <v>0</v>
      </c>
      <c r="Q221" s="210">
        <f t="shared" si="93"/>
        <v>0</v>
      </c>
      <c r="R221" s="210">
        <f t="shared" si="93"/>
        <v>0</v>
      </c>
      <c r="S221" s="210">
        <f t="shared" si="93"/>
        <v>0</v>
      </c>
      <c r="T221" s="210">
        <f t="shared" si="93"/>
        <v>0</v>
      </c>
      <c r="U221" s="210">
        <f t="shared" si="93"/>
        <v>0</v>
      </c>
      <c r="V221" s="210">
        <f t="shared" si="93"/>
        <v>0</v>
      </c>
      <c r="W221" s="210">
        <f t="shared" si="93"/>
        <v>0</v>
      </c>
      <c r="X221" s="210">
        <f t="shared" si="93"/>
        <v>0</v>
      </c>
      <c r="Y221" s="210">
        <f t="shared" si="93"/>
        <v>0</v>
      </c>
      <c r="Z221" s="210">
        <f t="shared" si="93"/>
        <v>0</v>
      </c>
      <c r="AA221" s="210">
        <f t="shared" si="93"/>
        <v>0</v>
      </c>
      <c r="AB221" s="210">
        <f t="shared" si="93"/>
        <v>0</v>
      </c>
      <c r="AC221" s="210">
        <f t="shared" si="93"/>
        <v>0</v>
      </c>
      <c r="AD221" s="210">
        <f t="shared" si="93"/>
        <v>0</v>
      </c>
      <c r="AE221" s="210">
        <f t="shared" si="93"/>
        <v>0</v>
      </c>
      <c r="AF221" s="210">
        <f t="shared" si="93"/>
        <v>0</v>
      </c>
      <c r="AG221" s="210">
        <f t="shared" si="93"/>
        <v>0</v>
      </c>
      <c r="AH221" s="210">
        <f t="shared" si="93"/>
        <v>0</v>
      </c>
      <c r="AI221" s="210">
        <f t="shared" si="93"/>
        <v>0</v>
      </c>
      <c r="AJ221" s="210">
        <f t="shared" si="93"/>
        <v>0</v>
      </c>
      <c r="AK221" s="210">
        <f t="shared" si="93"/>
        <v>0</v>
      </c>
      <c r="AL221" s="210">
        <f t="shared" si="93"/>
        <v>0</v>
      </c>
      <c r="AM221" s="210">
        <f t="shared" si="93"/>
        <v>0</v>
      </c>
      <c r="AN221" s="210">
        <f t="shared" si="93"/>
        <v>0</v>
      </c>
      <c r="AO221" s="210">
        <f t="shared" si="93"/>
        <v>0</v>
      </c>
      <c r="AP221" s="210">
        <f t="shared" si="93"/>
        <v>0</v>
      </c>
    </row>
    <row r="222" spans="1:42" s="9" customFormat="1" x14ac:dyDescent="0.2">
      <c r="A222" s="118" t="s">
        <v>36</v>
      </c>
      <c r="B222" s="204"/>
      <c r="C222" s="213">
        <f t="shared" ref="C222:AP222" si="94">IF(C$2&lt;=analysis_period,-C447-C478-C504-C530,0)</f>
        <v>0</v>
      </c>
      <c r="D222" s="213">
        <f t="shared" si="94"/>
        <v>0</v>
      </c>
      <c r="E222" s="213">
        <f t="shared" si="94"/>
        <v>0</v>
      </c>
      <c r="F222" s="213">
        <f t="shared" si="94"/>
        <v>0</v>
      </c>
      <c r="G222" s="213">
        <f t="shared" si="94"/>
        <v>0</v>
      </c>
      <c r="H222" s="213">
        <f t="shared" si="94"/>
        <v>0</v>
      </c>
      <c r="I222" s="213">
        <f t="shared" si="94"/>
        <v>0</v>
      </c>
      <c r="J222" s="213">
        <f t="shared" si="94"/>
        <v>0</v>
      </c>
      <c r="K222" s="213">
        <f t="shared" si="94"/>
        <v>0</v>
      </c>
      <c r="L222" s="213">
        <f t="shared" si="94"/>
        <v>0</v>
      </c>
      <c r="M222" s="213">
        <f t="shared" si="94"/>
        <v>0</v>
      </c>
      <c r="N222" s="213">
        <f t="shared" si="94"/>
        <v>0</v>
      </c>
      <c r="O222" s="213">
        <f t="shared" si="94"/>
        <v>0</v>
      </c>
      <c r="P222" s="213">
        <f t="shared" si="94"/>
        <v>0</v>
      </c>
      <c r="Q222" s="213">
        <f t="shared" si="94"/>
        <v>0</v>
      </c>
      <c r="R222" s="213">
        <f t="shared" si="94"/>
        <v>0</v>
      </c>
      <c r="S222" s="213">
        <f t="shared" si="94"/>
        <v>0</v>
      </c>
      <c r="T222" s="213">
        <f t="shared" si="94"/>
        <v>0</v>
      </c>
      <c r="U222" s="213">
        <f t="shared" si="94"/>
        <v>0</v>
      </c>
      <c r="V222" s="213">
        <f t="shared" si="94"/>
        <v>0</v>
      </c>
      <c r="W222" s="213">
        <f t="shared" si="94"/>
        <v>0</v>
      </c>
      <c r="X222" s="213">
        <f t="shared" si="94"/>
        <v>0</v>
      </c>
      <c r="Y222" s="213">
        <f t="shared" si="94"/>
        <v>0</v>
      </c>
      <c r="Z222" s="213">
        <f t="shared" si="94"/>
        <v>0</v>
      </c>
      <c r="AA222" s="213">
        <f t="shared" si="94"/>
        <v>0</v>
      </c>
      <c r="AB222" s="213">
        <f t="shared" si="94"/>
        <v>0</v>
      </c>
      <c r="AC222" s="213">
        <f t="shared" si="94"/>
        <v>0</v>
      </c>
      <c r="AD222" s="213">
        <f t="shared" si="94"/>
        <v>0</v>
      </c>
      <c r="AE222" s="213">
        <f t="shared" si="94"/>
        <v>0</v>
      </c>
      <c r="AF222" s="213">
        <f t="shared" si="94"/>
        <v>0</v>
      </c>
      <c r="AG222" s="213">
        <f t="shared" si="94"/>
        <v>0</v>
      </c>
      <c r="AH222" s="213">
        <f t="shared" si="94"/>
        <v>0</v>
      </c>
      <c r="AI222" s="213">
        <f t="shared" si="94"/>
        <v>0</v>
      </c>
      <c r="AJ222" s="213">
        <f t="shared" si="94"/>
        <v>0</v>
      </c>
      <c r="AK222" s="213">
        <f t="shared" si="94"/>
        <v>0</v>
      </c>
      <c r="AL222" s="213">
        <f t="shared" si="94"/>
        <v>0</v>
      </c>
      <c r="AM222" s="213">
        <f t="shared" si="94"/>
        <v>0</v>
      </c>
      <c r="AN222" s="213">
        <f t="shared" si="94"/>
        <v>0</v>
      </c>
      <c r="AO222" s="213">
        <f t="shared" si="94"/>
        <v>0</v>
      </c>
      <c r="AP222" s="213">
        <f t="shared" si="94"/>
        <v>0</v>
      </c>
    </row>
    <row r="223" spans="1:42" s="16" customFormat="1" x14ac:dyDescent="0.2">
      <c r="A223" s="118" t="s">
        <v>42</v>
      </c>
      <c r="B223" s="204"/>
      <c r="C223" s="213">
        <f>C216</f>
        <v>0</v>
      </c>
      <c r="D223" s="213">
        <f t="shared" ref="D223:AP223" si="95">D216</f>
        <v>0</v>
      </c>
      <c r="E223" s="213">
        <f t="shared" si="95"/>
        <v>0</v>
      </c>
      <c r="F223" s="213">
        <f t="shared" si="95"/>
        <v>0</v>
      </c>
      <c r="G223" s="213">
        <f t="shared" si="95"/>
        <v>0</v>
      </c>
      <c r="H223" s="213">
        <f t="shared" si="95"/>
        <v>0</v>
      </c>
      <c r="I223" s="213">
        <f t="shared" si="95"/>
        <v>0</v>
      </c>
      <c r="J223" s="213">
        <f t="shared" si="95"/>
        <v>0</v>
      </c>
      <c r="K223" s="213">
        <f t="shared" si="95"/>
        <v>0</v>
      </c>
      <c r="L223" s="213">
        <f t="shared" si="95"/>
        <v>0</v>
      </c>
      <c r="M223" s="213">
        <f t="shared" si="95"/>
        <v>0</v>
      </c>
      <c r="N223" s="213">
        <f t="shared" si="95"/>
        <v>0</v>
      </c>
      <c r="O223" s="213">
        <f t="shared" si="95"/>
        <v>0</v>
      </c>
      <c r="P223" s="213">
        <f t="shared" si="95"/>
        <v>0</v>
      </c>
      <c r="Q223" s="213">
        <f t="shared" si="95"/>
        <v>0</v>
      </c>
      <c r="R223" s="213">
        <f t="shared" si="95"/>
        <v>0</v>
      </c>
      <c r="S223" s="213">
        <f t="shared" si="95"/>
        <v>0</v>
      </c>
      <c r="T223" s="213">
        <f t="shared" si="95"/>
        <v>0</v>
      </c>
      <c r="U223" s="213">
        <f t="shared" si="95"/>
        <v>0</v>
      </c>
      <c r="V223" s="213">
        <f t="shared" si="95"/>
        <v>0</v>
      </c>
      <c r="W223" s="213">
        <f t="shared" si="95"/>
        <v>0</v>
      </c>
      <c r="X223" s="213">
        <f t="shared" si="95"/>
        <v>0</v>
      </c>
      <c r="Y223" s="213">
        <f t="shared" si="95"/>
        <v>0</v>
      </c>
      <c r="Z223" s="213">
        <f t="shared" si="95"/>
        <v>0</v>
      </c>
      <c r="AA223" s="213">
        <f t="shared" si="95"/>
        <v>0</v>
      </c>
      <c r="AB223" s="213">
        <f t="shared" si="95"/>
        <v>0</v>
      </c>
      <c r="AC223" s="213">
        <f t="shared" si="95"/>
        <v>0</v>
      </c>
      <c r="AD223" s="213">
        <f t="shared" si="95"/>
        <v>0</v>
      </c>
      <c r="AE223" s="213">
        <f t="shared" si="95"/>
        <v>0</v>
      </c>
      <c r="AF223" s="213">
        <f t="shared" si="95"/>
        <v>0</v>
      </c>
      <c r="AG223" s="213">
        <f t="shared" si="95"/>
        <v>0</v>
      </c>
      <c r="AH223" s="213">
        <f t="shared" si="95"/>
        <v>0</v>
      </c>
      <c r="AI223" s="213">
        <f t="shared" si="95"/>
        <v>0</v>
      </c>
      <c r="AJ223" s="213">
        <f t="shared" si="95"/>
        <v>0</v>
      </c>
      <c r="AK223" s="213">
        <f t="shared" si="95"/>
        <v>0</v>
      </c>
      <c r="AL223" s="213">
        <f t="shared" si="95"/>
        <v>0</v>
      </c>
      <c r="AM223" s="213">
        <f t="shared" si="95"/>
        <v>0</v>
      </c>
      <c r="AN223" s="213">
        <f t="shared" si="95"/>
        <v>0</v>
      </c>
      <c r="AO223" s="213">
        <f t="shared" si="95"/>
        <v>0</v>
      </c>
      <c r="AP223" s="213">
        <f t="shared" si="95"/>
        <v>0</v>
      </c>
    </row>
    <row r="224" spans="1:42" s="16" customFormat="1" x14ac:dyDescent="0.2">
      <c r="A224" s="118" t="s">
        <v>62</v>
      </c>
      <c r="B224" s="204"/>
      <c r="C224" s="213">
        <f t="shared" ref="C224:AP224" si="96">C104</f>
        <v>0</v>
      </c>
      <c r="D224" s="213">
        <f t="shared" si="96"/>
        <v>0</v>
      </c>
      <c r="E224" s="213">
        <f t="shared" si="96"/>
        <v>0</v>
      </c>
      <c r="F224" s="213">
        <f t="shared" si="96"/>
        <v>0</v>
      </c>
      <c r="G224" s="213">
        <f t="shared" si="96"/>
        <v>0</v>
      </c>
      <c r="H224" s="213">
        <f t="shared" si="96"/>
        <v>0</v>
      </c>
      <c r="I224" s="213">
        <f t="shared" si="96"/>
        <v>0</v>
      </c>
      <c r="J224" s="213">
        <f t="shared" si="96"/>
        <v>0</v>
      </c>
      <c r="K224" s="213">
        <f t="shared" si="96"/>
        <v>0</v>
      </c>
      <c r="L224" s="213">
        <f t="shared" si="96"/>
        <v>0</v>
      </c>
      <c r="M224" s="213">
        <f t="shared" si="96"/>
        <v>0</v>
      </c>
      <c r="N224" s="213">
        <f t="shared" si="96"/>
        <v>0</v>
      </c>
      <c r="O224" s="213">
        <f t="shared" si="96"/>
        <v>0</v>
      </c>
      <c r="P224" s="213">
        <f t="shared" si="96"/>
        <v>0</v>
      </c>
      <c r="Q224" s="213">
        <f t="shared" si="96"/>
        <v>0</v>
      </c>
      <c r="R224" s="213">
        <f t="shared" si="96"/>
        <v>0</v>
      </c>
      <c r="S224" s="213">
        <f t="shared" si="96"/>
        <v>0</v>
      </c>
      <c r="T224" s="213">
        <f t="shared" si="96"/>
        <v>0</v>
      </c>
      <c r="U224" s="213">
        <f t="shared" si="96"/>
        <v>0</v>
      </c>
      <c r="V224" s="213">
        <f t="shared" si="96"/>
        <v>0</v>
      </c>
      <c r="W224" s="213">
        <f t="shared" si="96"/>
        <v>0</v>
      </c>
      <c r="X224" s="213">
        <f t="shared" si="96"/>
        <v>0</v>
      </c>
      <c r="Y224" s="213">
        <f t="shared" si="96"/>
        <v>0</v>
      </c>
      <c r="Z224" s="213">
        <f t="shared" si="96"/>
        <v>0</v>
      </c>
      <c r="AA224" s="213">
        <f t="shared" si="96"/>
        <v>0</v>
      </c>
      <c r="AB224" s="213">
        <f t="shared" si="96"/>
        <v>0</v>
      </c>
      <c r="AC224" s="213">
        <f t="shared" si="96"/>
        <v>0</v>
      </c>
      <c r="AD224" s="213">
        <f t="shared" si="96"/>
        <v>0</v>
      </c>
      <c r="AE224" s="213">
        <f t="shared" si="96"/>
        <v>0</v>
      </c>
      <c r="AF224" s="213">
        <f t="shared" si="96"/>
        <v>0</v>
      </c>
      <c r="AG224" s="213">
        <f t="shared" si="96"/>
        <v>0</v>
      </c>
      <c r="AH224" s="213">
        <f t="shared" si="96"/>
        <v>0</v>
      </c>
      <c r="AI224" s="213">
        <f t="shared" si="96"/>
        <v>0</v>
      </c>
      <c r="AJ224" s="213">
        <f t="shared" si="96"/>
        <v>0</v>
      </c>
      <c r="AK224" s="213">
        <f t="shared" si="96"/>
        <v>0</v>
      </c>
      <c r="AL224" s="213">
        <f t="shared" si="96"/>
        <v>0</v>
      </c>
      <c r="AM224" s="213">
        <f t="shared" si="96"/>
        <v>0</v>
      </c>
      <c r="AN224" s="213">
        <f t="shared" si="96"/>
        <v>0</v>
      </c>
      <c r="AO224" s="213">
        <f t="shared" si="96"/>
        <v>0</v>
      </c>
      <c r="AP224" s="213">
        <f t="shared" si="96"/>
        <v>0</v>
      </c>
    </row>
    <row r="225" spans="1:42" s="16" customFormat="1" x14ac:dyDescent="0.2">
      <c r="A225" s="118" t="s">
        <v>103</v>
      </c>
      <c r="B225" s="204"/>
      <c r="C225" s="211">
        <f t="shared" ref="C225:AP225" si="97">C108</f>
        <v>0</v>
      </c>
      <c r="D225" s="211">
        <f t="shared" si="97"/>
        <v>0</v>
      </c>
      <c r="E225" s="211">
        <f t="shared" si="97"/>
        <v>0</v>
      </c>
      <c r="F225" s="211">
        <f t="shared" si="97"/>
        <v>0</v>
      </c>
      <c r="G225" s="211">
        <f t="shared" si="97"/>
        <v>0</v>
      </c>
      <c r="H225" s="211">
        <f t="shared" si="97"/>
        <v>0</v>
      </c>
      <c r="I225" s="211">
        <f t="shared" si="97"/>
        <v>0</v>
      </c>
      <c r="J225" s="211">
        <f t="shared" si="97"/>
        <v>0</v>
      </c>
      <c r="K225" s="211">
        <f t="shared" si="97"/>
        <v>0</v>
      </c>
      <c r="L225" s="211">
        <f t="shared" si="97"/>
        <v>0</v>
      </c>
      <c r="M225" s="211">
        <f t="shared" si="97"/>
        <v>0</v>
      </c>
      <c r="N225" s="211">
        <f t="shared" si="97"/>
        <v>0</v>
      </c>
      <c r="O225" s="211">
        <f t="shared" si="97"/>
        <v>0</v>
      </c>
      <c r="P225" s="211">
        <f t="shared" si="97"/>
        <v>0</v>
      </c>
      <c r="Q225" s="211">
        <f t="shared" si="97"/>
        <v>0</v>
      </c>
      <c r="R225" s="211">
        <f t="shared" si="97"/>
        <v>0</v>
      </c>
      <c r="S225" s="211">
        <f t="shared" si="97"/>
        <v>0</v>
      </c>
      <c r="T225" s="211">
        <f t="shared" si="97"/>
        <v>0</v>
      </c>
      <c r="U225" s="211">
        <f t="shared" si="97"/>
        <v>0</v>
      </c>
      <c r="V225" s="211">
        <f t="shared" si="97"/>
        <v>0</v>
      </c>
      <c r="W225" s="211">
        <f t="shared" si="97"/>
        <v>0</v>
      </c>
      <c r="X225" s="211">
        <f t="shared" si="97"/>
        <v>0</v>
      </c>
      <c r="Y225" s="211">
        <f t="shared" si="97"/>
        <v>0</v>
      </c>
      <c r="Z225" s="211">
        <f t="shared" si="97"/>
        <v>0</v>
      </c>
      <c r="AA225" s="211">
        <f t="shared" si="97"/>
        <v>0</v>
      </c>
      <c r="AB225" s="211">
        <f t="shared" si="97"/>
        <v>0</v>
      </c>
      <c r="AC225" s="211">
        <f t="shared" si="97"/>
        <v>0</v>
      </c>
      <c r="AD225" s="211">
        <f t="shared" si="97"/>
        <v>0</v>
      </c>
      <c r="AE225" s="211">
        <f t="shared" si="97"/>
        <v>0</v>
      </c>
      <c r="AF225" s="211">
        <f t="shared" si="97"/>
        <v>0</v>
      </c>
      <c r="AG225" s="211">
        <f t="shared" si="97"/>
        <v>0</v>
      </c>
      <c r="AH225" s="211">
        <f t="shared" si="97"/>
        <v>0</v>
      </c>
      <c r="AI225" s="211">
        <f t="shared" si="97"/>
        <v>0</v>
      </c>
      <c r="AJ225" s="211">
        <f t="shared" si="97"/>
        <v>0</v>
      </c>
      <c r="AK225" s="211">
        <f t="shared" si="97"/>
        <v>0</v>
      </c>
      <c r="AL225" s="211">
        <f t="shared" si="97"/>
        <v>0</v>
      </c>
      <c r="AM225" s="211">
        <f t="shared" si="97"/>
        <v>0</v>
      </c>
      <c r="AN225" s="211">
        <f t="shared" si="97"/>
        <v>0</v>
      </c>
      <c r="AO225" s="211">
        <f t="shared" si="97"/>
        <v>0</v>
      </c>
      <c r="AP225" s="211">
        <f t="shared" si="97"/>
        <v>0</v>
      </c>
    </row>
    <row r="226" spans="1:42" s="16" customFormat="1" x14ac:dyDescent="0.2">
      <c r="A226" s="118" t="s">
        <v>34</v>
      </c>
      <c r="B226" s="204"/>
      <c r="C226" s="210">
        <f>SUM(C219:C225)</f>
        <v>0</v>
      </c>
      <c r="D226" s="210">
        <f t="shared" ref="D226:AP226" si="98">SUM(D219:D225)</f>
        <v>0</v>
      </c>
      <c r="E226" s="210">
        <f t="shared" si="98"/>
        <v>0</v>
      </c>
      <c r="F226" s="210">
        <f t="shared" si="98"/>
        <v>0</v>
      </c>
      <c r="G226" s="210">
        <f t="shared" si="98"/>
        <v>0</v>
      </c>
      <c r="H226" s="210">
        <f t="shared" si="98"/>
        <v>0</v>
      </c>
      <c r="I226" s="210">
        <f t="shared" si="98"/>
        <v>0</v>
      </c>
      <c r="J226" s="210">
        <f t="shared" si="98"/>
        <v>0</v>
      </c>
      <c r="K226" s="210">
        <f t="shared" si="98"/>
        <v>0</v>
      </c>
      <c r="L226" s="210">
        <f t="shared" si="98"/>
        <v>0</v>
      </c>
      <c r="M226" s="210">
        <f t="shared" si="98"/>
        <v>0</v>
      </c>
      <c r="N226" s="210">
        <f t="shared" si="98"/>
        <v>0</v>
      </c>
      <c r="O226" s="210">
        <f t="shared" si="98"/>
        <v>0</v>
      </c>
      <c r="P226" s="210">
        <f t="shared" si="98"/>
        <v>0</v>
      </c>
      <c r="Q226" s="210">
        <f t="shared" si="98"/>
        <v>0</v>
      </c>
      <c r="R226" s="210">
        <f t="shared" si="98"/>
        <v>0</v>
      </c>
      <c r="S226" s="210">
        <f t="shared" si="98"/>
        <v>0</v>
      </c>
      <c r="T226" s="210">
        <f t="shared" si="98"/>
        <v>0</v>
      </c>
      <c r="U226" s="210">
        <f t="shared" si="98"/>
        <v>0</v>
      </c>
      <c r="V226" s="210">
        <f t="shared" si="98"/>
        <v>0</v>
      </c>
      <c r="W226" s="210">
        <f t="shared" si="98"/>
        <v>0</v>
      </c>
      <c r="X226" s="210">
        <f t="shared" si="98"/>
        <v>0</v>
      </c>
      <c r="Y226" s="210">
        <f t="shared" si="98"/>
        <v>0</v>
      </c>
      <c r="Z226" s="210">
        <f t="shared" si="98"/>
        <v>0</v>
      </c>
      <c r="AA226" s="210">
        <f t="shared" si="98"/>
        <v>0</v>
      </c>
      <c r="AB226" s="210">
        <f t="shared" si="98"/>
        <v>0</v>
      </c>
      <c r="AC226" s="210">
        <f t="shared" si="98"/>
        <v>0</v>
      </c>
      <c r="AD226" s="210">
        <f t="shared" si="98"/>
        <v>0</v>
      </c>
      <c r="AE226" s="210">
        <f t="shared" si="98"/>
        <v>0</v>
      </c>
      <c r="AF226" s="210">
        <f t="shared" si="98"/>
        <v>0</v>
      </c>
      <c r="AG226" s="210">
        <f t="shared" si="98"/>
        <v>0</v>
      </c>
      <c r="AH226" s="210">
        <f t="shared" si="98"/>
        <v>0</v>
      </c>
      <c r="AI226" s="210">
        <f t="shared" si="98"/>
        <v>0</v>
      </c>
      <c r="AJ226" s="210">
        <f t="shared" si="98"/>
        <v>0</v>
      </c>
      <c r="AK226" s="210">
        <f t="shared" si="98"/>
        <v>0</v>
      </c>
      <c r="AL226" s="210">
        <f t="shared" si="98"/>
        <v>0</v>
      </c>
      <c r="AM226" s="210">
        <f t="shared" si="98"/>
        <v>0</v>
      </c>
      <c r="AN226" s="210">
        <f t="shared" si="98"/>
        <v>0</v>
      </c>
      <c r="AO226" s="210">
        <f t="shared" si="98"/>
        <v>0</v>
      </c>
      <c r="AP226" s="210">
        <f t="shared" si="98"/>
        <v>0</v>
      </c>
    </row>
    <row r="227" spans="1:42" s="16" customFormat="1" x14ac:dyDescent="0.2">
      <c r="A227" s="118" t="str">
        <f>Inputs!B129</f>
        <v>Investment Based Incentive (IBI)</v>
      </c>
      <c r="B227" s="204"/>
    </row>
    <row r="228" spans="1:42" s="16" customFormat="1" x14ac:dyDescent="0.2">
      <c r="A228" s="120" t="str">
        <f>Inputs!B130</f>
        <v>As fixed amount</v>
      </c>
      <c r="B228" s="204"/>
    </row>
    <row r="229" spans="1:42" s="16" customFormat="1" x14ac:dyDescent="0.2">
      <c r="A229" s="107" t="s">
        <v>4</v>
      </c>
      <c r="B229" s="204"/>
      <c r="C229" s="210">
        <f>IF(ibi_fed_amount_tax_fed="Yes",C548,0)</f>
        <v>0</v>
      </c>
    </row>
    <row r="230" spans="1:42" s="16" customFormat="1" x14ac:dyDescent="0.2">
      <c r="A230" s="107" t="s">
        <v>5</v>
      </c>
      <c r="B230" s="204"/>
      <c r="C230" s="210">
        <f>IF(ibi_sta_amount_tax_fed="Yes",C549,0)</f>
        <v>0</v>
      </c>
    </row>
    <row r="231" spans="1:42" s="16" customFormat="1" x14ac:dyDescent="0.2">
      <c r="A231" s="107" t="s">
        <v>190</v>
      </c>
      <c r="B231" s="204"/>
      <c r="C231" s="210">
        <f>IF(ibi_uti_amount_tax_fed="Yes",C550,0)</f>
        <v>0</v>
      </c>
    </row>
    <row r="232" spans="1:42" x14ac:dyDescent="0.2">
      <c r="A232" s="107" t="s">
        <v>191</v>
      </c>
      <c r="B232" s="122"/>
      <c r="C232" s="211">
        <f>IF(ibi_oth_amount_tax_fed="Yes",C551,0)</f>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13</v>
      </c>
      <c r="B233" s="122"/>
      <c r="C233" s="212">
        <f>SUM(C229:C232)</f>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20" t="str">
        <f>Inputs!B135</f>
        <v>As percentage</v>
      </c>
      <c r="B234" s="12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07" t="s">
        <v>4</v>
      </c>
      <c r="B235" s="122"/>
      <c r="C235" s="210">
        <f>IF(ibi_fed_percent_tax_fed="YES",C554,0)</f>
        <v>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07" t="s">
        <v>5</v>
      </c>
      <c r="B236" s="122"/>
      <c r="C236" s="210">
        <f>IF(ibi_sta_percent_tax_fed="YES",C555,0)</f>
        <v>0</v>
      </c>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07" t="s">
        <v>190</v>
      </c>
      <c r="B237" s="122"/>
      <c r="C237" s="210">
        <f>IF(ibi_uti_percent_tax_fed="YES",C556,0)</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07" t="s">
        <v>191</v>
      </c>
      <c r="B238" s="122"/>
      <c r="C238" s="211">
        <f>IF(ibi_oth_percent_tax_fed="YES",C557,0)</f>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07" t="s">
        <v>13</v>
      </c>
      <c r="B239" s="122"/>
      <c r="C239" s="212">
        <f>SUM(C235:C238)</f>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18" t="str">
        <f>Inputs!B140</f>
        <v>Capacity Based Incentive (CBI)</v>
      </c>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20" t="s">
        <v>4</v>
      </c>
      <c r="B241" s="122"/>
      <c r="C241" s="213">
        <f>IF(cbi_fed_tax_fed="Yes",C561,0)</f>
        <v>0</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20" t="s">
        <v>5</v>
      </c>
      <c r="B242" s="122"/>
      <c r="C242" s="213">
        <f>IF(cbi_sta_tax_fed="Yes",C562,0)</f>
        <v>0</v>
      </c>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20" t="s">
        <v>190</v>
      </c>
      <c r="B243" s="122"/>
      <c r="C243" s="213">
        <f>IF(cbi_uti_tax_fed="Yes",C563,0)</f>
        <v>0</v>
      </c>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spans="1:42" x14ac:dyDescent="0.2">
      <c r="A244" s="120" t="s">
        <v>191</v>
      </c>
      <c r="B244" s="122"/>
      <c r="C244" s="211">
        <f>IF(cbi_oth_tax_fed="Yes",C564,0)</f>
        <v>0</v>
      </c>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row>
    <row r="245" spans="1:42" x14ac:dyDescent="0.2">
      <c r="A245" s="120" t="s">
        <v>13</v>
      </c>
      <c r="B245" s="122"/>
      <c r="C245" s="212">
        <f>SUM(C241:C244)</f>
        <v>0</v>
      </c>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row>
    <row r="246" spans="1:42" x14ac:dyDescent="0.2">
      <c r="A246" s="118" t="str">
        <f>Inputs!B145</f>
        <v>Production Based Incentive (PBI)</v>
      </c>
      <c r="B246" s="12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row>
    <row r="247" spans="1:42" x14ac:dyDescent="0.2">
      <c r="A247" s="120" t="s">
        <v>4</v>
      </c>
      <c r="B247" s="122"/>
      <c r="C247" s="213">
        <f t="shared" ref="C247:AP247" si="99">IF(AND(pbi_fed_tax_fed="Yes",pbi_fed_for_ds="No"),C571,0)</f>
        <v>0</v>
      </c>
      <c r="D247" s="213">
        <f t="shared" si="99"/>
        <v>0</v>
      </c>
      <c r="E247" s="213">
        <f t="shared" si="99"/>
        <v>0</v>
      </c>
      <c r="F247" s="213">
        <f t="shared" si="99"/>
        <v>0</v>
      </c>
      <c r="G247" s="213">
        <f t="shared" si="99"/>
        <v>0</v>
      </c>
      <c r="H247" s="213">
        <f t="shared" si="99"/>
        <v>0</v>
      </c>
      <c r="I247" s="213">
        <f t="shared" si="99"/>
        <v>0</v>
      </c>
      <c r="J247" s="213">
        <f t="shared" si="99"/>
        <v>0</v>
      </c>
      <c r="K247" s="213">
        <f t="shared" si="99"/>
        <v>0</v>
      </c>
      <c r="L247" s="213">
        <f t="shared" si="99"/>
        <v>0</v>
      </c>
      <c r="M247" s="213">
        <f t="shared" si="99"/>
        <v>0</v>
      </c>
      <c r="N247" s="213">
        <f t="shared" si="99"/>
        <v>0</v>
      </c>
      <c r="O247" s="213">
        <f t="shared" si="99"/>
        <v>0</v>
      </c>
      <c r="P247" s="213">
        <f t="shared" si="99"/>
        <v>0</v>
      </c>
      <c r="Q247" s="213">
        <f t="shared" si="99"/>
        <v>0</v>
      </c>
      <c r="R247" s="213">
        <f t="shared" si="99"/>
        <v>0</v>
      </c>
      <c r="S247" s="213">
        <f t="shared" si="99"/>
        <v>0</v>
      </c>
      <c r="T247" s="213">
        <f t="shared" si="99"/>
        <v>0</v>
      </c>
      <c r="U247" s="213">
        <f t="shared" si="99"/>
        <v>0</v>
      </c>
      <c r="V247" s="213">
        <f t="shared" si="99"/>
        <v>0</v>
      </c>
      <c r="W247" s="213">
        <f t="shared" si="99"/>
        <v>0</v>
      </c>
      <c r="X247" s="213">
        <f t="shared" si="99"/>
        <v>0</v>
      </c>
      <c r="Y247" s="213">
        <f t="shared" si="99"/>
        <v>0</v>
      </c>
      <c r="Z247" s="213">
        <f t="shared" si="99"/>
        <v>0</v>
      </c>
      <c r="AA247" s="213">
        <f t="shared" si="99"/>
        <v>0</v>
      </c>
      <c r="AB247" s="213">
        <f t="shared" si="99"/>
        <v>0</v>
      </c>
      <c r="AC247" s="213">
        <f t="shared" si="99"/>
        <v>0</v>
      </c>
      <c r="AD247" s="213">
        <f t="shared" si="99"/>
        <v>0</v>
      </c>
      <c r="AE247" s="213">
        <f t="shared" si="99"/>
        <v>0</v>
      </c>
      <c r="AF247" s="213">
        <f t="shared" si="99"/>
        <v>0</v>
      </c>
      <c r="AG247" s="213">
        <f t="shared" si="99"/>
        <v>0</v>
      </c>
      <c r="AH247" s="213">
        <f t="shared" si="99"/>
        <v>0</v>
      </c>
      <c r="AI247" s="213">
        <f t="shared" si="99"/>
        <v>0</v>
      </c>
      <c r="AJ247" s="213">
        <f t="shared" si="99"/>
        <v>0</v>
      </c>
      <c r="AK247" s="213">
        <f t="shared" si="99"/>
        <v>0</v>
      </c>
      <c r="AL247" s="213">
        <f t="shared" si="99"/>
        <v>0</v>
      </c>
      <c r="AM247" s="213">
        <f t="shared" si="99"/>
        <v>0</v>
      </c>
      <c r="AN247" s="213">
        <f t="shared" si="99"/>
        <v>0</v>
      </c>
      <c r="AO247" s="213">
        <f t="shared" si="99"/>
        <v>0</v>
      </c>
      <c r="AP247" s="213">
        <f t="shared" si="99"/>
        <v>0</v>
      </c>
    </row>
    <row r="248" spans="1:42" x14ac:dyDescent="0.2">
      <c r="A248" s="120" t="s">
        <v>5</v>
      </c>
      <c r="B248" s="122"/>
      <c r="C248" s="213">
        <f t="shared" ref="C248:AP248" si="100">IF(AND(pbi_sta_tax_fed="Yes",pbi_sta_for_ds="No"),C575,0)</f>
        <v>0</v>
      </c>
      <c r="D248" s="213">
        <f t="shared" si="100"/>
        <v>0</v>
      </c>
      <c r="E248" s="213">
        <f t="shared" si="100"/>
        <v>0</v>
      </c>
      <c r="F248" s="213">
        <f t="shared" si="100"/>
        <v>0</v>
      </c>
      <c r="G248" s="213">
        <f t="shared" si="100"/>
        <v>0</v>
      </c>
      <c r="H248" s="213">
        <f t="shared" si="100"/>
        <v>0</v>
      </c>
      <c r="I248" s="213">
        <f t="shared" si="100"/>
        <v>0</v>
      </c>
      <c r="J248" s="213">
        <f t="shared" si="100"/>
        <v>0</v>
      </c>
      <c r="K248" s="213">
        <f t="shared" si="100"/>
        <v>0</v>
      </c>
      <c r="L248" s="213">
        <f t="shared" si="100"/>
        <v>0</v>
      </c>
      <c r="M248" s="213">
        <f t="shared" si="100"/>
        <v>0</v>
      </c>
      <c r="N248" s="213">
        <f t="shared" si="100"/>
        <v>0</v>
      </c>
      <c r="O248" s="213">
        <f t="shared" si="100"/>
        <v>0</v>
      </c>
      <c r="P248" s="213">
        <f t="shared" si="100"/>
        <v>0</v>
      </c>
      <c r="Q248" s="213">
        <f t="shared" si="100"/>
        <v>0</v>
      </c>
      <c r="R248" s="213">
        <f t="shared" si="100"/>
        <v>0</v>
      </c>
      <c r="S248" s="213">
        <f t="shared" si="100"/>
        <v>0</v>
      </c>
      <c r="T248" s="213">
        <f t="shared" si="100"/>
        <v>0</v>
      </c>
      <c r="U248" s="213">
        <f t="shared" si="100"/>
        <v>0</v>
      </c>
      <c r="V248" s="213">
        <f t="shared" si="100"/>
        <v>0</v>
      </c>
      <c r="W248" s="213">
        <f t="shared" si="100"/>
        <v>0</v>
      </c>
      <c r="X248" s="213">
        <f t="shared" si="100"/>
        <v>0</v>
      </c>
      <c r="Y248" s="213">
        <f t="shared" si="100"/>
        <v>0</v>
      </c>
      <c r="Z248" s="213">
        <f t="shared" si="100"/>
        <v>0</v>
      </c>
      <c r="AA248" s="213">
        <f t="shared" si="100"/>
        <v>0</v>
      </c>
      <c r="AB248" s="213">
        <f t="shared" si="100"/>
        <v>0</v>
      </c>
      <c r="AC248" s="213">
        <f t="shared" si="100"/>
        <v>0</v>
      </c>
      <c r="AD248" s="213">
        <f t="shared" si="100"/>
        <v>0</v>
      </c>
      <c r="AE248" s="213">
        <f t="shared" si="100"/>
        <v>0</v>
      </c>
      <c r="AF248" s="213">
        <f t="shared" si="100"/>
        <v>0</v>
      </c>
      <c r="AG248" s="213">
        <f t="shared" si="100"/>
        <v>0</v>
      </c>
      <c r="AH248" s="213">
        <f t="shared" si="100"/>
        <v>0</v>
      </c>
      <c r="AI248" s="213">
        <f t="shared" si="100"/>
        <v>0</v>
      </c>
      <c r="AJ248" s="213">
        <f t="shared" si="100"/>
        <v>0</v>
      </c>
      <c r="AK248" s="213">
        <f t="shared" si="100"/>
        <v>0</v>
      </c>
      <c r="AL248" s="213">
        <f t="shared" si="100"/>
        <v>0</v>
      </c>
      <c r="AM248" s="213">
        <f t="shared" si="100"/>
        <v>0</v>
      </c>
      <c r="AN248" s="213">
        <f t="shared" si="100"/>
        <v>0</v>
      </c>
      <c r="AO248" s="213">
        <f t="shared" si="100"/>
        <v>0</v>
      </c>
      <c r="AP248" s="213">
        <f t="shared" si="100"/>
        <v>0</v>
      </c>
    </row>
    <row r="249" spans="1:42" x14ac:dyDescent="0.2">
      <c r="A249" s="120" t="s">
        <v>190</v>
      </c>
      <c r="B249" s="122"/>
      <c r="C249" s="213">
        <f t="shared" ref="C249:AP249" si="101">IF(AND(pbi_uti_tax_fed="Yes",pbi_uti_for_ds="No"),C579,0)</f>
        <v>0</v>
      </c>
      <c r="D249" s="213">
        <f t="shared" si="101"/>
        <v>0</v>
      </c>
      <c r="E249" s="213">
        <f t="shared" si="101"/>
        <v>0</v>
      </c>
      <c r="F249" s="213">
        <f t="shared" si="101"/>
        <v>0</v>
      </c>
      <c r="G249" s="213">
        <f t="shared" si="101"/>
        <v>0</v>
      </c>
      <c r="H249" s="213">
        <f t="shared" si="101"/>
        <v>0</v>
      </c>
      <c r="I249" s="213">
        <f t="shared" si="101"/>
        <v>0</v>
      </c>
      <c r="J249" s="213">
        <f t="shared" si="101"/>
        <v>0</v>
      </c>
      <c r="K249" s="213">
        <f t="shared" si="101"/>
        <v>0</v>
      </c>
      <c r="L249" s="213">
        <f t="shared" si="101"/>
        <v>0</v>
      </c>
      <c r="M249" s="213">
        <f t="shared" si="101"/>
        <v>0</v>
      </c>
      <c r="N249" s="213">
        <f t="shared" si="101"/>
        <v>0</v>
      </c>
      <c r="O249" s="213">
        <f t="shared" si="101"/>
        <v>0</v>
      </c>
      <c r="P249" s="213">
        <f t="shared" si="101"/>
        <v>0</v>
      </c>
      <c r="Q249" s="213">
        <f t="shared" si="101"/>
        <v>0</v>
      </c>
      <c r="R249" s="213">
        <f t="shared" si="101"/>
        <v>0</v>
      </c>
      <c r="S249" s="213">
        <f t="shared" si="101"/>
        <v>0</v>
      </c>
      <c r="T249" s="213">
        <f t="shared" si="101"/>
        <v>0</v>
      </c>
      <c r="U249" s="213">
        <f t="shared" si="101"/>
        <v>0</v>
      </c>
      <c r="V249" s="213">
        <f t="shared" si="101"/>
        <v>0</v>
      </c>
      <c r="W249" s="213">
        <f t="shared" si="101"/>
        <v>0</v>
      </c>
      <c r="X249" s="213">
        <f t="shared" si="101"/>
        <v>0</v>
      </c>
      <c r="Y249" s="213">
        <f t="shared" si="101"/>
        <v>0</v>
      </c>
      <c r="Z249" s="213">
        <f t="shared" si="101"/>
        <v>0</v>
      </c>
      <c r="AA249" s="213">
        <f t="shared" si="101"/>
        <v>0</v>
      </c>
      <c r="AB249" s="213">
        <f t="shared" si="101"/>
        <v>0</v>
      </c>
      <c r="AC249" s="213">
        <f t="shared" si="101"/>
        <v>0</v>
      </c>
      <c r="AD249" s="213">
        <f t="shared" si="101"/>
        <v>0</v>
      </c>
      <c r="AE249" s="213">
        <f t="shared" si="101"/>
        <v>0</v>
      </c>
      <c r="AF249" s="213">
        <f t="shared" si="101"/>
        <v>0</v>
      </c>
      <c r="AG249" s="213">
        <f t="shared" si="101"/>
        <v>0</v>
      </c>
      <c r="AH249" s="213">
        <f t="shared" si="101"/>
        <v>0</v>
      </c>
      <c r="AI249" s="213">
        <f t="shared" si="101"/>
        <v>0</v>
      </c>
      <c r="AJ249" s="213">
        <f t="shared" si="101"/>
        <v>0</v>
      </c>
      <c r="AK249" s="213">
        <f t="shared" si="101"/>
        <v>0</v>
      </c>
      <c r="AL249" s="213">
        <f t="shared" si="101"/>
        <v>0</v>
      </c>
      <c r="AM249" s="213">
        <f t="shared" si="101"/>
        <v>0</v>
      </c>
      <c r="AN249" s="213">
        <f t="shared" si="101"/>
        <v>0</v>
      </c>
      <c r="AO249" s="213">
        <f t="shared" si="101"/>
        <v>0</v>
      </c>
      <c r="AP249" s="213">
        <f t="shared" si="101"/>
        <v>0</v>
      </c>
    </row>
    <row r="250" spans="1:42" x14ac:dyDescent="0.2">
      <c r="A250" s="120" t="s">
        <v>191</v>
      </c>
      <c r="B250" s="122"/>
      <c r="C250" s="213">
        <f t="shared" ref="C250:AP250" si="102">IF(AND(pbi_oth_tax_fed="Yes",pbi_oth_for_ds="No"),C583,0)</f>
        <v>0</v>
      </c>
      <c r="D250" s="213">
        <f t="shared" si="102"/>
        <v>0</v>
      </c>
      <c r="E250" s="213">
        <f t="shared" si="102"/>
        <v>0</v>
      </c>
      <c r="F250" s="213">
        <f t="shared" si="102"/>
        <v>0</v>
      </c>
      <c r="G250" s="213">
        <f t="shared" si="102"/>
        <v>0</v>
      </c>
      <c r="H250" s="213">
        <f t="shared" si="102"/>
        <v>0</v>
      </c>
      <c r="I250" s="213">
        <f t="shared" si="102"/>
        <v>0</v>
      </c>
      <c r="J250" s="213">
        <f t="shared" si="102"/>
        <v>0</v>
      </c>
      <c r="K250" s="213">
        <f t="shared" si="102"/>
        <v>0</v>
      </c>
      <c r="L250" s="213">
        <f t="shared" si="102"/>
        <v>0</v>
      </c>
      <c r="M250" s="213">
        <f t="shared" si="102"/>
        <v>0</v>
      </c>
      <c r="N250" s="213">
        <f t="shared" si="102"/>
        <v>0</v>
      </c>
      <c r="O250" s="213">
        <f t="shared" si="102"/>
        <v>0</v>
      </c>
      <c r="P250" s="213">
        <f t="shared" si="102"/>
        <v>0</v>
      </c>
      <c r="Q250" s="213">
        <f t="shared" si="102"/>
        <v>0</v>
      </c>
      <c r="R250" s="213">
        <f t="shared" si="102"/>
        <v>0</v>
      </c>
      <c r="S250" s="213">
        <f t="shared" si="102"/>
        <v>0</v>
      </c>
      <c r="T250" s="213">
        <f t="shared" si="102"/>
        <v>0</v>
      </c>
      <c r="U250" s="213">
        <f t="shared" si="102"/>
        <v>0</v>
      </c>
      <c r="V250" s="213">
        <f t="shared" si="102"/>
        <v>0</v>
      </c>
      <c r="W250" s="213">
        <f t="shared" si="102"/>
        <v>0</v>
      </c>
      <c r="X250" s="213">
        <f t="shared" si="102"/>
        <v>0</v>
      </c>
      <c r="Y250" s="213">
        <f t="shared" si="102"/>
        <v>0</v>
      </c>
      <c r="Z250" s="213">
        <f t="shared" si="102"/>
        <v>0</v>
      </c>
      <c r="AA250" s="213">
        <f t="shared" si="102"/>
        <v>0</v>
      </c>
      <c r="AB250" s="213">
        <f t="shared" si="102"/>
        <v>0</v>
      </c>
      <c r="AC250" s="213">
        <f t="shared" si="102"/>
        <v>0</v>
      </c>
      <c r="AD250" s="213">
        <f t="shared" si="102"/>
        <v>0</v>
      </c>
      <c r="AE250" s="213">
        <f t="shared" si="102"/>
        <v>0</v>
      </c>
      <c r="AF250" s="213">
        <f t="shared" si="102"/>
        <v>0</v>
      </c>
      <c r="AG250" s="213">
        <f t="shared" si="102"/>
        <v>0</v>
      </c>
      <c r="AH250" s="213">
        <f t="shared" si="102"/>
        <v>0</v>
      </c>
      <c r="AI250" s="213">
        <f t="shared" si="102"/>
        <v>0</v>
      </c>
      <c r="AJ250" s="213">
        <f t="shared" si="102"/>
        <v>0</v>
      </c>
      <c r="AK250" s="213">
        <f t="shared" si="102"/>
        <v>0</v>
      </c>
      <c r="AL250" s="213">
        <f t="shared" si="102"/>
        <v>0</v>
      </c>
      <c r="AM250" s="213">
        <f t="shared" si="102"/>
        <v>0</v>
      </c>
      <c r="AN250" s="213">
        <f t="shared" si="102"/>
        <v>0</v>
      </c>
      <c r="AO250" s="213">
        <f t="shared" si="102"/>
        <v>0</v>
      </c>
      <c r="AP250" s="213">
        <f t="shared" si="102"/>
        <v>0</v>
      </c>
    </row>
    <row r="251" spans="1:42" x14ac:dyDescent="0.2">
      <c r="A251" s="120" t="s">
        <v>13</v>
      </c>
      <c r="B251" s="122"/>
      <c r="C251" s="214">
        <f>SUM(C247:C250)</f>
        <v>0</v>
      </c>
      <c r="D251" s="214">
        <f t="shared" ref="D251:AP251" si="103">SUM(D247:D250)</f>
        <v>0</v>
      </c>
      <c r="E251" s="214">
        <f t="shared" si="103"/>
        <v>0</v>
      </c>
      <c r="F251" s="214">
        <f t="shared" si="103"/>
        <v>0</v>
      </c>
      <c r="G251" s="214">
        <f t="shared" si="103"/>
        <v>0</v>
      </c>
      <c r="H251" s="214">
        <f t="shared" si="103"/>
        <v>0</v>
      </c>
      <c r="I251" s="214">
        <f t="shared" si="103"/>
        <v>0</v>
      </c>
      <c r="J251" s="214">
        <f t="shared" si="103"/>
        <v>0</v>
      </c>
      <c r="K251" s="214">
        <f t="shared" si="103"/>
        <v>0</v>
      </c>
      <c r="L251" s="214">
        <f t="shared" si="103"/>
        <v>0</v>
      </c>
      <c r="M251" s="214">
        <f t="shared" si="103"/>
        <v>0</v>
      </c>
      <c r="N251" s="214">
        <f t="shared" si="103"/>
        <v>0</v>
      </c>
      <c r="O251" s="214">
        <f t="shared" si="103"/>
        <v>0</v>
      </c>
      <c r="P251" s="214">
        <f t="shared" si="103"/>
        <v>0</v>
      </c>
      <c r="Q251" s="214">
        <f t="shared" si="103"/>
        <v>0</v>
      </c>
      <c r="R251" s="214">
        <f t="shared" si="103"/>
        <v>0</v>
      </c>
      <c r="S251" s="214">
        <f t="shared" si="103"/>
        <v>0</v>
      </c>
      <c r="T251" s="214">
        <f t="shared" si="103"/>
        <v>0</v>
      </c>
      <c r="U251" s="214">
        <f t="shared" si="103"/>
        <v>0</v>
      </c>
      <c r="V251" s="214">
        <f t="shared" si="103"/>
        <v>0</v>
      </c>
      <c r="W251" s="214">
        <f t="shared" si="103"/>
        <v>0</v>
      </c>
      <c r="X251" s="214">
        <f t="shared" si="103"/>
        <v>0</v>
      </c>
      <c r="Y251" s="214">
        <f t="shared" si="103"/>
        <v>0</v>
      </c>
      <c r="Z251" s="214">
        <f t="shared" si="103"/>
        <v>0</v>
      </c>
      <c r="AA251" s="214">
        <f t="shared" si="103"/>
        <v>0</v>
      </c>
      <c r="AB251" s="214">
        <f t="shared" si="103"/>
        <v>0</v>
      </c>
      <c r="AC251" s="214">
        <f t="shared" si="103"/>
        <v>0</v>
      </c>
      <c r="AD251" s="214">
        <f t="shared" si="103"/>
        <v>0</v>
      </c>
      <c r="AE251" s="214">
        <f t="shared" si="103"/>
        <v>0</v>
      </c>
      <c r="AF251" s="214">
        <f t="shared" si="103"/>
        <v>0</v>
      </c>
      <c r="AG251" s="214">
        <f t="shared" si="103"/>
        <v>0</v>
      </c>
      <c r="AH251" s="214">
        <f t="shared" si="103"/>
        <v>0</v>
      </c>
      <c r="AI251" s="214">
        <f t="shared" si="103"/>
        <v>0</v>
      </c>
      <c r="AJ251" s="214">
        <f t="shared" si="103"/>
        <v>0</v>
      </c>
      <c r="AK251" s="214">
        <f t="shared" si="103"/>
        <v>0</v>
      </c>
      <c r="AL251" s="214">
        <f t="shared" si="103"/>
        <v>0</v>
      </c>
      <c r="AM251" s="214">
        <f t="shared" si="103"/>
        <v>0</v>
      </c>
      <c r="AN251" s="214">
        <f t="shared" si="103"/>
        <v>0</v>
      </c>
      <c r="AO251" s="214">
        <f t="shared" si="103"/>
        <v>0</v>
      </c>
      <c r="AP251" s="214">
        <f t="shared" si="103"/>
        <v>0</v>
      </c>
    </row>
    <row r="252" spans="1:42" x14ac:dyDescent="0.2">
      <c r="A252" s="118" t="s">
        <v>43</v>
      </c>
      <c r="B252" s="122"/>
      <c r="C252" s="212">
        <f>C233+C239+C245+C251</f>
        <v>0</v>
      </c>
      <c r="D252" s="212">
        <f t="shared" ref="D252:AP252" si="104">D233+D239+D245+D251</f>
        <v>0</v>
      </c>
      <c r="E252" s="212">
        <f t="shared" si="104"/>
        <v>0</v>
      </c>
      <c r="F252" s="212">
        <f t="shared" si="104"/>
        <v>0</v>
      </c>
      <c r="G252" s="212">
        <f t="shared" si="104"/>
        <v>0</v>
      </c>
      <c r="H252" s="212">
        <f t="shared" si="104"/>
        <v>0</v>
      </c>
      <c r="I252" s="212">
        <f t="shared" si="104"/>
        <v>0</v>
      </c>
      <c r="J252" s="212">
        <f t="shared" si="104"/>
        <v>0</v>
      </c>
      <c r="K252" s="212">
        <f t="shared" si="104"/>
        <v>0</v>
      </c>
      <c r="L252" s="212">
        <f t="shared" si="104"/>
        <v>0</v>
      </c>
      <c r="M252" s="212">
        <f t="shared" si="104"/>
        <v>0</v>
      </c>
      <c r="N252" s="212">
        <f t="shared" si="104"/>
        <v>0</v>
      </c>
      <c r="O252" s="212">
        <f t="shared" si="104"/>
        <v>0</v>
      </c>
      <c r="P252" s="212">
        <f t="shared" si="104"/>
        <v>0</v>
      </c>
      <c r="Q252" s="212">
        <f t="shared" si="104"/>
        <v>0</v>
      </c>
      <c r="R252" s="212">
        <f t="shared" si="104"/>
        <v>0</v>
      </c>
      <c r="S252" s="212">
        <f t="shared" si="104"/>
        <v>0</v>
      </c>
      <c r="T252" s="212">
        <f t="shared" si="104"/>
        <v>0</v>
      </c>
      <c r="U252" s="212">
        <f t="shared" si="104"/>
        <v>0</v>
      </c>
      <c r="V252" s="212">
        <f t="shared" si="104"/>
        <v>0</v>
      </c>
      <c r="W252" s="212">
        <f t="shared" si="104"/>
        <v>0</v>
      </c>
      <c r="X252" s="212">
        <f t="shared" si="104"/>
        <v>0</v>
      </c>
      <c r="Y252" s="212">
        <f t="shared" si="104"/>
        <v>0</v>
      </c>
      <c r="Z252" s="212">
        <f t="shared" si="104"/>
        <v>0</v>
      </c>
      <c r="AA252" s="212">
        <f t="shared" si="104"/>
        <v>0</v>
      </c>
      <c r="AB252" s="212">
        <f t="shared" si="104"/>
        <v>0</v>
      </c>
      <c r="AC252" s="212">
        <f t="shared" si="104"/>
        <v>0</v>
      </c>
      <c r="AD252" s="212">
        <f t="shared" si="104"/>
        <v>0</v>
      </c>
      <c r="AE252" s="212">
        <f t="shared" si="104"/>
        <v>0</v>
      </c>
      <c r="AF252" s="212">
        <f t="shared" si="104"/>
        <v>0</v>
      </c>
      <c r="AG252" s="212">
        <f t="shared" si="104"/>
        <v>0</v>
      </c>
      <c r="AH252" s="212">
        <f t="shared" si="104"/>
        <v>0</v>
      </c>
      <c r="AI252" s="212">
        <f t="shared" si="104"/>
        <v>0</v>
      </c>
      <c r="AJ252" s="212">
        <f t="shared" si="104"/>
        <v>0</v>
      </c>
      <c r="AK252" s="212">
        <f t="shared" si="104"/>
        <v>0</v>
      </c>
      <c r="AL252" s="212">
        <f t="shared" si="104"/>
        <v>0</v>
      </c>
      <c r="AM252" s="212">
        <f t="shared" si="104"/>
        <v>0</v>
      </c>
      <c r="AN252" s="212">
        <f t="shared" si="104"/>
        <v>0</v>
      </c>
      <c r="AO252" s="212">
        <f t="shared" si="104"/>
        <v>0</v>
      </c>
      <c r="AP252" s="212">
        <f t="shared" si="104"/>
        <v>0</v>
      </c>
    </row>
    <row r="253" spans="1:42" x14ac:dyDescent="0.2">
      <c r="A253" s="120"/>
      <c r="B253" s="12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18" t="s">
        <v>44</v>
      </c>
      <c r="B254" s="122"/>
      <c r="C254" s="215">
        <f>C226+C252</f>
        <v>0</v>
      </c>
      <c r="D254" s="215">
        <f t="shared" ref="D254:AP254" si="105">D226+D252</f>
        <v>0</v>
      </c>
      <c r="E254" s="215">
        <f t="shared" si="105"/>
        <v>0</v>
      </c>
      <c r="F254" s="215">
        <f t="shared" si="105"/>
        <v>0</v>
      </c>
      <c r="G254" s="215">
        <f t="shared" si="105"/>
        <v>0</v>
      </c>
      <c r="H254" s="215">
        <f t="shared" si="105"/>
        <v>0</v>
      </c>
      <c r="I254" s="215">
        <f t="shared" si="105"/>
        <v>0</v>
      </c>
      <c r="J254" s="215">
        <f t="shared" si="105"/>
        <v>0</v>
      </c>
      <c r="K254" s="215">
        <f t="shared" si="105"/>
        <v>0</v>
      </c>
      <c r="L254" s="215">
        <f t="shared" si="105"/>
        <v>0</v>
      </c>
      <c r="M254" s="215">
        <f t="shared" si="105"/>
        <v>0</v>
      </c>
      <c r="N254" s="215">
        <f t="shared" si="105"/>
        <v>0</v>
      </c>
      <c r="O254" s="215">
        <f t="shared" si="105"/>
        <v>0</v>
      </c>
      <c r="P254" s="215">
        <f t="shared" si="105"/>
        <v>0</v>
      </c>
      <c r="Q254" s="215">
        <f t="shared" si="105"/>
        <v>0</v>
      </c>
      <c r="R254" s="215">
        <f t="shared" si="105"/>
        <v>0</v>
      </c>
      <c r="S254" s="215">
        <f t="shared" si="105"/>
        <v>0</v>
      </c>
      <c r="T254" s="215">
        <f t="shared" si="105"/>
        <v>0</v>
      </c>
      <c r="U254" s="215">
        <f t="shared" si="105"/>
        <v>0</v>
      </c>
      <c r="V254" s="215">
        <f t="shared" si="105"/>
        <v>0</v>
      </c>
      <c r="W254" s="215">
        <f t="shared" si="105"/>
        <v>0</v>
      </c>
      <c r="X254" s="215">
        <f t="shared" si="105"/>
        <v>0</v>
      </c>
      <c r="Y254" s="215">
        <f t="shared" si="105"/>
        <v>0</v>
      </c>
      <c r="Z254" s="215">
        <f t="shared" si="105"/>
        <v>0</v>
      </c>
      <c r="AA254" s="215">
        <f t="shared" si="105"/>
        <v>0</v>
      </c>
      <c r="AB254" s="215">
        <f t="shared" si="105"/>
        <v>0</v>
      </c>
      <c r="AC254" s="215">
        <f t="shared" si="105"/>
        <v>0</v>
      </c>
      <c r="AD254" s="215">
        <f t="shared" si="105"/>
        <v>0</v>
      </c>
      <c r="AE254" s="215">
        <f t="shared" si="105"/>
        <v>0</v>
      </c>
      <c r="AF254" s="215">
        <f t="shared" si="105"/>
        <v>0</v>
      </c>
      <c r="AG254" s="215">
        <f t="shared" si="105"/>
        <v>0</v>
      </c>
      <c r="AH254" s="215">
        <f t="shared" si="105"/>
        <v>0</v>
      </c>
      <c r="AI254" s="215">
        <f t="shared" si="105"/>
        <v>0</v>
      </c>
      <c r="AJ254" s="215">
        <f t="shared" si="105"/>
        <v>0</v>
      </c>
      <c r="AK254" s="215">
        <f t="shared" si="105"/>
        <v>0</v>
      </c>
      <c r="AL254" s="215">
        <f t="shared" si="105"/>
        <v>0</v>
      </c>
      <c r="AM254" s="215">
        <f t="shared" si="105"/>
        <v>0</v>
      </c>
      <c r="AN254" s="215">
        <f t="shared" si="105"/>
        <v>0</v>
      </c>
      <c r="AO254" s="215">
        <f t="shared" si="105"/>
        <v>0</v>
      </c>
      <c r="AP254" s="215">
        <f t="shared" si="105"/>
        <v>0</v>
      </c>
    </row>
    <row r="255" spans="1:42" x14ac:dyDescent="0.2">
      <c r="A255" s="118" t="s">
        <v>303</v>
      </c>
      <c r="B255" s="122">
        <f t="array" ref="B255:AP255">Inputs!C173:AQ173</f>
        <v>0</v>
      </c>
      <c r="C255" s="214">
        <v>0</v>
      </c>
      <c r="D255" s="214">
        <v>0</v>
      </c>
      <c r="E255" s="214">
        <v>0</v>
      </c>
      <c r="F255" s="214">
        <v>0</v>
      </c>
      <c r="G255" s="214">
        <v>0</v>
      </c>
      <c r="H255" s="214">
        <v>0</v>
      </c>
      <c r="I255" s="214">
        <v>0</v>
      </c>
      <c r="J255" s="214">
        <v>0</v>
      </c>
      <c r="K255" s="214">
        <v>0</v>
      </c>
      <c r="L255" s="214">
        <v>0</v>
      </c>
      <c r="M255" s="214">
        <v>0</v>
      </c>
      <c r="N255" s="214">
        <v>0</v>
      </c>
      <c r="O255" s="214">
        <v>0</v>
      </c>
      <c r="P255" s="214">
        <v>0</v>
      </c>
      <c r="Q255" s="214">
        <v>0</v>
      </c>
      <c r="R255" s="214">
        <v>0</v>
      </c>
      <c r="S255" s="214">
        <v>0</v>
      </c>
      <c r="T255" s="214">
        <v>0</v>
      </c>
      <c r="U255" s="214">
        <v>0</v>
      </c>
      <c r="V255" s="214">
        <v>0</v>
      </c>
      <c r="W255" s="214">
        <v>0</v>
      </c>
      <c r="X255" s="214">
        <v>0</v>
      </c>
      <c r="Y255" s="214">
        <v>0</v>
      </c>
      <c r="Z255" s="214">
        <v>0</v>
      </c>
      <c r="AA255" s="214">
        <v>0</v>
      </c>
      <c r="AB255" s="214">
        <v>0</v>
      </c>
      <c r="AC255" s="214">
        <v>0</v>
      </c>
      <c r="AD255" s="214">
        <v>0</v>
      </c>
      <c r="AE255" s="214">
        <v>0</v>
      </c>
      <c r="AF255" s="214">
        <v>0</v>
      </c>
      <c r="AG255" s="214">
        <v>0</v>
      </c>
      <c r="AH255" s="214">
        <v>0</v>
      </c>
      <c r="AI255" s="214">
        <v>0</v>
      </c>
      <c r="AJ255" s="214">
        <v>0</v>
      </c>
      <c r="AK255" s="214">
        <v>0</v>
      </c>
      <c r="AL255" s="214">
        <v>0</v>
      </c>
      <c r="AM255" s="214">
        <v>0</v>
      </c>
      <c r="AN255" s="214">
        <v>0</v>
      </c>
      <c r="AO255" s="214">
        <v>0</v>
      </c>
      <c r="AP255" s="214">
        <v>0</v>
      </c>
    </row>
    <row r="256" spans="1:42" x14ac:dyDescent="0.2">
      <c r="A256" s="118" t="s">
        <v>85</v>
      </c>
      <c r="B256" s="122"/>
      <c r="C256" s="215">
        <f>C254*-C255/100</f>
        <v>0</v>
      </c>
      <c r="D256" s="215">
        <f t="shared" ref="D256:AP256" si="106">D254*-D255/100</f>
        <v>0</v>
      </c>
      <c r="E256" s="215">
        <f t="shared" si="106"/>
        <v>0</v>
      </c>
      <c r="F256" s="215">
        <f t="shared" si="106"/>
        <v>0</v>
      </c>
      <c r="G256" s="215">
        <f t="shared" si="106"/>
        <v>0</v>
      </c>
      <c r="H256" s="215">
        <f t="shared" si="106"/>
        <v>0</v>
      </c>
      <c r="I256" s="215">
        <f t="shared" si="106"/>
        <v>0</v>
      </c>
      <c r="J256" s="215">
        <f t="shared" si="106"/>
        <v>0</v>
      </c>
      <c r="K256" s="215">
        <f t="shared" si="106"/>
        <v>0</v>
      </c>
      <c r="L256" s="215">
        <f t="shared" si="106"/>
        <v>0</v>
      </c>
      <c r="M256" s="215">
        <f t="shared" si="106"/>
        <v>0</v>
      </c>
      <c r="N256" s="215">
        <f t="shared" si="106"/>
        <v>0</v>
      </c>
      <c r="O256" s="215">
        <f t="shared" si="106"/>
        <v>0</v>
      </c>
      <c r="P256" s="215">
        <f t="shared" si="106"/>
        <v>0</v>
      </c>
      <c r="Q256" s="215">
        <f t="shared" si="106"/>
        <v>0</v>
      </c>
      <c r="R256" s="215">
        <f t="shared" si="106"/>
        <v>0</v>
      </c>
      <c r="S256" s="215">
        <f t="shared" si="106"/>
        <v>0</v>
      </c>
      <c r="T256" s="215">
        <f t="shared" si="106"/>
        <v>0</v>
      </c>
      <c r="U256" s="215">
        <f t="shared" si="106"/>
        <v>0</v>
      </c>
      <c r="V256" s="215">
        <f t="shared" si="106"/>
        <v>0</v>
      </c>
      <c r="W256" s="215">
        <f t="shared" si="106"/>
        <v>0</v>
      </c>
      <c r="X256" s="215">
        <f t="shared" si="106"/>
        <v>0</v>
      </c>
      <c r="Y256" s="215">
        <f t="shared" si="106"/>
        <v>0</v>
      </c>
      <c r="Z256" s="215">
        <f t="shared" si="106"/>
        <v>0</v>
      </c>
      <c r="AA256" s="215">
        <f t="shared" si="106"/>
        <v>0</v>
      </c>
      <c r="AB256" s="215">
        <f t="shared" si="106"/>
        <v>0</v>
      </c>
      <c r="AC256" s="215">
        <f t="shared" si="106"/>
        <v>0</v>
      </c>
      <c r="AD256" s="215">
        <f t="shared" si="106"/>
        <v>0</v>
      </c>
      <c r="AE256" s="215">
        <f t="shared" si="106"/>
        <v>0</v>
      </c>
      <c r="AF256" s="215">
        <f t="shared" si="106"/>
        <v>0</v>
      </c>
      <c r="AG256" s="215">
        <f t="shared" si="106"/>
        <v>0</v>
      </c>
      <c r="AH256" s="215">
        <f t="shared" si="106"/>
        <v>0</v>
      </c>
      <c r="AI256" s="215">
        <f t="shared" si="106"/>
        <v>0</v>
      </c>
      <c r="AJ256" s="215">
        <f t="shared" si="106"/>
        <v>0</v>
      </c>
      <c r="AK256" s="215">
        <f t="shared" si="106"/>
        <v>0</v>
      </c>
      <c r="AL256" s="215">
        <f t="shared" si="106"/>
        <v>0</v>
      </c>
      <c r="AM256" s="215">
        <f t="shared" si="106"/>
        <v>0</v>
      </c>
      <c r="AN256" s="215">
        <f t="shared" si="106"/>
        <v>0</v>
      </c>
      <c r="AO256" s="215">
        <f t="shared" si="106"/>
        <v>0</v>
      </c>
      <c r="AP256" s="215">
        <f t="shared" si="106"/>
        <v>0</v>
      </c>
    </row>
    <row r="257" spans="1:42" x14ac:dyDescent="0.2">
      <c r="A257" s="32"/>
      <c r="B257" s="12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row>
    <row r="258" spans="1:42" x14ac:dyDescent="0.2">
      <c r="A258" s="109" t="s">
        <v>100</v>
      </c>
      <c r="B258" s="284"/>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row>
    <row r="259" spans="1:42" x14ac:dyDescent="0.2">
      <c r="A259" s="29" t="s">
        <v>101</v>
      </c>
      <c r="B259" s="122"/>
    </row>
    <row r="260" spans="1:42" x14ac:dyDescent="0.2">
      <c r="A260" s="4" t="s">
        <v>249</v>
      </c>
      <c r="B260" s="122"/>
      <c r="G260" s="435" t="s">
        <v>68</v>
      </c>
      <c r="H260" s="436"/>
      <c r="I260" s="436"/>
      <c r="J260" s="437"/>
      <c r="K260" s="438" t="s">
        <v>69</v>
      </c>
      <c r="L260" s="439"/>
    </row>
    <row r="261" spans="1:42" ht="51" x14ac:dyDescent="0.2">
      <c r="B261" s="207" t="s">
        <v>58</v>
      </c>
      <c r="C261" s="18" t="s">
        <v>54</v>
      </c>
      <c r="D261" s="18" t="s">
        <v>56</v>
      </c>
      <c r="E261" s="34" t="s">
        <v>57</v>
      </c>
      <c r="F261" s="18" t="s">
        <v>59</v>
      </c>
      <c r="G261" s="18" t="s">
        <v>63</v>
      </c>
      <c r="H261" s="18" t="s">
        <v>65</v>
      </c>
      <c r="I261" s="67" t="s">
        <v>64</v>
      </c>
      <c r="J261" s="18" t="s">
        <v>66</v>
      </c>
      <c r="K261" s="40" t="s">
        <v>3</v>
      </c>
      <c r="L261" s="183" t="s">
        <v>66</v>
      </c>
      <c r="M261" s="35" t="s">
        <v>70</v>
      </c>
      <c r="N261" s="35" t="s">
        <v>71</v>
      </c>
      <c r="O261" s="18" t="s">
        <v>60</v>
      </c>
      <c r="P261" s="182" t="s">
        <v>92</v>
      </c>
      <c r="Q261" s="18" t="s">
        <v>93</v>
      </c>
    </row>
    <row r="262" spans="1:42" s="16" customFormat="1" x14ac:dyDescent="0.2">
      <c r="A262" s="41" t="str">
        <f>Inputs!B153</f>
        <v>5-yr MACRS</v>
      </c>
      <c r="B262" s="278">
        <f>IF(Inputs!$C$161=0,0,depr_alloc_macrs_5_percent*100/Inputs!$C$161)</f>
        <v>0</v>
      </c>
      <c r="C262" s="162">
        <f>-$B$84*depr_alloc_macrs_5_percent/100</f>
        <v>0</v>
      </c>
      <c r="D262" s="162">
        <f t="shared" ref="D262:E268" si="107">$B262/100*D$269</f>
        <v>0</v>
      </c>
      <c r="E262" s="162">
        <f t="shared" si="107"/>
        <v>0</v>
      </c>
      <c r="F262" s="164">
        <f>C262-D262-E262</f>
        <v>0</v>
      </c>
      <c r="G262" s="165">
        <f>IF(depr_itc_sta_macrs_5="Yes",F262,0)</f>
        <v>0</v>
      </c>
      <c r="H262" s="172">
        <f t="shared" ref="H262:H268" si="108">IF($G$269=0,0,G262/$G$269)*100</f>
        <v>0</v>
      </c>
      <c r="I262" s="168">
        <f t="shared" ref="I262:I268" si="109">$I$269*H262/100</f>
        <v>0</v>
      </c>
      <c r="J262" s="169">
        <f>I262*0.5</f>
        <v>0</v>
      </c>
      <c r="K262" s="166">
        <f t="shared" ref="K262:K268" si="110">H262/100*$K$269</f>
        <v>0</v>
      </c>
      <c r="L262" s="169">
        <f>K262*0.5</f>
        <v>0</v>
      </c>
      <c r="M262" s="162">
        <f t="shared" ref="M262:M266" si="111">IF(itc_sta_amount_deprbas_sta="Yes",L262,0)+IF(itc_sta_percent_deprbas_sta="Yes",J262,0)</f>
        <v>0</v>
      </c>
      <c r="N262" s="162">
        <f t="shared" ref="N262:N267" si="112">IF(itc_fed_amount_deprbas_sta="Yes",L398,0)+IF(itc_fed_percent_deprbas_sta="Yes",J398,0)</f>
        <v>0</v>
      </c>
      <c r="O262" s="170">
        <f t="shared" ref="O262:O266" si="113">F262-M262-N262</f>
        <v>0</v>
      </c>
      <c r="P262" s="162">
        <f>IF(depr_bonus_sta_macrs_5="Yes",O262*depr_bonus_sta/100,0)</f>
        <v>0</v>
      </c>
      <c r="Q262" s="164">
        <f>O262-P262</f>
        <v>0</v>
      </c>
    </row>
    <row r="263" spans="1:42" s="16" customFormat="1" x14ac:dyDescent="0.2">
      <c r="A263" s="41" t="str">
        <f>Inputs!B154</f>
        <v>15-yr MACRS</v>
      </c>
      <c r="B263" s="278">
        <f>IF(Inputs!$C$161=0,0,depr_alloc_macrs_15_percent*100/Inputs!$C$161)</f>
        <v>0</v>
      </c>
      <c r="C263" s="162">
        <f>-$B$84*depr_alloc_macrs_15_percent/100</f>
        <v>0</v>
      </c>
      <c r="D263" s="162">
        <f t="shared" si="107"/>
        <v>0</v>
      </c>
      <c r="E263" s="162">
        <f t="shared" si="107"/>
        <v>0</v>
      </c>
      <c r="F263" s="164">
        <f t="shared" ref="F263:F267" si="114">C263-D263-E263</f>
        <v>0</v>
      </c>
      <c r="G263" s="166">
        <f>IF(depr_itc_sta_macrs_15="Yes",F263,0)</f>
        <v>0</v>
      </c>
      <c r="H263" s="173">
        <f t="shared" si="108"/>
        <v>0</v>
      </c>
      <c r="I263" s="162">
        <f t="shared" si="109"/>
        <v>0</v>
      </c>
      <c r="J263" s="171">
        <f t="shared" ref="J263:J268" si="115">I263*0.5</f>
        <v>0</v>
      </c>
      <c r="K263" s="166">
        <f t="shared" si="110"/>
        <v>0</v>
      </c>
      <c r="L263" s="171">
        <f t="shared" ref="L263:L268" si="116">K263*0.5</f>
        <v>0</v>
      </c>
      <c r="M263" s="162">
        <f t="shared" si="111"/>
        <v>0</v>
      </c>
      <c r="N263" s="162">
        <f t="shared" si="112"/>
        <v>0</v>
      </c>
      <c r="O263" s="164">
        <f t="shared" si="113"/>
        <v>0</v>
      </c>
      <c r="P263" s="162">
        <f>IF(depr_bonus_sta_macrs_15="Yes",O263*depr_bonus_sta/100,0)</f>
        <v>0</v>
      </c>
      <c r="Q263" s="164">
        <f t="shared" ref="Q263:Q266" si="117">O263-P263</f>
        <v>0</v>
      </c>
    </row>
    <row r="264" spans="1:42" s="16" customFormat="1" x14ac:dyDescent="0.2">
      <c r="A264" s="41" t="str">
        <f>Inputs!B155</f>
        <v>5-yr SL</v>
      </c>
      <c r="B264" s="278">
        <f>IF(Inputs!$C$161=0,0,depr_alloc_sl_5_percent*100/Inputs!$C$161)</f>
        <v>0</v>
      </c>
      <c r="C264" s="162">
        <f>-$B$84*depr_alloc_sl_5_percent/100</f>
        <v>0</v>
      </c>
      <c r="D264" s="162">
        <f t="shared" si="107"/>
        <v>0</v>
      </c>
      <c r="E264" s="162">
        <f t="shared" si="107"/>
        <v>0</v>
      </c>
      <c r="F264" s="164">
        <f t="shared" si="114"/>
        <v>0</v>
      </c>
      <c r="G264" s="166">
        <f>IF(depr_itc_sta_sl_5="Yes",F264,0)</f>
        <v>0</v>
      </c>
      <c r="H264" s="173">
        <f t="shared" si="108"/>
        <v>0</v>
      </c>
      <c r="I264" s="162">
        <f t="shared" si="109"/>
        <v>0</v>
      </c>
      <c r="J264" s="171">
        <f t="shared" si="115"/>
        <v>0</v>
      </c>
      <c r="K264" s="166">
        <f t="shared" si="110"/>
        <v>0</v>
      </c>
      <c r="L264" s="171">
        <f t="shared" si="116"/>
        <v>0</v>
      </c>
      <c r="M264" s="162">
        <f t="shared" si="111"/>
        <v>0</v>
      </c>
      <c r="N264" s="162">
        <f t="shared" si="112"/>
        <v>0</v>
      </c>
      <c r="O264" s="164">
        <f t="shared" si="113"/>
        <v>0</v>
      </c>
      <c r="P264" s="162">
        <f>IF(depr_bonus_sta_sl_5="Yes",O264*depr_bonus_sta/100,0)</f>
        <v>0</v>
      </c>
      <c r="Q264" s="164">
        <f t="shared" si="117"/>
        <v>0</v>
      </c>
    </row>
    <row r="265" spans="1:42" s="16" customFormat="1" x14ac:dyDescent="0.2">
      <c r="A265" s="41" t="str">
        <f>Inputs!B156</f>
        <v>15-yr SL</v>
      </c>
      <c r="B265" s="278">
        <f>IF(Inputs!$C$161=0,0,depr_alloc_sl_15_percent*100/Inputs!$C$161)</f>
        <v>0</v>
      </c>
      <c r="C265" s="162">
        <f>-$B$84*depr_alloc_sl_15_percent/100</f>
        <v>0</v>
      </c>
      <c r="D265" s="162">
        <f t="shared" si="107"/>
        <v>0</v>
      </c>
      <c r="E265" s="162">
        <f t="shared" si="107"/>
        <v>0</v>
      </c>
      <c r="F265" s="164">
        <f t="shared" si="114"/>
        <v>0</v>
      </c>
      <c r="G265" s="166">
        <f>IF(depr_itc_sta_sl_15="Yes",F265,0)</f>
        <v>0</v>
      </c>
      <c r="H265" s="173">
        <f t="shared" si="108"/>
        <v>0</v>
      </c>
      <c r="I265" s="162">
        <f t="shared" si="109"/>
        <v>0</v>
      </c>
      <c r="J265" s="171">
        <f t="shared" si="115"/>
        <v>0</v>
      </c>
      <c r="K265" s="166">
        <f t="shared" si="110"/>
        <v>0</v>
      </c>
      <c r="L265" s="171">
        <f t="shared" si="116"/>
        <v>0</v>
      </c>
      <c r="M265" s="162">
        <f t="shared" si="111"/>
        <v>0</v>
      </c>
      <c r="N265" s="162">
        <f t="shared" si="112"/>
        <v>0</v>
      </c>
      <c r="O265" s="164">
        <f t="shared" si="113"/>
        <v>0</v>
      </c>
      <c r="P265" s="162">
        <f>IF(depr_bonus_sta_sl_15="Yes",O265*depr_bonus_sta/100,0)</f>
        <v>0</v>
      </c>
      <c r="Q265" s="164">
        <f t="shared" si="117"/>
        <v>0</v>
      </c>
    </row>
    <row r="266" spans="1:42" s="16" customFormat="1" x14ac:dyDescent="0.2">
      <c r="A266" s="41" t="str">
        <f>Inputs!B157</f>
        <v>20-yr SL</v>
      </c>
      <c r="B266" s="278">
        <f>IF(Inputs!$C$161=0,0,depr_alloc_sl_20_percent*100/Inputs!$C$161)</f>
        <v>0</v>
      </c>
      <c r="C266" s="162">
        <f>-$B$84*depr_alloc_sl_20_percent/100</f>
        <v>0</v>
      </c>
      <c r="D266" s="162">
        <f t="shared" si="107"/>
        <v>0</v>
      </c>
      <c r="E266" s="162">
        <f t="shared" si="107"/>
        <v>0</v>
      </c>
      <c r="F266" s="164">
        <f t="shared" si="114"/>
        <v>0</v>
      </c>
      <c r="G266" s="166">
        <f>IF(depr_itc_sta_sl_20="Yes",F266,0)</f>
        <v>0</v>
      </c>
      <c r="H266" s="173">
        <f t="shared" si="108"/>
        <v>0</v>
      </c>
      <c r="I266" s="162">
        <f t="shared" si="109"/>
        <v>0</v>
      </c>
      <c r="J266" s="171">
        <f t="shared" si="115"/>
        <v>0</v>
      </c>
      <c r="K266" s="166">
        <f t="shared" si="110"/>
        <v>0</v>
      </c>
      <c r="L266" s="171">
        <f t="shared" si="116"/>
        <v>0</v>
      </c>
      <c r="M266" s="162">
        <f t="shared" si="111"/>
        <v>0</v>
      </c>
      <c r="N266" s="162">
        <f t="shared" si="112"/>
        <v>0</v>
      </c>
      <c r="O266" s="164">
        <f t="shared" si="113"/>
        <v>0</v>
      </c>
      <c r="P266" s="162">
        <f>IF(depr_bonus_sta_sl_20="Yes",O266*depr_bonus_sta/100,0)</f>
        <v>0</v>
      </c>
      <c r="Q266" s="164">
        <f t="shared" si="117"/>
        <v>0</v>
      </c>
    </row>
    <row r="267" spans="1:42" s="16" customFormat="1" x14ac:dyDescent="0.2">
      <c r="A267" s="41" t="str">
        <f>Inputs!B158</f>
        <v>39-yr SL</v>
      </c>
      <c r="B267" s="399">
        <f>IF(Inputs!$C$161=0,0,depr_alloc_sl_39_percent*100/Inputs!$C$161)</f>
        <v>0</v>
      </c>
      <c r="C267" s="162">
        <f>-$B$84*depr_alloc_sl_39_percent/100</f>
        <v>0</v>
      </c>
      <c r="D267" s="162">
        <f t="shared" si="107"/>
        <v>0</v>
      </c>
      <c r="E267" s="162">
        <f t="shared" si="107"/>
        <v>0</v>
      </c>
      <c r="F267" s="164">
        <f t="shared" si="114"/>
        <v>0</v>
      </c>
      <c r="G267" s="166">
        <f>IF(depr_itc_sta_sl_39="Yes",F267,0)</f>
        <v>0</v>
      </c>
      <c r="H267" s="173">
        <f t="shared" si="108"/>
        <v>0</v>
      </c>
      <c r="I267" s="162">
        <f t="shared" si="109"/>
        <v>0</v>
      </c>
      <c r="J267" s="171">
        <f t="shared" si="115"/>
        <v>0</v>
      </c>
      <c r="K267" s="166">
        <f t="shared" si="110"/>
        <v>0</v>
      </c>
      <c r="L267" s="171">
        <f t="shared" si="116"/>
        <v>0</v>
      </c>
      <c r="M267" s="166">
        <f>IF(itc_sta_amount_deprbas_sta="Yes",L267,0)+IF(itc_sta_percent_deprbas_sta="Yes",J267,0)</f>
        <v>0</v>
      </c>
      <c r="N267" s="162">
        <f t="shared" si="112"/>
        <v>0</v>
      </c>
      <c r="O267" s="164">
        <f>F267-M267-N267</f>
        <v>0</v>
      </c>
      <c r="P267" s="162">
        <f>IF(depr_bonus_sta_sl_39="Yes",O267*depr_bonus_sta/100,0)</f>
        <v>0</v>
      </c>
      <c r="Q267" s="164">
        <f>O267-P267</f>
        <v>0</v>
      </c>
    </row>
    <row r="268" spans="1:42" s="16" customFormat="1" x14ac:dyDescent="0.2">
      <c r="A268" s="41" t="s">
        <v>348</v>
      </c>
      <c r="B268" s="279">
        <f>IF(Inputs!$C$161=0,0,depr_alloc_custom_percent*100/Inputs!$C$161)</f>
        <v>0</v>
      </c>
      <c r="C268" s="162">
        <f>-$B$84*depr_alloc_custom_percent/100</f>
        <v>0</v>
      </c>
      <c r="D268" s="162">
        <f t="shared" si="107"/>
        <v>0</v>
      </c>
      <c r="E268" s="162">
        <f t="shared" si="107"/>
        <v>0</v>
      </c>
      <c r="F268" s="164">
        <f>C268-D268-E268</f>
        <v>0</v>
      </c>
      <c r="G268" s="166">
        <f>IF(depr_itc_sta_custom="Yes",F267,0)</f>
        <v>0</v>
      </c>
      <c r="H268" s="173">
        <f t="shared" si="108"/>
        <v>0</v>
      </c>
      <c r="I268" s="162">
        <f t="shared" si="109"/>
        <v>0</v>
      </c>
      <c r="J268" s="171">
        <f t="shared" si="115"/>
        <v>0</v>
      </c>
      <c r="K268" s="166">
        <f t="shared" si="110"/>
        <v>0</v>
      </c>
      <c r="L268" s="162">
        <f t="shared" si="116"/>
        <v>0</v>
      </c>
      <c r="M268" s="166">
        <f>IF(itc_sta_amount_deprbas_sta="Yes",L268,0)+IF(itc_sta_percent_deprbas_sta="Yes",J268,0)</f>
        <v>0</v>
      </c>
      <c r="N268" s="171">
        <f>IF(itc_fed_amount_deprbas_sta="Yes",L404,0)+IF(itc_fed_percent_deprbas_sta="Yes",J404,0)</f>
        <v>0</v>
      </c>
      <c r="O268" s="167">
        <f>F268-M268-N268</f>
        <v>0</v>
      </c>
      <c r="P268" s="162">
        <f>IF(depr_bonus_sta_custom="Yes",O268*depr_bonus_sta/100,0)</f>
        <v>0</v>
      </c>
      <c r="Q268" s="167">
        <f>O268-P268</f>
        <v>0</v>
      </c>
    </row>
    <row r="269" spans="1:42" s="16" customFormat="1" x14ac:dyDescent="0.2">
      <c r="A269" s="41" t="s">
        <v>13</v>
      </c>
      <c r="B269" s="279">
        <f>SUM(B262:B268)</f>
        <v>0</v>
      </c>
      <c r="C269" s="180">
        <f>SUM(C262:C268)</f>
        <v>0</v>
      </c>
      <c r="D269" s="180">
        <f>B278+B284</f>
        <v>0</v>
      </c>
      <c r="E269" s="180">
        <f>B290</f>
        <v>0</v>
      </c>
      <c r="F269" s="266">
        <f>SUM(F262:F268)</f>
        <v>0</v>
      </c>
      <c r="G269" s="178">
        <f>SUM(G262:G268)</f>
        <v>0</v>
      </c>
      <c r="H269" s="174">
        <f>SUM(H262:H268)</f>
        <v>0</v>
      </c>
      <c r="I269" s="180">
        <f>MIN(itc_sta_percent_maxvalue,itc_sta_percent/100*G269)</f>
        <v>0</v>
      </c>
      <c r="J269" s="180">
        <f>SUM(J262:J268)</f>
        <v>0</v>
      </c>
      <c r="K269" s="178">
        <f>itc_sta_amount</f>
        <v>0</v>
      </c>
      <c r="L269" s="181">
        <f t="shared" ref="L269:Q269" si="118">SUM(L262:L268)</f>
        <v>0</v>
      </c>
      <c r="M269" s="178">
        <f t="shared" si="118"/>
        <v>0</v>
      </c>
      <c r="N269" s="181">
        <f t="shared" si="118"/>
        <v>0</v>
      </c>
      <c r="O269" s="167">
        <f t="shared" si="118"/>
        <v>0</v>
      </c>
      <c r="P269" s="266">
        <f t="shared" si="118"/>
        <v>0</v>
      </c>
      <c r="Q269" s="167">
        <f t="shared" si="118"/>
        <v>0</v>
      </c>
    </row>
    <row r="270" spans="1:42" s="122" customFormat="1" x14ac:dyDescent="0.2">
      <c r="A270" s="4"/>
      <c r="B270" s="4"/>
    </row>
    <row r="271" spans="1:42" s="122" customFormat="1" x14ac:dyDescent="0.2">
      <c r="A271" s="4" t="s">
        <v>67</v>
      </c>
      <c r="B271" s="4"/>
    </row>
    <row r="272" spans="1:42" s="122" customFormat="1" x14ac:dyDescent="0.2">
      <c r="A272" s="117" t="str">
        <f>A546</f>
        <v>Investment Based Incentive (IBI)</v>
      </c>
      <c r="B272" s="4"/>
    </row>
    <row r="273" spans="1:2" s="122" customFormat="1" x14ac:dyDescent="0.2">
      <c r="A273" s="27" t="str">
        <f t="shared" ref="A273:A284" si="119">A547</f>
        <v>As fixed amount</v>
      </c>
      <c r="B273" s="4"/>
    </row>
    <row r="274" spans="1:2" s="122" customFormat="1" x14ac:dyDescent="0.2">
      <c r="A274" s="119" t="str">
        <f t="shared" si="119"/>
        <v>Federal ($)</v>
      </c>
      <c r="B274" s="216">
        <f>IF(ibi_fed_amount_deprbas_sta="Yes",ibi_fed_amount,0)</f>
        <v>0</v>
      </c>
    </row>
    <row r="275" spans="1:2" s="122" customFormat="1" x14ac:dyDescent="0.2">
      <c r="A275" s="119" t="str">
        <f t="shared" si="119"/>
        <v>State ($)</v>
      </c>
      <c r="B275" s="216">
        <f>IF(ibi_sta_amount_deprbas_sta="Yes",ibi_sta_amount,0)</f>
        <v>0</v>
      </c>
    </row>
    <row r="276" spans="1:2" s="122" customFormat="1" x14ac:dyDescent="0.2">
      <c r="A276" s="119" t="str">
        <f t="shared" si="119"/>
        <v>Utility ($)</v>
      </c>
      <c r="B276" s="216">
        <f>IF(ibi_uti_amount_deprbas_sta="Yes",ibi_uti_amount,0)</f>
        <v>0</v>
      </c>
    </row>
    <row r="277" spans="1:2" s="122" customFormat="1" x14ac:dyDescent="0.2">
      <c r="A277" s="119" t="str">
        <f t="shared" si="119"/>
        <v>Other ($)</v>
      </c>
      <c r="B277" s="217">
        <f>IF(ibi_oth_amount_deprbas_sta="Yes",ibi_oth_amount,0)</f>
        <v>0</v>
      </c>
    </row>
    <row r="278" spans="1:2" s="122" customFormat="1" x14ac:dyDescent="0.2">
      <c r="A278" s="119" t="str">
        <f t="shared" si="119"/>
        <v>Total</v>
      </c>
      <c r="B278" s="216">
        <f>SUM(B274:B277)</f>
        <v>0</v>
      </c>
    </row>
    <row r="279" spans="1:2" s="122" customFormat="1" x14ac:dyDescent="0.2">
      <c r="A279" s="27" t="str">
        <f t="shared" si="119"/>
        <v>As percentage</v>
      </c>
      <c r="B279" s="4"/>
    </row>
    <row r="280" spans="1:2" s="122" customFormat="1" x14ac:dyDescent="0.2">
      <c r="A280" s="119" t="str">
        <f t="shared" si="119"/>
        <v>Federal (% of total installed cost)</v>
      </c>
      <c r="B280" s="216">
        <f>IF(ibi_fed_percent_deprbas_sta="Yes",C554,0)</f>
        <v>0</v>
      </c>
    </row>
    <row r="281" spans="1:2" s="122" customFormat="1" x14ac:dyDescent="0.2">
      <c r="A281" s="119" t="str">
        <f>A555</f>
        <v>State (% of total installed cost)</v>
      </c>
      <c r="B281" s="216">
        <f>IF(ibi_sta_percent_deprbas_sta="Yes",C555,0)</f>
        <v>0</v>
      </c>
    </row>
    <row r="282" spans="1:2" s="122" customFormat="1" x14ac:dyDescent="0.2">
      <c r="A282" s="119" t="str">
        <f t="shared" si="119"/>
        <v>Utility (% of total installed cost)</v>
      </c>
      <c r="B282" s="216">
        <f>IF(ibi_uti_percent_deprbas_sta="Yes",C556,0)</f>
        <v>0</v>
      </c>
    </row>
    <row r="283" spans="1:2" s="122" customFormat="1" x14ac:dyDescent="0.2">
      <c r="A283" s="119" t="str">
        <f t="shared" si="119"/>
        <v>Other (% of total installed cost)</v>
      </c>
      <c r="B283" s="217">
        <f>IF(ibi_oth_percent_deprbas_sta="Yes",C557,0)</f>
        <v>0</v>
      </c>
    </row>
    <row r="284" spans="1:2" s="122" customFormat="1" x14ac:dyDescent="0.2">
      <c r="A284" s="119" t="str">
        <f t="shared" si="119"/>
        <v>Total</v>
      </c>
      <c r="B284" s="216">
        <f>SUM(B280:B283)</f>
        <v>0</v>
      </c>
    </row>
    <row r="285" spans="1:2" s="122" customFormat="1" x14ac:dyDescent="0.2">
      <c r="A285" s="117" t="str">
        <f t="shared" ref="A285:A290" si="120">A560</f>
        <v>Capacity Based Incentive (CBI)</v>
      </c>
      <c r="B285" s="4"/>
    </row>
    <row r="286" spans="1:2" s="122" customFormat="1" x14ac:dyDescent="0.2">
      <c r="A286" s="27" t="str">
        <f t="shared" si="120"/>
        <v>Federal ($/W)</v>
      </c>
      <c r="B286" s="216">
        <f>IF(cbi_fed_deprbas_sta="Yes",C561,0)</f>
        <v>0</v>
      </c>
    </row>
    <row r="287" spans="1:2" s="122" customFormat="1" x14ac:dyDescent="0.2">
      <c r="A287" s="27" t="str">
        <f t="shared" si="120"/>
        <v>State ($/W)</v>
      </c>
      <c r="B287" s="216">
        <f>IF(cbi_sta_deprbas_sta="Yes",C562,0)</f>
        <v>0</v>
      </c>
    </row>
    <row r="288" spans="1:2" s="122" customFormat="1" x14ac:dyDescent="0.2">
      <c r="A288" s="27" t="str">
        <f t="shared" si="120"/>
        <v>Utility ($/W)</v>
      </c>
      <c r="B288" s="216">
        <f>IF(cbi_uti_deprbas_sta="Yes",C563,0)</f>
        <v>0</v>
      </c>
    </row>
    <row r="289" spans="1:42" s="122" customFormat="1" x14ac:dyDescent="0.2">
      <c r="A289" s="27" t="str">
        <f t="shared" si="120"/>
        <v>Other ($/W)</v>
      </c>
      <c r="B289" s="216">
        <f>IF(cbi_oth_deprbas_sta="Yes",C564,0)</f>
        <v>0</v>
      </c>
    </row>
    <row r="290" spans="1:42" s="122" customFormat="1" x14ac:dyDescent="0.2">
      <c r="A290" s="27" t="str">
        <f t="shared" si="120"/>
        <v>Total</v>
      </c>
      <c r="B290" s="215">
        <f>SUM(B286:B289)</f>
        <v>0</v>
      </c>
    </row>
    <row r="291" spans="1:42" s="122" customFormat="1" x14ac:dyDescent="0.2">
      <c r="A291" s="117" t="s">
        <v>55</v>
      </c>
      <c r="B291" s="216">
        <f>B278+B284+B290</f>
        <v>0</v>
      </c>
    </row>
    <row r="292" spans="1:42" s="122" customFormat="1" x14ac:dyDescent="0.2">
      <c r="A292" s="4"/>
      <c r="B292" s="4"/>
    </row>
    <row r="293" spans="1:42" s="122" customFormat="1" x14ac:dyDescent="0.2">
      <c r="A293" s="4" t="s">
        <v>86</v>
      </c>
      <c r="B293" s="4"/>
    </row>
    <row r="294" spans="1:42" s="122" customFormat="1" x14ac:dyDescent="0.2">
      <c r="A294" s="27" t="s">
        <v>61</v>
      </c>
      <c r="B294" s="4"/>
    </row>
    <row r="295" spans="1:42" x14ac:dyDescent="0.2">
      <c r="A295" s="33" t="str">
        <f t="shared" ref="A295:A300" si="121">A262</f>
        <v>5-yr MACRS</v>
      </c>
      <c r="B295" s="222">
        <f t="array" ref="B295">SUM(IF(ISNUMBER(C295:AP295),C295:AP295))</f>
        <v>0</v>
      </c>
      <c r="C295" s="223" t="e">
        <f>LOOKUP(C$2,'Depreciation Schedules'!$A$3:$A$42,'Depreciation Schedules'!$B$3:$B$42)</f>
        <v>#N/A</v>
      </c>
      <c r="D295" s="223" t="e">
        <f>LOOKUP(D$2,'Depreciation Schedules'!$A$3:$A$42,'Depreciation Schedules'!$B$3:$B$42)</f>
        <v>#N/A</v>
      </c>
      <c r="E295" s="223" t="e">
        <f>LOOKUP(E$2,'Depreciation Schedules'!$A$3:$A$42,'Depreciation Schedules'!$B$3:$B$42)</f>
        <v>#N/A</v>
      </c>
      <c r="F295" s="223" t="e">
        <f>LOOKUP(F$2,'Depreciation Schedules'!$A$3:$A$42,'Depreciation Schedules'!$B$3:$B$42)</f>
        <v>#N/A</v>
      </c>
      <c r="G295" s="223" t="e">
        <f>LOOKUP(G$2,'Depreciation Schedules'!$A$3:$A$42,'Depreciation Schedules'!$B$3:$B$42)</f>
        <v>#N/A</v>
      </c>
      <c r="H295" s="223" t="e">
        <f>LOOKUP(H$2,'Depreciation Schedules'!$A$3:$A$42,'Depreciation Schedules'!$B$3:$B$42)</f>
        <v>#N/A</v>
      </c>
      <c r="I295" s="223" t="e">
        <f>LOOKUP(I$2,'Depreciation Schedules'!$A$3:$A$42,'Depreciation Schedules'!$B$3:$B$42)</f>
        <v>#N/A</v>
      </c>
      <c r="J295" s="223" t="e">
        <f>LOOKUP(J$2,'Depreciation Schedules'!$A$3:$A$42,'Depreciation Schedules'!$B$3:$B$42)</f>
        <v>#N/A</v>
      </c>
      <c r="K295" s="223" t="e">
        <f>LOOKUP(K$2,'Depreciation Schedules'!$A$3:$A$42,'Depreciation Schedules'!$B$3:$B$42)</f>
        <v>#N/A</v>
      </c>
      <c r="L295" s="223" t="e">
        <f>LOOKUP(L$2,'Depreciation Schedules'!$A$3:$A$42,'Depreciation Schedules'!$B$3:$B$42)</f>
        <v>#N/A</v>
      </c>
      <c r="M295" s="223" t="e">
        <f>LOOKUP(M$2,'Depreciation Schedules'!$A$3:$A$42,'Depreciation Schedules'!$B$3:$B$42)</f>
        <v>#N/A</v>
      </c>
      <c r="N295" s="223" t="e">
        <f>LOOKUP(N$2,'Depreciation Schedules'!$A$3:$A$42,'Depreciation Schedules'!$B$3:$B$42)</f>
        <v>#N/A</v>
      </c>
      <c r="O295" s="223" t="e">
        <f>LOOKUP(O$2,'Depreciation Schedules'!$A$3:$A$42,'Depreciation Schedules'!$B$3:$B$42)</f>
        <v>#N/A</v>
      </c>
      <c r="P295" s="223" t="e">
        <f>LOOKUP(P$2,'Depreciation Schedules'!$A$3:$A$42,'Depreciation Schedules'!$B$3:$B$42)</f>
        <v>#N/A</v>
      </c>
      <c r="Q295" s="223" t="e">
        <f>LOOKUP(Q$2,'Depreciation Schedules'!$A$3:$A$42,'Depreciation Schedules'!$B$3:$B$42)</f>
        <v>#N/A</v>
      </c>
      <c r="R295" s="223" t="e">
        <f>LOOKUP(R$2,'Depreciation Schedules'!$A$3:$A$42,'Depreciation Schedules'!$B$3:$B$42)</f>
        <v>#N/A</v>
      </c>
      <c r="S295" s="223" t="e">
        <f>LOOKUP(S$2,'Depreciation Schedules'!$A$3:$A$42,'Depreciation Schedules'!$B$3:$B$42)</f>
        <v>#N/A</v>
      </c>
      <c r="T295" s="223" t="e">
        <f>LOOKUP(T$2,'Depreciation Schedules'!$A$3:$A$42,'Depreciation Schedules'!$B$3:$B$42)</f>
        <v>#N/A</v>
      </c>
      <c r="U295" s="223" t="e">
        <f>LOOKUP(U$2,'Depreciation Schedules'!$A$3:$A$42,'Depreciation Schedules'!$B$3:$B$42)</f>
        <v>#N/A</v>
      </c>
      <c r="V295" s="223" t="e">
        <f>LOOKUP(V$2,'Depreciation Schedules'!$A$3:$A$42,'Depreciation Schedules'!$B$3:$B$42)</f>
        <v>#N/A</v>
      </c>
      <c r="W295" s="223" t="e">
        <f>LOOKUP(W$2,'Depreciation Schedules'!$A$3:$A$42,'Depreciation Schedules'!$B$3:$B$42)</f>
        <v>#N/A</v>
      </c>
      <c r="X295" s="223" t="e">
        <f>LOOKUP(X$2,'Depreciation Schedules'!$A$3:$A$42,'Depreciation Schedules'!$B$3:$B$42)</f>
        <v>#N/A</v>
      </c>
      <c r="Y295" s="223" t="e">
        <f>LOOKUP(Y$2,'Depreciation Schedules'!$A$3:$A$42,'Depreciation Schedules'!$B$3:$B$42)</f>
        <v>#N/A</v>
      </c>
      <c r="Z295" s="223" t="e">
        <f>LOOKUP(Z$2,'Depreciation Schedules'!$A$3:$A$42,'Depreciation Schedules'!$B$3:$B$42)</f>
        <v>#N/A</v>
      </c>
      <c r="AA295" s="223" t="e">
        <f>LOOKUP(AA$2,'Depreciation Schedules'!$A$3:$A$42,'Depreciation Schedules'!$B$3:$B$42)</f>
        <v>#N/A</v>
      </c>
      <c r="AB295" s="223" t="e">
        <f>LOOKUP(AB$2,'Depreciation Schedules'!$A$3:$A$42,'Depreciation Schedules'!$B$3:$B$42)</f>
        <v>#N/A</v>
      </c>
      <c r="AC295" s="223" t="e">
        <f>LOOKUP(AC$2,'Depreciation Schedules'!$A$3:$A$42,'Depreciation Schedules'!$B$3:$B$42)</f>
        <v>#N/A</v>
      </c>
      <c r="AD295" s="223" t="e">
        <f>LOOKUP(AD$2,'Depreciation Schedules'!$A$3:$A$42,'Depreciation Schedules'!$B$3:$B$42)</f>
        <v>#N/A</v>
      </c>
      <c r="AE295" s="223" t="e">
        <f>LOOKUP(AE$2,'Depreciation Schedules'!$A$3:$A$42,'Depreciation Schedules'!$B$3:$B$42)</f>
        <v>#N/A</v>
      </c>
      <c r="AF295" s="223" t="e">
        <f>LOOKUP(AF$2,'Depreciation Schedules'!$A$3:$A$42,'Depreciation Schedules'!$B$3:$B$42)</f>
        <v>#N/A</v>
      </c>
      <c r="AG295" s="223" t="e">
        <f>LOOKUP(AG$2,'Depreciation Schedules'!$A$3:$A$42,'Depreciation Schedules'!$B$3:$B$42)</f>
        <v>#N/A</v>
      </c>
      <c r="AH295" s="223" t="e">
        <f>LOOKUP(AH$2,'Depreciation Schedules'!$A$3:$A$42,'Depreciation Schedules'!$B$3:$B$42)</f>
        <v>#N/A</v>
      </c>
      <c r="AI295" s="223" t="e">
        <f>LOOKUP(AI$2,'Depreciation Schedules'!$A$3:$A$42,'Depreciation Schedules'!$B$3:$B$42)</f>
        <v>#N/A</v>
      </c>
      <c r="AJ295" s="223" t="e">
        <f>LOOKUP(AJ$2,'Depreciation Schedules'!$A$3:$A$42,'Depreciation Schedules'!$B$3:$B$42)</f>
        <v>#N/A</v>
      </c>
      <c r="AK295" s="223" t="e">
        <f>LOOKUP(AK$2,'Depreciation Schedules'!$A$3:$A$42,'Depreciation Schedules'!$B$3:$B$42)</f>
        <v>#N/A</v>
      </c>
      <c r="AL295" s="223" t="e">
        <f>LOOKUP(AL$2,'Depreciation Schedules'!$A$3:$A$42,'Depreciation Schedules'!$B$3:$B$42)</f>
        <v>#N/A</v>
      </c>
      <c r="AM295" s="223" t="e">
        <f>LOOKUP(AM$2,'Depreciation Schedules'!$A$3:$A$42,'Depreciation Schedules'!$B$3:$B$42)</f>
        <v>#N/A</v>
      </c>
      <c r="AN295" s="223" t="e">
        <f>LOOKUP(AN$2,'Depreciation Schedules'!$A$3:$A$42,'Depreciation Schedules'!$B$3:$B$42)</f>
        <v>#N/A</v>
      </c>
      <c r="AO295" s="223" t="e">
        <f>LOOKUP(AO$2,'Depreciation Schedules'!$A$3:$A$42,'Depreciation Schedules'!$B$3:$B$42)</f>
        <v>#N/A</v>
      </c>
      <c r="AP295" s="223" t="e">
        <f>LOOKUP(AP$2,'Depreciation Schedules'!$A$3:$A$42,'Depreciation Schedules'!$B$3:$B$42)</f>
        <v>#N/A</v>
      </c>
    </row>
    <row r="296" spans="1:42" x14ac:dyDescent="0.2">
      <c r="A296" s="33" t="str">
        <f t="shared" si="121"/>
        <v>15-yr MACRS</v>
      </c>
      <c r="B296" s="222">
        <f t="array" ref="B296">SUM(IF(ISNUMBER(C296:AP296),C296:AP296))</f>
        <v>0</v>
      </c>
      <c r="C296" s="223" t="e">
        <f>LOOKUP(C$2,'Depreciation Schedules'!$A$3:$A$42,'Depreciation Schedules'!$C$3:$C$42)</f>
        <v>#N/A</v>
      </c>
      <c r="D296" s="223" t="e">
        <f>LOOKUP(D$2,'Depreciation Schedules'!$A$3:$A$42,'Depreciation Schedules'!$C$3:$C$42)</f>
        <v>#N/A</v>
      </c>
      <c r="E296" s="223" t="e">
        <f>LOOKUP(E$2,'Depreciation Schedules'!$A$3:$A$42,'Depreciation Schedules'!$C$3:$C$42)</f>
        <v>#N/A</v>
      </c>
      <c r="F296" s="223" t="e">
        <f>LOOKUP(F$2,'Depreciation Schedules'!$A$3:$A$42,'Depreciation Schedules'!$C$3:$C$42)</f>
        <v>#N/A</v>
      </c>
      <c r="G296" s="223" t="e">
        <f>LOOKUP(G$2,'Depreciation Schedules'!$A$3:$A$42,'Depreciation Schedules'!$C$3:$C$42)</f>
        <v>#N/A</v>
      </c>
      <c r="H296" s="223" t="e">
        <f>LOOKUP(H$2,'Depreciation Schedules'!$A$3:$A$42,'Depreciation Schedules'!$C$3:$C$42)</f>
        <v>#N/A</v>
      </c>
      <c r="I296" s="223" t="e">
        <f>LOOKUP(I$2,'Depreciation Schedules'!$A$3:$A$42,'Depreciation Schedules'!$C$3:$C$42)</f>
        <v>#N/A</v>
      </c>
      <c r="J296" s="223" t="e">
        <f>LOOKUP(J$2,'Depreciation Schedules'!$A$3:$A$42,'Depreciation Schedules'!$C$3:$C$42)</f>
        <v>#N/A</v>
      </c>
      <c r="K296" s="223" t="e">
        <f>LOOKUP(K$2,'Depreciation Schedules'!$A$3:$A$42,'Depreciation Schedules'!$C$3:$C$42)</f>
        <v>#N/A</v>
      </c>
      <c r="L296" s="223" t="e">
        <f>LOOKUP(L$2,'Depreciation Schedules'!$A$3:$A$42,'Depreciation Schedules'!$C$3:$C$42)</f>
        <v>#N/A</v>
      </c>
      <c r="M296" s="223" t="e">
        <f>LOOKUP(M$2,'Depreciation Schedules'!$A$3:$A$42,'Depreciation Schedules'!$C$3:$C$42)</f>
        <v>#N/A</v>
      </c>
      <c r="N296" s="223" t="e">
        <f>LOOKUP(N$2,'Depreciation Schedules'!$A$3:$A$42,'Depreciation Schedules'!$C$3:$C$42)</f>
        <v>#N/A</v>
      </c>
      <c r="O296" s="223" t="e">
        <f>LOOKUP(O$2,'Depreciation Schedules'!$A$3:$A$42,'Depreciation Schedules'!$C$3:$C$42)</f>
        <v>#N/A</v>
      </c>
      <c r="P296" s="223" t="e">
        <f>LOOKUP(P$2,'Depreciation Schedules'!$A$3:$A$42,'Depreciation Schedules'!$C$3:$C$42)</f>
        <v>#N/A</v>
      </c>
      <c r="Q296" s="223" t="e">
        <f>LOOKUP(Q$2,'Depreciation Schedules'!$A$3:$A$42,'Depreciation Schedules'!$C$3:$C$42)</f>
        <v>#N/A</v>
      </c>
      <c r="R296" s="223" t="e">
        <f>LOOKUP(R$2,'Depreciation Schedules'!$A$3:$A$42,'Depreciation Schedules'!$C$3:$C$42)</f>
        <v>#N/A</v>
      </c>
      <c r="S296" s="223" t="e">
        <f>LOOKUP(S$2,'Depreciation Schedules'!$A$3:$A$42,'Depreciation Schedules'!$C$3:$C$42)</f>
        <v>#N/A</v>
      </c>
      <c r="T296" s="223" t="e">
        <f>LOOKUP(T$2,'Depreciation Schedules'!$A$3:$A$42,'Depreciation Schedules'!$C$3:$C$42)</f>
        <v>#N/A</v>
      </c>
      <c r="U296" s="223" t="e">
        <f>LOOKUP(U$2,'Depreciation Schedules'!$A$3:$A$42,'Depreciation Schedules'!$C$3:$C$42)</f>
        <v>#N/A</v>
      </c>
      <c r="V296" s="223" t="e">
        <f>LOOKUP(V$2,'Depreciation Schedules'!$A$3:$A$42,'Depreciation Schedules'!$C$3:$C$42)</f>
        <v>#N/A</v>
      </c>
      <c r="W296" s="223" t="e">
        <f>LOOKUP(W$2,'Depreciation Schedules'!$A$3:$A$42,'Depreciation Schedules'!$C$3:$C$42)</f>
        <v>#N/A</v>
      </c>
      <c r="X296" s="223" t="e">
        <f>LOOKUP(X$2,'Depreciation Schedules'!$A$3:$A$42,'Depreciation Schedules'!$C$3:$C$42)</f>
        <v>#N/A</v>
      </c>
      <c r="Y296" s="223" t="e">
        <f>LOOKUP(Y$2,'Depreciation Schedules'!$A$3:$A$42,'Depreciation Schedules'!$C$3:$C$42)</f>
        <v>#N/A</v>
      </c>
      <c r="Z296" s="223" t="e">
        <f>LOOKUP(Z$2,'Depreciation Schedules'!$A$3:$A$42,'Depreciation Schedules'!$C$3:$C$42)</f>
        <v>#N/A</v>
      </c>
      <c r="AA296" s="223" t="e">
        <f>LOOKUP(AA$2,'Depreciation Schedules'!$A$3:$A$42,'Depreciation Schedules'!$C$3:$C$42)</f>
        <v>#N/A</v>
      </c>
      <c r="AB296" s="223" t="e">
        <f>LOOKUP(AB$2,'Depreciation Schedules'!$A$3:$A$42,'Depreciation Schedules'!$C$3:$C$42)</f>
        <v>#N/A</v>
      </c>
      <c r="AC296" s="223" t="e">
        <f>LOOKUP(AC$2,'Depreciation Schedules'!$A$3:$A$42,'Depreciation Schedules'!$C$3:$C$42)</f>
        <v>#N/A</v>
      </c>
      <c r="AD296" s="223" t="e">
        <f>LOOKUP(AD$2,'Depreciation Schedules'!$A$3:$A$42,'Depreciation Schedules'!$C$3:$C$42)</f>
        <v>#N/A</v>
      </c>
      <c r="AE296" s="223" t="e">
        <f>LOOKUP(AE$2,'Depreciation Schedules'!$A$3:$A$42,'Depreciation Schedules'!$C$3:$C$42)</f>
        <v>#N/A</v>
      </c>
      <c r="AF296" s="223" t="e">
        <f>LOOKUP(AF$2,'Depreciation Schedules'!$A$3:$A$42,'Depreciation Schedules'!$C$3:$C$42)</f>
        <v>#N/A</v>
      </c>
      <c r="AG296" s="223" t="e">
        <f>LOOKUP(AG$2,'Depreciation Schedules'!$A$3:$A$42,'Depreciation Schedules'!$C$3:$C$42)</f>
        <v>#N/A</v>
      </c>
      <c r="AH296" s="223" t="e">
        <f>LOOKUP(AH$2,'Depreciation Schedules'!$A$3:$A$42,'Depreciation Schedules'!$C$3:$C$42)</f>
        <v>#N/A</v>
      </c>
      <c r="AI296" s="223" t="e">
        <f>LOOKUP(AI$2,'Depreciation Schedules'!$A$3:$A$42,'Depreciation Schedules'!$C$3:$C$42)</f>
        <v>#N/A</v>
      </c>
      <c r="AJ296" s="223" t="e">
        <f>LOOKUP(AJ$2,'Depreciation Schedules'!$A$3:$A$42,'Depreciation Schedules'!$C$3:$C$42)</f>
        <v>#N/A</v>
      </c>
      <c r="AK296" s="223" t="e">
        <f>LOOKUP(AK$2,'Depreciation Schedules'!$A$3:$A$42,'Depreciation Schedules'!$C$3:$C$42)</f>
        <v>#N/A</v>
      </c>
      <c r="AL296" s="223" t="e">
        <f>LOOKUP(AL$2,'Depreciation Schedules'!$A$3:$A$42,'Depreciation Schedules'!$C$3:$C$42)</f>
        <v>#N/A</v>
      </c>
      <c r="AM296" s="223" t="e">
        <f>LOOKUP(AM$2,'Depreciation Schedules'!$A$3:$A$42,'Depreciation Schedules'!$C$3:$C$42)</f>
        <v>#N/A</v>
      </c>
      <c r="AN296" s="223" t="e">
        <f>LOOKUP(AN$2,'Depreciation Schedules'!$A$3:$A$42,'Depreciation Schedules'!$C$3:$C$42)</f>
        <v>#N/A</v>
      </c>
      <c r="AO296" s="223" t="e">
        <f>LOOKUP(AO$2,'Depreciation Schedules'!$A$3:$A$42,'Depreciation Schedules'!$C$3:$C$42)</f>
        <v>#N/A</v>
      </c>
      <c r="AP296" s="223" t="e">
        <f>LOOKUP(AP$2,'Depreciation Schedules'!$A$3:$A$42,'Depreciation Schedules'!$C$3:$C$42)</f>
        <v>#N/A</v>
      </c>
    </row>
    <row r="297" spans="1:42" x14ac:dyDescent="0.2">
      <c r="A297" s="33" t="str">
        <f t="shared" si="121"/>
        <v>5-yr SL</v>
      </c>
      <c r="B297" s="222">
        <f t="array" ref="B297">SUM(IF(ISNUMBER(C297:AP297),C297:AP297))</f>
        <v>0</v>
      </c>
      <c r="C297" s="223" t="e">
        <f>LOOKUP(C$2,'Depreciation Schedules'!$A$3:$A$42,'Depreciation Schedules'!$D$3:$D$42)</f>
        <v>#N/A</v>
      </c>
      <c r="D297" s="223" t="e">
        <f>LOOKUP(D$2,'Depreciation Schedules'!$A$3:$A$42,'Depreciation Schedules'!$D$3:$D$42)</f>
        <v>#N/A</v>
      </c>
      <c r="E297" s="223" t="e">
        <f>LOOKUP(E$2,'Depreciation Schedules'!$A$3:$A$42,'Depreciation Schedules'!$D$3:$D$42)</f>
        <v>#N/A</v>
      </c>
      <c r="F297" s="223" t="e">
        <f>LOOKUP(F$2,'Depreciation Schedules'!$A$3:$A$42,'Depreciation Schedules'!$D$3:$D$42)</f>
        <v>#N/A</v>
      </c>
      <c r="G297" s="223" t="e">
        <f>LOOKUP(G$2,'Depreciation Schedules'!$A$3:$A$42,'Depreciation Schedules'!$D$3:$D$42)</f>
        <v>#N/A</v>
      </c>
      <c r="H297" s="223" t="e">
        <f>LOOKUP(H$2,'Depreciation Schedules'!$A$3:$A$42,'Depreciation Schedules'!$D$3:$D$42)</f>
        <v>#N/A</v>
      </c>
      <c r="I297" s="223" t="e">
        <f>LOOKUP(I$2,'Depreciation Schedules'!$A$3:$A$42,'Depreciation Schedules'!$D$3:$D$42)</f>
        <v>#N/A</v>
      </c>
      <c r="J297" s="223" t="e">
        <f>LOOKUP(J$2,'Depreciation Schedules'!$A$3:$A$42,'Depreciation Schedules'!$D$3:$D$42)</f>
        <v>#N/A</v>
      </c>
      <c r="K297" s="223" t="e">
        <f>LOOKUP(K$2,'Depreciation Schedules'!$A$3:$A$42,'Depreciation Schedules'!$D$3:$D$42)</f>
        <v>#N/A</v>
      </c>
      <c r="L297" s="223" t="e">
        <f>LOOKUP(L$2,'Depreciation Schedules'!$A$3:$A$42,'Depreciation Schedules'!$D$3:$D$42)</f>
        <v>#N/A</v>
      </c>
      <c r="M297" s="223" t="e">
        <f>LOOKUP(M$2,'Depreciation Schedules'!$A$3:$A$42,'Depreciation Schedules'!$D$3:$D$42)</f>
        <v>#N/A</v>
      </c>
      <c r="N297" s="223" t="e">
        <f>LOOKUP(N$2,'Depreciation Schedules'!$A$3:$A$42,'Depreciation Schedules'!$D$3:$D$42)</f>
        <v>#N/A</v>
      </c>
      <c r="O297" s="223" t="e">
        <f>LOOKUP(O$2,'Depreciation Schedules'!$A$3:$A$42,'Depreciation Schedules'!$D$3:$D$42)</f>
        <v>#N/A</v>
      </c>
      <c r="P297" s="223" t="e">
        <f>LOOKUP(P$2,'Depreciation Schedules'!$A$3:$A$42,'Depreciation Schedules'!$D$3:$D$42)</f>
        <v>#N/A</v>
      </c>
      <c r="Q297" s="223" t="e">
        <f>LOOKUP(Q$2,'Depreciation Schedules'!$A$3:$A$42,'Depreciation Schedules'!$D$3:$D$42)</f>
        <v>#N/A</v>
      </c>
      <c r="R297" s="223" t="e">
        <f>LOOKUP(R$2,'Depreciation Schedules'!$A$3:$A$42,'Depreciation Schedules'!$D$3:$D$42)</f>
        <v>#N/A</v>
      </c>
      <c r="S297" s="223" t="e">
        <f>LOOKUP(S$2,'Depreciation Schedules'!$A$3:$A$42,'Depreciation Schedules'!$D$3:$D$42)</f>
        <v>#N/A</v>
      </c>
      <c r="T297" s="223" t="e">
        <f>LOOKUP(T$2,'Depreciation Schedules'!$A$3:$A$42,'Depreciation Schedules'!$D$3:$D$42)</f>
        <v>#N/A</v>
      </c>
      <c r="U297" s="223" t="e">
        <f>LOOKUP(U$2,'Depreciation Schedules'!$A$3:$A$42,'Depreciation Schedules'!$D$3:$D$42)</f>
        <v>#N/A</v>
      </c>
      <c r="V297" s="223" t="e">
        <f>LOOKUP(V$2,'Depreciation Schedules'!$A$3:$A$42,'Depreciation Schedules'!$D$3:$D$42)</f>
        <v>#N/A</v>
      </c>
      <c r="W297" s="223" t="e">
        <f>LOOKUP(W$2,'Depreciation Schedules'!$A$3:$A$42,'Depreciation Schedules'!$D$3:$D$42)</f>
        <v>#N/A</v>
      </c>
      <c r="X297" s="223" t="e">
        <f>LOOKUP(X$2,'Depreciation Schedules'!$A$3:$A$42,'Depreciation Schedules'!$D$3:$D$42)</f>
        <v>#N/A</v>
      </c>
      <c r="Y297" s="223" t="e">
        <f>LOOKUP(Y$2,'Depreciation Schedules'!$A$3:$A$42,'Depreciation Schedules'!$D$3:$D$42)</f>
        <v>#N/A</v>
      </c>
      <c r="Z297" s="223" t="e">
        <f>LOOKUP(Z$2,'Depreciation Schedules'!$A$3:$A$42,'Depreciation Schedules'!$D$3:$D$42)</f>
        <v>#N/A</v>
      </c>
      <c r="AA297" s="223" t="e">
        <f>LOOKUP(AA$2,'Depreciation Schedules'!$A$3:$A$42,'Depreciation Schedules'!$D$3:$D$42)</f>
        <v>#N/A</v>
      </c>
      <c r="AB297" s="223" t="e">
        <f>LOOKUP(AB$2,'Depreciation Schedules'!$A$3:$A$42,'Depreciation Schedules'!$D$3:$D$42)</f>
        <v>#N/A</v>
      </c>
      <c r="AC297" s="223" t="e">
        <f>LOOKUP(AC$2,'Depreciation Schedules'!$A$3:$A$42,'Depreciation Schedules'!$D$3:$D$42)</f>
        <v>#N/A</v>
      </c>
      <c r="AD297" s="223" t="e">
        <f>LOOKUP(AD$2,'Depreciation Schedules'!$A$3:$A$42,'Depreciation Schedules'!$D$3:$D$42)</f>
        <v>#N/A</v>
      </c>
      <c r="AE297" s="223" t="e">
        <f>LOOKUP(AE$2,'Depreciation Schedules'!$A$3:$A$42,'Depreciation Schedules'!$D$3:$D$42)</f>
        <v>#N/A</v>
      </c>
      <c r="AF297" s="223" t="e">
        <f>LOOKUP(AF$2,'Depreciation Schedules'!$A$3:$A$42,'Depreciation Schedules'!$D$3:$D$42)</f>
        <v>#N/A</v>
      </c>
      <c r="AG297" s="223" t="e">
        <f>LOOKUP(AG$2,'Depreciation Schedules'!$A$3:$A$42,'Depreciation Schedules'!$D$3:$D$42)</f>
        <v>#N/A</v>
      </c>
      <c r="AH297" s="223" t="e">
        <f>LOOKUP(AH$2,'Depreciation Schedules'!$A$3:$A$42,'Depreciation Schedules'!$D$3:$D$42)</f>
        <v>#N/A</v>
      </c>
      <c r="AI297" s="223" t="e">
        <f>LOOKUP(AI$2,'Depreciation Schedules'!$A$3:$A$42,'Depreciation Schedules'!$D$3:$D$42)</f>
        <v>#N/A</v>
      </c>
      <c r="AJ297" s="223" t="e">
        <f>LOOKUP(AJ$2,'Depreciation Schedules'!$A$3:$A$42,'Depreciation Schedules'!$D$3:$D$42)</f>
        <v>#N/A</v>
      </c>
      <c r="AK297" s="223" t="e">
        <f>LOOKUP(AK$2,'Depreciation Schedules'!$A$3:$A$42,'Depreciation Schedules'!$D$3:$D$42)</f>
        <v>#N/A</v>
      </c>
      <c r="AL297" s="223" t="e">
        <f>LOOKUP(AL$2,'Depreciation Schedules'!$A$3:$A$42,'Depreciation Schedules'!$D$3:$D$42)</f>
        <v>#N/A</v>
      </c>
      <c r="AM297" s="223" t="e">
        <f>LOOKUP(AM$2,'Depreciation Schedules'!$A$3:$A$42,'Depreciation Schedules'!$D$3:$D$42)</f>
        <v>#N/A</v>
      </c>
      <c r="AN297" s="223" t="e">
        <f>LOOKUP(AN$2,'Depreciation Schedules'!$A$3:$A$42,'Depreciation Schedules'!$D$3:$D$42)</f>
        <v>#N/A</v>
      </c>
      <c r="AO297" s="223" t="e">
        <f>LOOKUP(AO$2,'Depreciation Schedules'!$A$3:$A$42,'Depreciation Schedules'!$D$3:$D$42)</f>
        <v>#N/A</v>
      </c>
      <c r="AP297" s="223" t="e">
        <f>LOOKUP(AP$2,'Depreciation Schedules'!$A$3:$A$42,'Depreciation Schedules'!$D$3:$D$42)</f>
        <v>#N/A</v>
      </c>
    </row>
    <row r="298" spans="1:42" x14ac:dyDescent="0.2">
      <c r="A298" s="33" t="str">
        <f t="shared" si="121"/>
        <v>15-yr SL</v>
      </c>
      <c r="B298" s="222">
        <f t="array" ref="B298">SUM(IF(ISNUMBER(C298:AP298),C298:AP298))</f>
        <v>0</v>
      </c>
      <c r="C298" s="223" t="e">
        <f>LOOKUP(C$2,'Depreciation Schedules'!$A$3:$A$42,'Depreciation Schedules'!$E$3:$E$42)</f>
        <v>#N/A</v>
      </c>
      <c r="D298" s="223" t="e">
        <f>LOOKUP(D$2,'Depreciation Schedules'!$A$3:$A$42,'Depreciation Schedules'!$E$3:$E$42)</f>
        <v>#N/A</v>
      </c>
      <c r="E298" s="223" t="e">
        <f>LOOKUP(E$2,'Depreciation Schedules'!$A$3:$A$42,'Depreciation Schedules'!$E$3:$E$42)</f>
        <v>#N/A</v>
      </c>
      <c r="F298" s="223" t="e">
        <f>LOOKUP(F$2,'Depreciation Schedules'!$A$3:$A$42,'Depreciation Schedules'!$E$3:$E$42)</f>
        <v>#N/A</v>
      </c>
      <c r="G298" s="223" t="e">
        <f>LOOKUP(G$2,'Depreciation Schedules'!$A$3:$A$42,'Depreciation Schedules'!$E$3:$E$42)</f>
        <v>#N/A</v>
      </c>
      <c r="H298" s="223" t="e">
        <f>LOOKUP(H$2,'Depreciation Schedules'!$A$3:$A$42,'Depreciation Schedules'!$E$3:$E$42)</f>
        <v>#N/A</v>
      </c>
      <c r="I298" s="223" t="e">
        <f>LOOKUP(I$2,'Depreciation Schedules'!$A$3:$A$42,'Depreciation Schedules'!$E$3:$E$42)</f>
        <v>#N/A</v>
      </c>
      <c r="J298" s="223" t="e">
        <f>LOOKUP(J$2,'Depreciation Schedules'!$A$3:$A$42,'Depreciation Schedules'!$E$3:$E$42)</f>
        <v>#N/A</v>
      </c>
      <c r="K298" s="223" t="e">
        <f>LOOKUP(K$2,'Depreciation Schedules'!$A$3:$A$42,'Depreciation Schedules'!$E$3:$E$42)</f>
        <v>#N/A</v>
      </c>
      <c r="L298" s="223" t="e">
        <f>LOOKUP(L$2,'Depreciation Schedules'!$A$3:$A$42,'Depreciation Schedules'!$E$3:$E$42)</f>
        <v>#N/A</v>
      </c>
      <c r="M298" s="223" t="e">
        <f>LOOKUP(M$2,'Depreciation Schedules'!$A$3:$A$42,'Depreciation Schedules'!$E$3:$E$42)</f>
        <v>#N/A</v>
      </c>
      <c r="N298" s="223" t="e">
        <f>LOOKUP(N$2,'Depreciation Schedules'!$A$3:$A$42,'Depreciation Schedules'!$E$3:$E$42)</f>
        <v>#N/A</v>
      </c>
      <c r="O298" s="223" t="e">
        <f>LOOKUP(O$2,'Depreciation Schedules'!$A$3:$A$42,'Depreciation Schedules'!$E$3:$E$42)</f>
        <v>#N/A</v>
      </c>
      <c r="P298" s="223" t="e">
        <f>LOOKUP(P$2,'Depreciation Schedules'!$A$3:$A$42,'Depreciation Schedules'!$E$3:$E$42)</f>
        <v>#N/A</v>
      </c>
      <c r="Q298" s="223" t="e">
        <f>LOOKUP(Q$2,'Depreciation Schedules'!$A$3:$A$42,'Depreciation Schedules'!$E$3:$E$42)</f>
        <v>#N/A</v>
      </c>
      <c r="R298" s="223" t="e">
        <f>LOOKUP(R$2,'Depreciation Schedules'!$A$3:$A$42,'Depreciation Schedules'!$E$3:$E$42)</f>
        <v>#N/A</v>
      </c>
      <c r="S298" s="223" t="e">
        <f>LOOKUP(S$2,'Depreciation Schedules'!$A$3:$A$42,'Depreciation Schedules'!$E$3:$E$42)</f>
        <v>#N/A</v>
      </c>
      <c r="T298" s="223" t="e">
        <f>LOOKUP(T$2,'Depreciation Schedules'!$A$3:$A$42,'Depreciation Schedules'!$E$3:$E$42)</f>
        <v>#N/A</v>
      </c>
      <c r="U298" s="223" t="e">
        <f>LOOKUP(U$2,'Depreciation Schedules'!$A$3:$A$42,'Depreciation Schedules'!$E$3:$E$42)</f>
        <v>#N/A</v>
      </c>
      <c r="V298" s="223" t="e">
        <f>LOOKUP(V$2,'Depreciation Schedules'!$A$3:$A$42,'Depreciation Schedules'!$E$3:$E$42)</f>
        <v>#N/A</v>
      </c>
      <c r="W298" s="223" t="e">
        <f>LOOKUP(W$2,'Depreciation Schedules'!$A$3:$A$42,'Depreciation Schedules'!$E$3:$E$42)</f>
        <v>#N/A</v>
      </c>
      <c r="X298" s="223" t="e">
        <f>LOOKUP(X$2,'Depreciation Schedules'!$A$3:$A$42,'Depreciation Schedules'!$E$3:$E$42)</f>
        <v>#N/A</v>
      </c>
      <c r="Y298" s="223" t="e">
        <f>LOOKUP(Y$2,'Depreciation Schedules'!$A$3:$A$42,'Depreciation Schedules'!$E$3:$E$42)</f>
        <v>#N/A</v>
      </c>
      <c r="Z298" s="223" t="e">
        <f>LOOKUP(Z$2,'Depreciation Schedules'!$A$3:$A$42,'Depreciation Schedules'!$E$3:$E$42)</f>
        <v>#N/A</v>
      </c>
      <c r="AA298" s="223" t="e">
        <f>LOOKUP(AA$2,'Depreciation Schedules'!$A$3:$A$42,'Depreciation Schedules'!$E$3:$E$42)</f>
        <v>#N/A</v>
      </c>
      <c r="AB298" s="223" t="e">
        <f>LOOKUP(AB$2,'Depreciation Schedules'!$A$3:$A$42,'Depreciation Schedules'!$E$3:$E$42)</f>
        <v>#N/A</v>
      </c>
      <c r="AC298" s="223" t="e">
        <f>LOOKUP(AC$2,'Depreciation Schedules'!$A$3:$A$42,'Depreciation Schedules'!$E$3:$E$42)</f>
        <v>#N/A</v>
      </c>
      <c r="AD298" s="223" t="e">
        <f>LOOKUP(AD$2,'Depreciation Schedules'!$A$3:$A$42,'Depreciation Schedules'!$E$3:$E$42)</f>
        <v>#N/A</v>
      </c>
      <c r="AE298" s="223" t="e">
        <f>LOOKUP(AE$2,'Depreciation Schedules'!$A$3:$A$42,'Depreciation Schedules'!$E$3:$E$42)</f>
        <v>#N/A</v>
      </c>
      <c r="AF298" s="223" t="e">
        <f>LOOKUP(AF$2,'Depreciation Schedules'!$A$3:$A$42,'Depreciation Schedules'!$E$3:$E$42)</f>
        <v>#N/A</v>
      </c>
      <c r="AG298" s="223" t="e">
        <f>LOOKUP(AG$2,'Depreciation Schedules'!$A$3:$A$42,'Depreciation Schedules'!$E$3:$E$42)</f>
        <v>#N/A</v>
      </c>
      <c r="AH298" s="223" t="e">
        <f>LOOKUP(AH$2,'Depreciation Schedules'!$A$3:$A$42,'Depreciation Schedules'!$E$3:$E$42)</f>
        <v>#N/A</v>
      </c>
      <c r="AI298" s="223" t="e">
        <f>LOOKUP(AI$2,'Depreciation Schedules'!$A$3:$A$42,'Depreciation Schedules'!$E$3:$E$42)</f>
        <v>#N/A</v>
      </c>
      <c r="AJ298" s="223" t="e">
        <f>LOOKUP(AJ$2,'Depreciation Schedules'!$A$3:$A$42,'Depreciation Schedules'!$E$3:$E$42)</f>
        <v>#N/A</v>
      </c>
      <c r="AK298" s="223" t="e">
        <f>LOOKUP(AK$2,'Depreciation Schedules'!$A$3:$A$42,'Depreciation Schedules'!$E$3:$E$42)</f>
        <v>#N/A</v>
      </c>
      <c r="AL298" s="223" t="e">
        <f>LOOKUP(AL$2,'Depreciation Schedules'!$A$3:$A$42,'Depreciation Schedules'!$E$3:$E$42)</f>
        <v>#N/A</v>
      </c>
      <c r="AM298" s="223" t="e">
        <f>LOOKUP(AM$2,'Depreciation Schedules'!$A$3:$A$42,'Depreciation Schedules'!$E$3:$E$42)</f>
        <v>#N/A</v>
      </c>
      <c r="AN298" s="223" t="e">
        <f>LOOKUP(AN$2,'Depreciation Schedules'!$A$3:$A$42,'Depreciation Schedules'!$E$3:$E$42)</f>
        <v>#N/A</v>
      </c>
      <c r="AO298" s="223" t="e">
        <f>LOOKUP(AO$2,'Depreciation Schedules'!$A$3:$A$42,'Depreciation Schedules'!$E$3:$E$42)</f>
        <v>#N/A</v>
      </c>
      <c r="AP298" s="223" t="e">
        <f>LOOKUP(AP$2,'Depreciation Schedules'!$A$3:$A$42,'Depreciation Schedules'!$E$3:$E$42)</f>
        <v>#N/A</v>
      </c>
    </row>
    <row r="299" spans="1:42" x14ac:dyDescent="0.2">
      <c r="A299" s="33" t="str">
        <f t="shared" si="121"/>
        <v>20-yr SL</v>
      </c>
      <c r="B299" s="222">
        <f t="array" ref="B299">SUM(IF(ISNUMBER(C299:AP299),C299:AP299))</f>
        <v>0</v>
      </c>
      <c r="C299" s="223" t="e">
        <f>LOOKUP(C$2,'Depreciation Schedules'!$A$3:$A$42,'Depreciation Schedules'!$F$3:$F$42)</f>
        <v>#N/A</v>
      </c>
      <c r="D299" s="223" t="e">
        <f>LOOKUP(D$2,'Depreciation Schedules'!$A$3:$A$42,'Depreciation Schedules'!$F$3:$F$42)</f>
        <v>#N/A</v>
      </c>
      <c r="E299" s="223" t="e">
        <f>LOOKUP(E$2,'Depreciation Schedules'!$A$3:$A$42,'Depreciation Schedules'!$F$3:$F$42)</f>
        <v>#N/A</v>
      </c>
      <c r="F299" s="223" t="e">
        <f>LOOKUP(F$2,'Depreciation Schedules'!$A$3:$A$42,'Depreciation Schedules'!$F$3:$F$42)</f>
        <v>#N/A</v>
      </c>
      <c r="G299" s="223" t="e">
        <f>LOOKUP(G$2,'Depreciation Schedules'!$A$3:$A$42,'Depreciation Schedules'!$F$3:$F$42)</f>
        <v>#N/A</v>
      </c>
      <c r="H299" s="223" t="e">
        <f>LOOKUP(H$2,'Depreciation Schedules'!$A$3:$A$42,'Depreciation Schedules'!$F$3:$F$42)</f>
        <v>#N/A</v>
      </c>
      <c r="I299" s="223" t="e">
        <f>LOOKUP(I$2,'Depreciation Schedules'!$A$3:$A$42,'Depreciation Schedules'!$F$3:$F$42)</f>
        <v>#N/A</v>
      </c>
      <c r="J299" s="223" t="e">
        <f>LOOKUP(J$2,'Depreciation Schedules'!$A$3:$A$42,'Depreciation Schedules'!$F$3:$F$42)</f>
        <v>#N/A</v>
      </c>
      <c r="K299" s="223" t="e">
        <f>LOOKUP(K$2,'Depreciation Schedules'!$A$3:$A$42,'Depreciation Schedules'!$F$3:$F$42)</f>
        <v>#N/A</v>
      </c>
      <c r="L299" s="223" t="e">
        <f>LOOKUP(L$2,'Depreciation Schedules'!$A$3:$A$42,'Depreciation Schedules'!$F$3:$F$42)</f>
        <v>#N/A</v>
      </c>
      <c r="M299" s="223" t="e">
        <f>LOOKUP(M$2,'Depreciation Schedules'!$A$3:$A$42,'Depreciation Schedules'!$F$3:$F$42)</f>
        <v>#N/A</v>
      </c>
      <c r="N299" s="223" t="e">
        <f>LOOKUP(N$2,'Depreciation Schedules'!$A$3:$A$42,'Depreciation Schedules'!$F$3:$F$42)</f>
        <v>#N/A</v>
      </c>
      <c r="O299" s="223" t="e">
        <f>LOOKUP(O$2,'Depreciation Schedules'!$A$3:$A$42,'Depreciation Schedules'!$F$3:$F$42)</f>
        <v>#N/A</v>
      </c>
      <c r="P299" s="223" t="e">
        <f>LOOKUP(P$2,'Depreciation Schedules'!$A$3:$A$42,'Depreciation Schedules'!$F$3:$F$42)</f>
        <v>#N/A</v>
      </c>
      <c r="Q299" s="223" t="e">
        <f>LOOKUP(Q$2,'Depreciation Schedules'!$A$3:$A$42,'Depreciation Schedules'!$F$3:$F$42)</f>
        <v>#N/A</v>
      </c>
      <c r="R299" s="223" t="e">
        <f>LOOKUP(R$2,'Depreciation Schedules'!$A$3:$A$42,'Depreciation Schedules'!$F$3:$F$42)</f>
        <v>#N/A</v>
      </c>
      <c r="S299" s="223" t="e">
        <f>LOOKUP(S$2,'Depreciation Schedules'!$A$3:$A$42,'Depreciation Schedules'!$F$3:$F$42)</f>
        <v>#N/A</v>
      </c>
      <c r="T299" s="223" t="e">
        <f>LOOKUP(T$2,'Depreciation Schedules'!$A$3:$A$42,'Depreciation Schedules'!$F$3:$F$42)</f>
        <v>#N/A</v>
      </c>
      <c r="U299" s="223" t="e">
        <f>LOOKUP(U$2,'Depreciation Schedules'!$A$3:$A$42,'Depreciation Schedules'!$F$3:$F$42)</f>
        <v>#N/A</v>
      </c>
      <c r="V299" s="223" t="e">
        <f>LOOKUP(V$2,'Depreciation Schedules'!$A$3:$A$42,'Depreciation Schedules'!$F$3:$F$42)</f>
        <v>#N/A</v>
      </c>
      <c r="W299" s="223" t="e">
        <f>LOOKUP(W$2,'Depreciation Schedules'!$A$3:$A$42,'Depreciation Schedules'!$F$3:$F$42)</f>
        <v>#N/A</v>
      </c>
      <c r="X299" s="223" t="e">
        <f>LOOKUP(X$2,'Depreciation Schedules'!$A$3:$A$42,'Depreciation Schedules'!$F$3:$F$42)</f>
        <v>#N/A</v>
      </c>
      <c r="Y299" s="223" t="e">
        <f>LOOKUP(Y$2,'Depreciation Schedules'!$A$3:$A$42,'Depreciation Schedules'!$F$3:$F$42)</f>
        <v>#N/A</v>
      </c>
      <c r="Z299" s="223" t="e">
        <f>LOOKUP(Z$2,'Depreciation Schedules'!$A$3:$A$42,'Depreciation Schedules'!$F$3:$F$42)</f>
        <v>#N/A</v>
      </c>
      <c r="AA299" s="223" t="e">
        <f>LOOKUP(AA$2,'Depreciation Schedules'!$A$3:$A$42,'Depreciation Schedules'!$F$3:$F$42)</f>
        <v>#N/A</v>
      </c>
      <c r="AB299" s="223" t="e">
        <f>LOOKUP(AB$2,'Depreciation Schedules'!$A$3:$A$42,'Depreciation Schedules'!$F$3:$F$42)</f>
        <v>#N/A</v>
      </c>
      <c r="AC299" s="223" t="e">
        <f>LOOKUP(AC$2,'Depreciation Schedules'!$A$3:$A$42,'Depreciation Schedules'!$F$3:$F$42)</f>
        <v>#N/A</v>
      </c>
      <c r="AD299" s="223" t="e">
        <f>LOOKUP(AD$2,'Depreciation Schedules'!$A$3:$A$42,'Depreciation Schedules'!$F$3:$F$42)</f>
        <v>#N/A</v>
      </c>
      <c r="AE299" s="223" t="e">
        <f>LOOKUP(AE$2,'Depreciation Schedules'!$A$3:$A$42,'Depreciation Schedules'!$F$3:$F$42)</f>
        <v>#N/A</v>
      </c>
      <c r="AF299" s="223" t="e">
        <f>LOOKUP(AF$2,'Depreciation Schedules'!$A$3:$A$42,'Depreciation Schedules'!$F$3:$F$42)</f>
        <v>#N/A</v>
      </c>
      <c r="AG299" s="223" t="e">
        <f>LOOKUP(AG$2,'Depreciation Schedules'!$A$3:$A$42,'Depreciation Schedules'!$F$3:$F$42)</f>
        <v>#N/A</v>
      </c>
      <c r="AH299" s="223" t="e">
        <f>LOOKUP(AH$2,'Depreciation Schedules'!$A$3:$A$42,'Depreciation Schedules'!$F$3:$F$42)</f>
        <v>#N/A</v>
      </c>
      <c r="AI299" s="223" t="e">
        <f>LOOKUP(AI$2,'Depreciation Schedules'!$A$3:$A$42,'Depreciation Schedules'!$F$3:$F$42)</f>
        <v>#N/A</v>
      </c>
      <c r="AJ299" s="223" t="e">
        <f>LOOKUP(AJ$2,'Depreciation Schedules'!$A$3:$A$42,'Depreciation Schedules'!$F$3:$F$42)</f>
        <v>#N/A</v>
      </c>
      <c r="AK299" s="223" t="e">
        <f>LOOKUP(AK$2,'Depreciation Schedules'!$A$3:$A$42,'Depreciation Schedules'!$F$3:$F$42)</f>
        <v>#N/A</v>
      </c>
      <c r="AL299" s="223" t="e">
        <f>LOOKUP(AL$2,'Depreciation Schedules'!$A$3:$A$42,'Depreciation Schedules'!$F$3:$F$42)</f>
        <v>#N/A</v>
      </c>
      <c r="AM299" s="223" t="e">
        <f>LOOKUP(AM$2,'Depreciation Schedules'!$A$3:$A$42,'Depreciation Schedules'!$F$3:$F$42)</f>
        <v>#N/A</v>
      </c>
      <c r="AN299" s="223" t="e">
        <f>LOOKUP(AN$2,'Depreciation Schedules'!$A$3:$A$42,'Depreciation Schedules'!$F$3:$F$42)</f>
        <v>#N/A</v>
      </c>
      <c r="AO299" s="223" t="e">
        <f>LOOKUP(AO$2,'Depreciation Schedules'!$A$3:$A$42,'Depreciation Schedules'!$F$3:$F$42)</f>
        <v>#N/A</v>
      </c>
      <c r="AP299" s="223" t="e">
        <f>LOOKUP(AP$2,'Depreciation Schedules'!$A$3:$A$42,'Depreciation Schedules'!$F$3:$F$42)</f>
        <v>#N/A</v>
      </c>
    </row>
    <row r="300" spans="1:42" x14ac:dyDescent="0.2">
      <c r="A300" s="33" t="str">
        <f t="shared" si="121"/>
        <v>39-yr SL</v>
      </c>
      <c r="B300" s="226">
        <f>SUM(IF(ISNUMBER(C300:AP300),C300:AP300))</f>
        <v>0</v>
      </c>
      <c r="C300" s="223" t="e">
        <f>LOOKUP(C$2,'Depreciation Schedules'!$A$3:$A$42,'Depreciation Schedules'!$G$3:$G$42)</f>
        <v>#N/A</v>
      </c>
      <c r="D300" s="223" t="e">
        <f>LOOKUP(D$2,'Depreciation Schedules'!$A$3:$A$42,'Depreciation Schedules'!$G$3:$G$42)</f>
        <v>#N/A</v>
      </c>
      <c r="E300" s="223" t="e">
        <f>LOOKUP(E$2,'Depreciation Schedules'!$A$3:$A$42,'Depreciation Schedules'!$G$3:$G$42)</f>
        <v>#N/A</v>
      </c>
      <c r="F300" s="223" t="e">
        <f>LOOKUP(F$2,'Depreciation Schedules'!$A$3:$A$42,'Depreciation Schedules'!$G$3:$G$42)</f>
        <v>#N/A</v>
      </c>
      <c r="G300" s="223" t="e">
        <f>LOOKUP(G$2,'Depreciation Schedules'!$A$3:$A$42,'Depreciation Schedules'!$G$3:$G$42)</f>
        <v>#N/A</v>
      </c>
      <c r="H300" s="223" t="e">
        <f>LOOKUP(H$2,'Depreciation Schedules'!$A$3:$A$42,'Depreciation Schedules'!$G$3:$G$42)</f>
        <v>#N/A</v>
      </c>
      <c r="I300" s="223" t="e">
        <f>LOOKUP(I$2,'Depreciation Schedules'!$A$3:$A$42,'Depreciation Schedules'!$G$3:$G$42)</f>
        <v>#N/A</v>
      </c>
      <c r="J300" s="223" t="e">
        <f>LOOKUP(J$2,'Depreciation Schedules'!$A$3:$A$42,'Depreciation Schedules'!$G$3:$G$42)</f>
        <v>#N/A</v>
      </c>
      <c r="K300" s="223" t="e">
        <f>LOOKUP(K$2,'Depreciation Schedules'!$A$3:$A$42,'Depreciation Schedules'!$G$3:$G$42)</f>
        <v>#N/A</v>
      </c>
      <c r="L300" s="223" t="e">
        <f>LOOKUP(L$2,'Depreciation Schedules'!$A$3:$A$42,'Depreciation Schedules'!$G$3:$G$42)</f>
        <v>#N/A</v>
      </c>
      <c r="M300" s="223" t="e">
        <f>LOOKUP(M$2,'Depreciation Schedules'!$A$3:$A$42,'Depreciation Schedules'!$G$3:$G$42)</f>
        <v>#N/A</v>
      </c>
      <c r="N300" s="223" t="e">
        <f>LOOKUP(N$2,'Depreciation Schedules'!$A$3:$A$42,'Depreciation Schedules'!$G$3:$G$42)</f>
        <v>#N/A</v>
      </c>
      <c r="O300" s="223" t="e">
        <f>LOOKUP(O$2,'Depreciation Schedules'!$A$3:$A$42,'Depreciation Schedules'!$G$3:$G$42)</f>
        <v>#N/A</v>
      </c>
      <c r="P300" s="223" t="e">
        <f>LOOKUP(P$2,'Depreciation Schedules'!$A$3:$A$42,'Depreciation Schedules'!$G$3:$G$42)</f>
        <v>#N/A</v>
      </c>
      <c r="Q300" s="223" t="e">
        <f>LOOKUP(Q$2,'Depreciation Schedules'!$A$3:$A$42,'Depreciation Schedules'!$G$3:$G$42)</f>
        <v>#N/A</v>
      </c>
      <c r="R300" s="223" t="e">
        <f>LOOKUP(R$2,'Depreciation Schedules'!$A$3:$A$42,'Depreciation Schedules'!$G$3:$G$42)</f>
        <v>#N/A</v>
      </c>
      <c r="S300" s="223" t="e">
        <f>LOOKUP(S$2,'Depreciation Schedules'!$A$3:$A$42,'Depreciation Schedules'!$G$3:$G$42)</f>
        <v>#N/A</v>
      </c>
      <c r="T300" s="223" t="e">
        <f>LOOKUP(T$2,'Depreciation Schedules'!$A$3:$A$42,'Depreciation Schedules'!$G$3:$G$42)</f>
        <v>#N/A</v>
      </c>
      <c r="U300" s="223" t="e">
        <f>LOOKUP(U$2,'Depreciation Schedules'!$A$3:$A$42,'Depreciation Schedules'!$G$3:$G$42)</f>
        <v>#N/A</v>
      </c>
      <c r="V300" s="223" t="e">
        <f>LOOKUP(V$2,'Depreciation Schedules'!$A$3:$A$42,'Depreciation Schedules'!$G$3:$G$42)</f>
        <v>#N/A</v>
      </c>
      <c r="W300" s="223" t="e">
        <f>LOOKUP(W$2,'Depreciation Schedules'!$A$3:$A$42,'Depreciation Schedules'!$G$3:$G$42)</f>
        <v>#N/A</v>
      </c>
      <c r="X300" s="223" t="e">
        <f>LOOKUP(X$2,'Depreciation Schedules'!$A$3:$A$42,'Depreciation Schedules'!$G$3:$G$42)</f>
        <v>#N/A</v>
      </c>
      <c r="Y300" s="223" t="e">
        <f>LOOKUP(Y$2,'Depreciation Schedules'!$A$3:$A$42,'Depreciation Schedules'!$G$3:$G$42)</f>
        <v>#N/A</v>
      </c>
      <c r="Z300" s="223" t="e">
        <f>LOOKUP(Z$2,'Depreciation Schedules'!$A$3:$A$42,'Depreciation Schedules'!$G$3:$G$42)</f>
        <v>#N/A</v>
      </c>
      <c r="AA300" s="223" t="e">
        <f>LOOKUP(AA$2,'Depreciation Schedules'!$A$3:$A$42,'Depreciation Schedules'!$G$3:$G$42)</f>
        <v>#N/A</v>
      </c>
      <c r="AB300" s="223" t="e">
        <f>LOOKUP(AB$2,'Depreciation Schedules'!$A$3:$A$42,'Depreciation Schedules'!$G$3:$G$42)</f>
        <v>#N/A</v>
      </c>
      <c r="AC300" s="223" t="e">
        <f>LOOKUP(AC$2,'Depreciation Schedules'!$A$3:$A$42,'Depreciation Schedules'!$G$3:$G$42)</f>
        <v>#N/A</v>
      </c>
      <c r="AD300" s="223" t="e">
        <f>LOOKUP(AD$2,'Depreciation Schedules'!$A$3:$A$42,'Depreciation Schedules'!$G$3:$G$42)</f>
        <v>#N/A</v>
      </c>
      <c r="AE300" s="223" t="e">
        <f>LOOKUP(AE$2,'Depreciation Schedules'!$A$3:$A$42,'Depreciation Schedules'!$G$3:$G$42)</f>
        <v>#N/A</v>
      </c>
      <c r="AF300" s="223" t="e">
        <f>LOOKUP(AF$2,'Depreciation Schedules'!$A$3:$A$42,'Depreciation Schedules'!$G$3:$G$42)</f>
        <v>#N/A</v>
      </c>
      <c r="AG300" s="223" t="e">
        <f>LOOKUP(AG$2,'Depreciation Schedules'!$A$3:$A$42,'Depreciation Schedules'!$G$3:$G$42)</f>
        <v>#N/A</v>
      </c>
      <c r="AH300" s="223" t="e">
        <f>LOOKUP(AH$2,'Depreciation Schedules'!$A$3:$A$42,'Depreciation Schedules'!$G$3:$G$42)</f>
        <v>#N/A</v>
      </c>
      <c r="AI300" s="223" t="e">
        <f>LOOKUP(AI$2,'Depreciation Schedules'!$A$3:$A$42,'Depreciation Schedules'!$G$3:$G$42)</f>
        <v>#N/A</v>
      </c>
      <c r="AJ300" s="223" t="e">
        <f>LOOKUP(AJ$2,'Depreciation Schedules'!$A$3:$A$42,'Depreciation Schedules'!$G$3:$G$42)</f>
        <v>#N/A</v>
      </c>
      <c r="AK300" s="223" t="e">
        <f>LOOKUP(AK$2,'Depreciation Schedules'!$A$3:$A$42,'Depreciation Schedules'!$G$3:$G$42)</f>
        <v>#N/A</v>
      </c>
      <c r="AL300" s="223" t="e">
        <f>LOOKUP(AL$2,'Depreciation Schedules'!$A$3:$A$42,'Depreciation Schedules'!$G$3:$G$42)</f>
        <v>#N/A</v>
      </c>
      <c r="AM300" s="223" t="e">
        <f>LOOKUP(AM$2,'Depreciation Schedules'!$A$3:$A$42,'Depreciation Schedules'!$G$3:$G$42)</f>
        <v>#N/A</v>
      </c>
      <c r="AN300" s="223" t="e">
        <f>LOOKUP(AN$2,'Depreciation Schedules'!$A$3:$A$42,'Depreciation Schedules'!$G$3:$G$42)</f>
        <v>#N/A</v>
      </c>
      <c r="AO300" s="223" t="e">
        <f>LOOKUP(AO$2,'Depreciation Schedules'!$A$3:$A$42,'Depreciation Schedules'!$G$3:$G$42)</f>
        <v>#N/A</v>
      </c>
      <c r="AP300" s="223" t="e">
        <f>LOOKUP(AP$2,'Depreciation Schedules'!$A$3:$A$42,'Depreciation Schedules'!$G$3:$G$42)</f>
        <v>#N/A</v>
      </c>
    </row>
    <row r="301" spans="1:42" x14ac:dyDescent="0.2">
      <c r="A301" s="33" t="s">
        <v>348</v>
      </c>
      <c r="B301" s="226">
        <f>SUM(IF(ISNUMBER(C301:AP301),C301:AP301))</f>
        <v>0</v>
      </c>
      <c r="C301" s="223">
        <f t="array" ref="C301:AP301">Inputs!D197:AQ197</f>
        <v>0</v>
      </c>
      <c r="D301" s="223">
        <v>0</v>
      </c>
      <c r="E301" s="223">
        <v>0</v>
      </c>
      <c r="F301" s="223">
        <v>0</v>
      </c>
      <c r="G301" s="223">
        <v>0</v>
      </c>
      <c r="H301" s="223">
        <v>0</v>
      </c>
      <c r="I301" s="223">
        <v>0</v>
      </c>
      <c r="J301" s="223">
        <v>0</v>
      </c>
      <c r="K301" s="223">
        <v>0</v>
      </c>
      <c r="L301" s="223">
        <v>0</v>
      </c>
      <c r="M301" s="223">
        <v>0</v>
      </c>
      <c r="N301" s="223">
        <v>0</v>
      </c>
      <c r="O301" s="223">
        <v>0</v>
      </c>
      <c r="P301" s="223">
        <v>0</v>
      </c>
      <c r="Q301" s="223">
        <v>0</v>
      </c>
      <c r="R301" s="223">
        <v>0</v>
      </c>
      <c r="S301" s="223">
        <v>0</v>
      </c>
      <c r="T301" s="223">
        <v>0</v>
      </c>
      <c r="U301" s="223">
        <v>0</v>
      </c>
      <c r="V301" s="223">
        <v>0</v>
      </c>
      <c r="W301" s="223">
        <v>0</v>
      </c>
      <c r="X301" s="223">
        <v>0</v>
      </c>
      <c r="Y301" s="223">
        <v>0</v>
      </c>
      <c r="Z301" s="223">
        <v>0</v>
      </c>
      <c r="AA301" s="223">
        <v>0</v>
      </c>
      <c r="AB301" s="223">
        <v>0</v>
      </c>
      <c r="AC301" s="223">
        <v>0</v>
      </c>
      <c r="AD301" s="223">
        <v>0</v>
      </c>
      <c r="AE301" s="223">
        <v>0</v>
      </c>
      <c r="AF301" s="223">
        <v>0</v>
      </c>
      <c r="AG301" s="223">
        <v>0</v>
      </c>
      <c r="AH301" s="223">
        <v>0</v>
      </c>
      <c r="AI301" s="223">
        <v>0</v>
      </c>
      <c r="AJ301" s="223">
        <v>0</v>
      </c>
      <c r="AK301" s="223">
        <v>0</v>
      </c>
      <c r="AL301" s="223">
        <v>0</v>
      </c>
      <c r="AM301" s="223">
        <v>0</v>
      </c>
      <c r="AN301" s="223">
        <v>0</v>
      </c>
      <c r="AO301" s="223">
        <v>0</v>
      </c>
      <c r="AP301" s="223">
        <v>0</v>
      </c>
    </row>
    <row r="302" spans="1:42" x14ac:dyDescent="0.2">
      <c r="A302" s="27" t="s">
        <v>3</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3" t="str">
        <f t="shared" ref="A303:A308" si="122">A295</f>
        <v>5-yr MACRS</v>
      </c>
      <c r="B303" s="227">
        <f>SUM(IF(ISNUMBER(C303:AP303),C303:AP303))</f>
        <v>0</v>
      </c>
      <c r="C303" s="189" t="e">
        <f>C295/100*$Q$262</f>
        <v>#N/A</v>
      </c>
      <c r="D303" s="371" t="e">
        <f t="shared" ref="D303:AP303" si="123">D295/100*$Q$262</f>
        <v>#N/A</v>
      </c>
      <c r="E303" s="371" t="e">
        <f t="shared" si="123"/>
        <v>#N/A</v>
      </c>
      <c r="F303" s="371" t="e">
        <f t="shared" si="123"/>
        <v>#N/A</v>
      </c>
      <c r="G303" s="371" t="e">
        <f t="shared" si="123"/>
        <v>#N/A</v>
      </c>
      <c r="H303" s="371" t="e">
        <f t="shared" si="123"/>
        <v>#N/A</v>
      </c>
      <c r="I303" s="371" t="e">
        <f t="shared" si="123"/>
        <v>#N/A</v>
      </c>
      <c r="J303" s="371" t="e">
        <f t="shared" si="123"/>
        <v>#N/A</v>
      </c>
      <c r="K303" s="371" t="e">
        <f t="shared" si="123"/>
        <v>#N/A</v>
      </c>
      <c r="L303" s="371" t="e">
        <f t="shared" si="123"/>
        <v>#N/A</v>
      </c>
      <c r="M303" s="371" t="e">
        <f t="shared" si="123"/>
        <v>#N/A</v>
      </c>
      <c r="N303" s="371" t="e">
        <f t="shared" si="123"/>
        <v>#N/A</v>
      </c>
      <c r="O303" s="371" t="e">
        <f t="shared" si="123"/>
        <v>#N/A</v>
      </c>
      <c r="P303" s="371" t="e">
        <f t="shared" si="123"/>
        <v>#N/A</v>
      </c>
      <c r="Q303" s="371" t="e">
        <f t="shared" si="123"/>
        <v>#N/A</v>
      </c>
      <c r="R303" s="371" t="e">
        <f t="shared" si="123"/>
        <v>#N/A</v>
      </c>
      <c r="S303" s="371" t="e">
        <f t="shared" si="123"/>
        <v>#N/A</v>
      </c>
      <c r="T303" s="371" t="e">
        <f t="shared" si="123"/>
        <v>#N/A</v>
      </c>
      <c r="U303" s="371" t="e">
        <f t="shared" si="123"/>
        <v>#N/A</v>
      </c>
      <c r="V303" s="371" t="e">
        <f t="shared" si="123"/>
        <v>#N/A</v>
      </c>
      <c r="W303" s="371" t="e">
        <f t="shared" si="123"/>
        <v>#N/A</v>
      </c>
      <c r="X303" s="371" t="e">
        <f t="shared" si="123"/>
        <v>#N/A</v>
      </c>
      <c r="Y303" s="371" t="e">
        <f t="shared" si="123"/>
        <v>#N/A</v>
      </c>
      <c r="Z303" s="371" t="e">
        <f t="shared" si="123"/>
        <v>#N/A</v>
      </c>
      <c r="AA303" s="371" t="e">
        <f t="shared" si="123"/>
        <v>#N/A</v>
      </c>
      <c r="AB303" s="371" t="e">
        <f t="shared" si="123"/>
        <v>#N/A</v>
      </c>
      <c r="AC303" s="371" t="e">
        <f t="shared" si="123"/>
        <v>#N/A</v>
      </c>
      <c r="AD303" s="371" t="e">
        <f t="shared" si="123"/>
        <v>#N/A</v>
      </c>
      <c r="AE303" s="371" t="e">
        <f t="shared" si="123"/>
        <v>#N/A</v>
      </c>
      <c r="AF303" s="371" t="e">
        <f t="shared" si="123"/>
        <v>#N/A</v>
      </c>
      <c r="AG303" s="371" t="e">
        <f t="shared" si="123"/>
        <v>#N/A</v>
      </c>
      <c r="AH303" s="371" t="e">
        <f t="shared" si="123"/>
        <v>#N/A</v>
      </c>
      <c r="AI303" s="371" t="e">
        <f t="shared" si="123"/>
        <v>#N/A</v>
      </c>
      <c r="AJ303" s="371" t="e">
        <f t="shared" si="123"/>
        <v>#N/A</v>
      </c>
      <c r="AK303" s="371" t="e">
        <f t="shared" si="123"/>
        <v>#N/A</v>
      </c>
      <c r="AL303" s="371" t="e">
        <f t="shared" si="123"/>
        <v>#N/A</v>
      </c>
      <c r="AM303" s="371" t="e">
        <f t="shared" si="123"/>
        <v>#N/A</v>
      </c>
      <c r="AN303" s="371" t="e">
        <f t="shared" si="123"/>
        <v>#N/A</v>
      </c>
      <c r="AO303" s="371" t="e">
        <f t="shared" si="123"/>
        <v>#N/A</v>
      </c>
      <c r="AP303" s="371" t="e">
        <f t="shared" si="123"/>
        <v>#N/A</v>
      </c>
    </row>
    <row r="304" spans="1:42" x14ac:dyDescent="0.2">
      <c r="A304" s="33" t="str">
        <f t="shared" si="122"/>
        <v>15-yr MACRS</v>
      </c>
      <c r="B304" s="227">
        <f t="array" ref="B304">SUM(IF(ISNUMBER(C304:AP304),C304:AP304))</f>
        <v>0</v>
      </c>
      <c r="C304" s="189" t="e">
        <f>C296/100*$Q$263</f>
        <v>#N/A</v>
      </c>
      <c r="D304" s="371" t="e">
        <f t="shared" ref="D304:AP304" si="124">D296/100*$Q$263</f>
        <v>#N/A</v>
      </c>
      <c r="E304" s="371" t="e">
        <f t="shared" si="124"/>
        <v>#N/A</v>
      </c>
      <c r="F304" s="371" t="e">
        <f t="shared" si="124"/>
        <v>#N/A</v>
      </c>
      <c r="G304" s="371" t="e">
        <f t="shared" si="124"/>
        <v>#N/A</v>
      </c>
      <c r="H304" s="371" t="e">
        <f t="shared" si="124"/>
        <v>#N/A</v>
      </c>
      <c r="I304" s="371" t="e">
        <f t="shared" si="124"/>
        <v>#N/A</v>
      </c>
      <c r="J304" s="371" t="e">
        <f t="shared" si="124"/>
        <v>#N/A</v>
      </c>
      <c r="K304" s="371" t="e">
        <f t="shared" si="124"/>
        <v>#N/A</v>
      </c>
      <c r="L304" s="371" t="e">
        <f t="shared" si="124"/>
        <v>#N/A</v>
      </c>
      <c r="M304" s="371" t="e">
        <f t="shared" si="124"/>
        <v>#N/A</v>
      </c>
      <c r="N304" s="371" t="e">
        <f t="shared" si="124"/>
        <v>#N/A</v>
      </c>
      <c r="O304" s="371" t="e">
        <f t="shared" si="124"/>
        <v>#N/A</v>
      </c>
      <c r="P304" s="371" t="e">
        <f t="shared" si="124"/>
        <v>#N/A</v>
      </c>
      <c r="Q304" s="371" t="e">
        <f t="shared" si="124"/>
        <v>#N/A</v>
      </c>
      <c r="R304" s="371" t="e">
        <f t="shared" si="124"/>
        <v>#N/A</v>
      </c>
      <c r="S304" s="371" t="e">
        <f t="shared" si="124"/>
        <v>#N/A</v>
      </c>
      <c r="T304" s="371" t="e">
        <f t="shared" si="124"/>
        <v>#N/A</v>
      </c>
      <c r="U304" s="371" t="e">
        <f t="shared" si="124"/>
        <v>#N/A</v>
      </c>
      <c r="V304" s="371" t="e">
        <f t="shared" si="124"/>
        <v>#N/A</v>
      </c>
      <c r="W304" s="371" t="e">
        <f t="shared" si="124"/>
        <v>#N/A</v>
      </c>
      <c r="X304" s="371" t="e">
        <f t="shared" si="124"/>
        <v>#N/A</v>
      </c>
      <c r="Y304" s="371" t="e">
        <f t="shared" si="124"/>
        <v>#N/A</v>
      </c>
      <c r="Z304" s="371" t="e">
        <f t="shared" si="124"/>
        <v>#N/A</v>
      </c>
      <c r="AA304" s="371" t="e">
        <f t="shared" si="124"/>
        <v>#N/A</v>
      </c>
      <c r="AB304" s="371" t="e">
        <f t="shared" si="124"/>
        <v>#N/A</v>
      </c>
      <c r="AC304" s="371" t="e">
        <f t="shared" si="124"/>
        <v>#N/A</v>
      </c>
      <c r="AD304" s="371" t="e">
        <f t="shared" si="124"/>
        <v>#N/A</v>
      </c>
      <c r="AE304" s="371" t="e">
        <f t="shared" si="124"/>
        <v>#N/A</v>
      </c>
      <c r="AF304" s="371" t="e">
        <f t="shared" si="124"/>
        <v>#N/A</v>
      </c>
      <c r="AG304" s="371" t="e">
        <f t="shared" si="124"/>
        <v>#N/A</v>
      </c>
      <c r="AH304" s="371" t="e">
        <f t="shared" si="124"/>
        <v>#N/A</v>
      </c>
      <c r="AI304" s="371" t="e">
        <f t="shared" si="124"/>
        <v>#N/A</v>
      </c>
      <c r="AJ304" s="371" t="e">
        <f t="shared" si="124"/>
        <v>#N/A</v>
      </c>
      <c r="AK304" s="371" t="e">
        <f t="shared" si="124"/>
        <v>#N/A</v>
      </c>
      <c r="AL304" s="371" t="e">
        <f t="shared" si="124"/>
        <v>#N/A</v>
      </c>
      <c r="AM304" s="371" t="e">
        <f t="shared" si="124"/>
        <v>#N/A</v>
      </c>
      <c r="AN304" s="371" t="e">
        <f t="shared" si="124"/>
        <v>#N/A</v>
      </c>
      <c r="AO304" s="371" t="e">
        <f t="shared" si="124"/>
        <v>#N/A</v>
      </c>
      <c r="AP304" s="371" t="e">
        <f t="shared" si="124"/>
        <v>#N/A</v>
      </c>
    </row>
    <row r="305" spans="1:42" x14ac:dyDescent="0.2">
      <c r="A305" s="33" t="str">
        <f t="shared" si="122"/>
        <v>5-yr SL</v>
      </c>
      <c r="B305" s="227">
        <f t="array" ref="B305">SUM(IF(ISNUMBER(C305:AP305),C305:AP305))</f>
        <v>0</v>
      </c>
      <c r="C305" s="189" t="e">
        <f>C297/100*$Q$264</f>
        <v>#N/A</v>
      </c>
      <c r="D305" s="371" t="e">
        <f t="shared" ref="D305:AP305" si="125">D297/100*$Q$264</f>
        <v>#N/A</v>
      </c>
      <c r="E305" s="371" t="e">
        <f t="shared" si="125"/>
        <v>#N/A</v>
      </c>
      <c r="F305" s="371" t="e">
        <f t="shared" si="125"/>
        <v>#N/A</v>
      </c>
      <c r="G305" s="371" t="e">
        <f t="shared" si="125"/>
        <v>#N/A</v>
      </c>
      <c r="H305" s="371" t="e">
        <f t="shared" si="125"/>
        <v>#N/A</v>
      </c>
      <c r="I305" s="371" t="e">
        <f t="shared" si="125"/>
        <v>#N/A</v>
      </c>
      <c r="J305" s="371" t="e">
        <f t="shared" si="125"/>
        <v>#N/A</v>
      </c>
      <c r="K305" s="371" t="e">
        <f t="shared" si="125"/>
        <v>#N/A</v>
      </c>
      <c r="L305" s="371" t="e">
        <f t="shared" si="125"/>
        <v>#N/A</v>
      </c>
      <c r="M305" s="371" t="e">
        <f t="shared" si="125"/>
        <v>#N/A</v>
      </c>
      <c r="N305" s="371" t="e">
        <f t="shared" si="125"/>
        <v>#N/A</v>
      </c>
      <c r="O305" s="371" t="e">
        <f t="shared" si="125"/>
        <v>#N/A</v>
      </c>
      <c r="P305" s="371" t="e">
        <f t="shared" si="125"/>
        <v>#N/A</v>
      </c>
      <c r="Q305" s="371" t="e">
        <f t="shared" si="125"/>
        <v>#N/A</v>
      </c>
      <c r="R305" s="371" t="e">
        <f t="shared" si="125"/>
        <v>#N/A</v>
      </c>
      <c r="S305" s="371" t="e">
        <f t="shared" si="125"/>
        <v>#N/A</v>
      </c>
      <c r="T305" s="371" t="e">
        <f t="shared" si="125"/>
        <v>#N/A</v>
      </c>
      <c r="U305" s="371" t="e">
        <f t="shared" si="125"/>
        <v>#N/A</v>
      </c>
      <c r="V305" s="371" t="e">
        <f t="shared" si="125"/>
        <v>#N/A</v>
      </c>
      <c r="W305" s="371" t="e">
        <f t="shared" si="125"/>
        <v>#N/A</v>
      </c>
      <c r="X305" s="371" t="e">
        <f t="shared" si="125"/>
        <v>#N/A</v>
      </c>
      <c r="Y305" s="371" t="e">
        <f t="shared" si="125"/>
        <v>#N/A</v>
      </c>
      <c r="Z305" s="371" t="e">
        <f t="shared" si="125"/>
        <v>#N/A</v>
      </c>
      <c r="AA305" s="371" t="e">
        <f t="shared" si="125"/>
        <v>#N/A</v>
      </c>
      <c r="AB305" s="371" t="e">
        <f t="shared" si="125"/>
        <v>#N/A</v>
      </c>
      <c r="AC305" s="371" t="e">
        <f t="shared" si="125"/>
        <v>#N/A</v>
      </c>
      <c r="AD305" s="371" t="e">
        <f t="shared" si="125"/>
        <v>#N/A</v>
      </c>
      <c r="AE305" s="371" t="e">
        <f t="shared" si="125"/>
        <v>#N/A</v>
      </c>
      <c r="AF305" s="371" t="e">
        <f t="shared" si="125"/>
        <v>#N/A</v>
      </c>
      <c r="AG305" s="371" t="e">
        <f t="shared" si="125"/>
        <v>#N/A</v>
      </c>
      <c r="AH305" s="371" t="e">
        <f t="shared" si="125"/>
        <v>#N/A</v>
      </c>
      <c r="AI305" s="371" t="e">
        <f t="shared" si="125"/>
        <v>#N/A</v>
      </c>
      <c r="AJ305" s="371" t="e">
        <f t="shared" si="125"/>
        <v>#N/A</v>
      </c>
      <c r="AK305" s="371" t="e">
        <f t="shared" si="125"/>
        <v>#N/A</v>
      </c>
      <c r="AL305" s="371" t="e">
        <f t="shared" si="125"/>
        <v>#N/A</v>
      </c>
      <c r="AM305" s="371" t="e">
        <f t="shared" si="125"/>
        <v>#N/A</v>
      </c>
      <c r="AN305" s="371" t="e">
        <f t="shared" si="125"/>
        <v>#N/A</v>
      </c>
      <c r="AO305" s="371" t="e">
        <f t="shared" si="125"/>
        <v>#N/A</v>
      </c>
      <c r="AP305" s="371" t="e">
        <f t="shared" si="125"/>
        <v>#N/A</v>
      </c>
    </row>
    <row r="306" spans="1:42" x14ac:dyDescent="0.2">
      <c r="A306" s="33" t="str">
        <f t="shared" si="122"/>
        <v>15-yr SL</v>
      </c>
      <c r="B306" s="227">
        <f t="array" ref="B306">SUM(IF(ISNUMBER(C306:AP306),C306:AP306))</f>
        <v>0</v>
      </c>
      <c r="C306" s="189" t="e">
        <f>C298/100*$Q$265</f>
        <v>#N/A</v>
      </c>
      <c r="D306" s="371" t="e">
        <f t="shared" ref="D306:AP306" si="126">D298/100*$Q$265</f>
        <v>#N/A</v>
      </c>
      <c r="E306" s="371" t="e">
        <f t="shared" si="126"/>
        <v>#N/A</v>
      </c>
      <c r="F306" s="371" t="e">
        <f t="shared" si="126"/>
        <v>#N/A</v>
      </c>
      <c r="G306" s="371" t="e">
        <f t="shared" si="126"/>
        <v>#N/A</v>
      </c>
      <c r="H306" s="371" t="e">
        <f t="shared" si="126"/>
        <v>#N/A</v>
      </c>
      <c r="I306" s="371" t="e">
        <f t="shared" si="126"/>
        <v>#N/A</v>
      </c>
      <c r="J306" s="371" t="e">
        <f t="shared" si="126"/>
        <v>#N/A</v>
      </c>
      <c r="K306" s="371" t="e">
        <f t="shared" si="126"/>
        <v>#N/A</v>
      </c>
      <c r="L306" s="371" t="e">
        <f t="shared" si="126"/>
        <v>#N/A</v>
      </c>
      <c r="M306" s="371" t="e">
        <f t="shared" si="126"/>
        <v>#N/A</v>
      </c>
      <c r="N306" s="371" t="e">
        <f t="shared" si="126"/>
        <v>#N/A</v>
      </c>
      <c r="O306" s="371" t="e">
        <f t="shared" si="126"/>
        <v>#N/A</v>
      </c>
      <c r="P306" s="371" t="e">
        <f t="shared" si="126"/>
        <v>#N/A</v>
      </c>
      <c r="Q306" s="371" t="e">
        <f t="shared" si="126"/>
        <v>#N/A</v>
      </c>
      <c r="R306" s="371" t="e">
        <f t="shared" si="126"/>
        <v>#N/A</v>
      </c>
      <c r="S306" s="371" t="e">
        <f t="shared" si="126"/>
        <v>#N/A</v>
      </c>
      <c r="T306" s="371" t="e">
        <f t="shared" si="126"/>
        <v>#N/A</v>
      </c>
      <c r="U306" s="371" t="e">
        <f t="shared" si="126"/>
        <v>#N/A</v>
      </c>
      <c r="V306" s="371" t="e">
        <f t="shared" si="126"/>
        <v>#N/A</v>
      </c>
      <c r="W306" s="371" t="e">
        <f t="shared" si="126"/>
        <v>#N/A</v>
      </c>
      <c r="X306" s="371" t="e">
        <f t="shared" si="126"/>
        <v>#N/A</v>
      </c>
      <c r="Y306" s="371" t="e">
        <f t="shared" si="126"/>
        <v>#N/A</v>
      </c>
      <c r="Z306" s="371" t="e">
        <f t="shared" si="126"/>
        <v>#N/A</v>
      </c>
      <c r="AA306" s="371" t="e">
        <f t="shared" si="126"/>
        <v>#N/A</v>
      </c>
      <c r="AB306" s="371" t="e">
        <f t="shared" si="126"/>
        <v>#N/A</v>
      </c>
      <c r="AC306" s="371" t="e">
        <f t="shared" si="126"/>
        <v>#N/A</v>
      </c>
      <c r="AD306" s="371" t="e">
        <f t="shared" si="126"/>
        <v>#N/A</v>
      </c>
      <c r="AE306" s="371" t="e">
        <f t="shared" si="126"/>
        <v>#N/A</v>
      </c>
      <c r="AF306" s="371" t="e">
        <f t="shared" si="126"/>
        <v>#N/A</v>
      </c>
      <c r="AG306" s="371" t="e">
        <f t="shared" si="126"/>
        <v>#N/A</v>
      </c>
      <c r="AH306" s="371" t="e">
        <f t="shared" si="126"/>
        <v>#N/A</v>
      </c>
      <c r="AI306" s="371" t="e">
        <f t="shared" si="126"/>
        <v>#N/A</v>
      </c>
      <c r="AJ306" s="371" t="e">
        <f t="shared" si="126"/>
        <v>#N/A</v>
      </c>
      <c r="AK306" s="371" t="e">
        <f t="shared" si="126"/>
        <v>#N/A</v>
      </c>
      <c r="AL306" s="371" t="e">
        <f t="shared" si="126"/>
        <v>#N/A</v>
      </c>
      <c r="AM306" s="371" t="e">
        <f t="shared" si="126"/>
        <v>#N/A</v>
      </c>
      <c r="AN306" s="371" t="e">
        <f t="shared" si="126"/>
        <v>#N/A</v>
      </c>
      <c r="AO306" s="371" t="e">
        <f t="shared" si="126"/>
        <v>#N/A</v>
      </c>
      <c r="AP306" s="371" t="e">
        <f t="shared" si="126"/>
        <v>#N/A</v>
      </c>
    </row>
    <row r="307" spans="1:42" x14ac:dyDescent="0.2">
      <c r="A307" s="33" t="str">
        <f t="shared" si="122"/>
        <v>20-yr SL</v>
      </c>
      <c r="B307" s="227">
        <f t="array" ref="B307">SUM(IF(ISNUMBER(C307:AP307),C307:AP307))</f>
        <v>0</v>
      </c>
      <c r="C307" s="189" t="e">
        <f>C299/100*$Q$266</f>
        <v>#N/A</v>
      </c>
      <c r="D307" s="371" t="e">
        <f t="shared" ref="D307:AP307" si="127">D299/100*$Q$266</f>
        <v>#N/A</v>
      </c>
      <c r="E307" s="371" t="e">
        <f t="shared" si="127"/>
        <v>#N/A</v>
      </c>
      <c r="F307" s="371" t="e">
        <f t="shared" si="127"/>
        <v>#N/A</v>
      </c>
      <c r="G307" s="371" t="e">
        <f t="shared" si="127"/>
        <v>#N/A</v>
      </c>
      <c r="H307" s="371" t="e">
        <f t="shared" si="127"/>
        <v>#N/A</v>
      </c>
      <c r="I307" s="371" t="e">
        <f t="shared" si="127"/>
        <v>#N/A</v>
      </c>
      <c r="J307" s="371" t="e">
        <f t="shared" si="127"/>
        <v>#N/A</v>
      </c>
      <c r="K307" s="371" t="e">
        <f t="shared" si="127"/>
        <v>#N/A</v>
      </c>
      <c r="L307" s="371" t="e">
        <f t="shared" si="127"/>
        <v>#N/A</v>
      </c>
      <c r="M307" s="371" t="e">
        <f t="shared" si="127"/>
        <v>#N/A</v>
      </c>
      <c r="N307" s="371" t="e">
        <f t="shared" si="127"/>
        <v>#N/A</v>
      </c>
      <c r="O307" s="371" t="e">
        <f t="shared" si="127"/>
        <v>#N/A</v>
      </c>
      <c r="P307" s="371" t="e">
        <f t="shared" si="127"/>
        <v>#N/A</v>
      </c>
      <c r="Q307" s="371" t="e">
        <f t="shared" si="127"/>
        <v>#N/A</v>
      </c>
      <c r="R307" s="371" t="e">
        <f t="shared" si="127"/>
        <v>#N/A</v>
      </c>
      <c r="S307" s="371" t="e">
        <f t="shared" si="127"/>
        <v>#N/A</v>
      </c>
      <c r="T307" s="371" t="e">
        <f t="shared" si="127"/>
        <v>#N/A</v>
      </c>
      <c r="U307" s="371" t="e">
        <f t="shared" si="127"/>
        <v>#N/A</v>
      </c>
      <c r="V307" s="371" t="e">
        <f t="shared" si="127"/>
        <v>#N/A</v>
      </c>
      <c r="W307" s="371" t="e">
        <f t="shared" si="127"/>
        <v>#N/A</v>
      </c>
      <c r="X307" s="371" t="e">
        <f t="shared" si="127"/>
        <v>#N/A</v>
      </c>
      <c r="Y307" s="371" t="e">
        <f t="shared" si="127"/>
        <v>#N/A</v>
      </c>
      <c r="Z307" s="371" t="e">
        <f t="shared" si="127"/>
        <v>#N/A</v>
      </c>
      <c r="AA307" s="371" t="e">
        <f t="shared" si="127"/>
        <v>#N/A</v>
      </c>
      <c r="AB307" s="371" t="e">
        <f t="shared" si="127"/>
        <v>#N/A</v>
      </c>
      <c r="AC307" s="371" t="e">
        <f t="shared" si="127"/>
        <v>#N/A</v>
      </c>
      <c r="AD307" s="371" t="e">
        <f t="shared" si="127"/>
        <v>#N/A</v>
      </c>
      <c r="AE307" s="371" t="e">
        <f t="shared" si="127"/>
        <v>#N/A</v>
      </c>
      <c r="AF307" s="371" t="e">
        <f t="shared" si="127"/>
        <v>#N/A</v>
      </c>
      <c r="AG307" s="371" t="e">
        <f t="shared" si="127"/>
        <v>#N/A</v>
      </c>
      <c r="AH307" s="371" t="e">
        <f t="shared" si="127"/>
        <v>#N/A</v>
      </c>
      <c r="AI307" s="371" t="e">
        <f t="shared" si="127"/>
        <v>#N/A</v>
      </c>
      <c r="AJ307" s="371" t="e">
        <f t="shared" si="127"/>
        <v>#N/A</v>
      </c>
      <c r="AK307" s="371" t="e">
        <f t="shared" si="127"/>
        <v>#N/A</v>
      </c>
      <c r="AL307" s="371" t="e">
        <f t="shared" si="127"/>
        <v>#N/A</v>
      </c>
      <c r="AM307" s="371" t="e">
        <f t="shared" si="127"/>
        <v>#N/A</v>
      </c>
      <c r="AN307" s="371" t="e">
        <f t="shared" si="127"/>
        <v>#N/A</v>
      </c>
      <c r="AO307" s="371" t="e">
        <f t="shared" si="127"/>
        <v>#N/A</v>
      </c>
      <c r="AP307" s="371" t="e">
        <f t="shared" si="127"/>
        <v>#N/A</v>
      </c>
    </row>
    <row r="308" spans="1:42" x14ac:dyDescent="0.2">
      <c r="A308" s="33" t="str">
        <f t="shared" si="122"/>
        <v>39-yr SL</v>
      </c>
      <c r="B308" s="227">
        <f>SUM(IF(ISNUMBER(C308:AP308),C308:AP308))</f>
        <v>0</v>
      </c>
      <c r="C308" s="189" t="e">
        <f>C300/100*$Q$267</f>
        <v>#N/A</v>
      </c>
      <c r="D308" s="371" t="e">
        <f t="shared" ref="D308:AP308" si="128">D300/100*$Q$267</f>
        <v>#N/A</v>
      </c>
      <c r="E308" s="371" t="e">
        <f t="shared" si="128"/>
        <v>#N/A</v>
      </c>
      <c r="F308" s="371" t="e">
        <f t="shared" si="128"/>
        <v>#N/A</v>
      </c>
      <c r="G308" s="371" t="e">
        <f t="shared" si="128"/>
        <v>#N/A</v>
      </c>
      <c r="H308" s="371" t="e">
        <f t="shared" si="128"/>
        <v>#N/A</v>
      </c>
      <c r="I308" s="371" t="e">
        <f t="shared" si="128"/>
        <v>#N/A</v>
      </c>
      <c r="J308" s="371" t="e">
        <f t="shared" si="128"/>
        <v>#N/A</v>
      </c>
      <c r="K308" s="371" t="e">
        <f t="shared" si="128"/>
        <v>#N/A</v>
      </c>
      <c r="L308" s="371" t="e">
        <f t="shared" si="128"/>
        <v>#N/A</v>
      </c>
      <c r="M308" s="371" t="e">
        <f t="shared" si="128"/>
        <v>#N/A</v>
      </c>
      <c r="N308" s="371" t="e">
        <f t="shared" si="128"/>
        <v>#N/A</v>
      </c>
      <c r="O308" s="371" t="e">
        <f t="shared" si="128"/>
        <v>#N/A</v>
      </c>
      <c r="P308" s="371" t="e">
        <f t="shared" si="128"/>
        <v>#N/A</v>
      </c>
      <c r="Q308" s="371" t="e">
        <f t="shared" si="128"/>
        <v>#N/A</v>
      </c>
      <c r="R308" s="371" t="e">
        <f t="shared" si="128"/>
        <v>#N/A</v>
      </c>
      <c r="S308" s="371" t="e">
        <f t="shared" si="128"/>
        <v>#N/A</v>
      </c>
      <c r="T308" s="371" t="e">
        <f t="shared" si="128"/>
        <v>#N/A</v>
      </c>
      <c r="U308" s="371" t="e">
        <f t="shared" si="128"/>
        <v>#N/A</v>
      </c>
      <c r="V308" s="371" t="e">
        <f t="shared" si="128"/>
        <v>#N/A</v>
      </c>
      <c r="W308" s="371" t="e">
        <f t="shared" si="128"/>
        <v>#N/A</v>
      </c>
      <c r="X308" s="371" t="e">
        <f t="shared" si="128"/>
        <v>#N/A</v>
      </c>
      <c r="Y308" s="371" t="e">
        <f t="shared" si="128"/>
        <v>#N/A</v>
      </c>
      <c r="Z308" s="371" t="e">
        <f t="shared" si="128"/>
        <v>#N/A</v>
      </c>
      <c r="AA308" s="371" t="e">
        <f t="shared" si="128"/>
        <v>#N/A</v>
      </c>
      <c r="AB308" s="371" t="e">
        <f t="shared" si="128"/>
        <v>#N/A</v>
      </c>
      <c r="AC308" s="371" t="e">
        <f t="shared" si="128"/>
        <v>#N/A</v>
      </c>
      <c r="AD308" s="371" t="e">
        <f t="shared" si="128"/>
        <v>#N/A</v>
      </c>
      <c r="AE308" s="371" t="e">
        <f t="shared" si="128"/>
        <v>#N/A</v>
      </c>
      <c r="AF308" s="371" t="e">
        <f t="shared" si="128"/>
        <v>#N/A</v>
      </c>
      <c r="AG308" s="371" t="e">
        <f t="shared" si="128"/>
        <v>#N/A</v>
      </c>
      <c r="AH308" s="371" t="e">
        <f t="shared" si="128"/>
        <v>#N/A</v>
      </c>
      <c r="AI308" s="371" t="e">
        <f t="shared" si="128"/>
        <v>#N/A</v>
      </c>
      <c r="AJ308" s="371" t="e">
        <f t="shared" si="128"/>
        <v>#N/A</v>
      </c>
      <c r="AK308" s="371" t="e">
        <f t="shared" si="128"/>
        <v>#N/A</v>
      </c>
      <c r="AL308" s="371" t="e">
        <f t="shared" si="128"/>
        <v>#N/A</v>
      </c>
      <c r="AM308" s="371" t="e">
        <f t="shared" si="128"/>
        <v>#N/A</v>
      </c>
      <c r="AN308" s="371" t="e">
        <f t="shared" si="128"/>
        <v>#N/A</v>
      </c>
      <c r="AO308" s="371" t="e">
        <f t="shared" si="128"/>
        <v>#N/A</v>
      </c>
      <c r="AP308" s="371" t="e">
        <f t="shared" si="128"/>
        <v>#N/A</v>
      </c>
    </row>
    <row r="309" spans="1:42" x14ac:dyDescent="0.2">
      <c r="A309" s="33" t="s">
        <v>348</v>
      </c>
      <c r="B309" s="401">
        <f>SUM(IF(ISNUMBER(C309:AP309),C309:AP309))</f>
        <v>0</v>
      </c>
      <c r="C309" s="371">
        <f t="shared" ref="C309:AP309" si="129">IF(C2&lt;=analysis_period,C301/100*$Q$268,0)</f>
        <v>0</v>
      </c>
      <c r="D309" s="371">
        <f t="shared" si="129"/>
        <v>0</v>
      </c>
      <c r="E309" s="371">
        <f t="shared" si="129"/>
        <v>0</v>
      </c>
      <c r="F309" s="371">
        <f t="shared" si="129"/>
        <v>0</v>
      </c>
      <c r="G309" s="371">
        <f t="shared" si="129"/>
        <v>0</v>
      </c>
      <c r="H309" s="371">
        <f t="shared" si="129"/>
        <v>0</v>
      </c>
      <c r="I309" s="371">
        <f t="shared" si="129"/>
        <v>0</v>
      </c>
      <c r="J309" s="371">
        <f t="shared" si="129"/>
        <v>0</v>
      </c>
      <c r="K309" s="371">
        <f t="shared" si="129"/>
        <v>0</v>
      </c>
      <c r="L309" s="371">
        <f t="shared" si="129"/>
        <v>0</v>
      </c>
      <c r="M309" s="371">
        <f t="shared" si="129"/>
        <v>0</v>
      </c>
      <c r="N309" s="371">
        <f t="shared" si="129"/>
        <v>0</v>
      </c>
      <c r="O309" s="371">
        <f t="shared" si="129"/>
        <v>0</v>
      </c>
      <c r="P309" s="371">
        <f t="shared" si="129"/>
        <v>0</v>
      </c>
      <c r="Q309" s="371">
        <f t="shared" si="129"/>
        <v>0</v>
      </c>
      <c r="R309" s="371">
        <f t="shared" si="129"/>
        <v>0</v>
      </c>
      <c r="S309" s="371">
        <f t="shared" si="129"/>
        <v>0</v>
      </c>
      <c r="T309" s="371">
        <f t="shared" si="129"/>
        <v>0</v>
      </c>
      <c r="U309" s="371">
        <f t="shared" si="129"/>
        <v>0</v>
      </c>
      <c r="V309" s="371">
        <f t="shared" si="129"/>
        <v>0</v>
      </c>
      <c r="W309" s="371">
        <f t="shared" si="129"/>
        <v>0</v>
      </c>
      <c r="X309" s="371">
        <f t="shared" si="129"/>
        <v>0</v>
      </c>
      <c r="Y309" s="371">
        <f t="shared" si="129"/>
        <v>0</v>
      </c>
      <c r="Z309" s="371">
        <f t="shared" si="129"/>
        <v>0</v>
      </c>
      <c r="AA309" s="371">
        <f t="shared" si="129"/>
        <v>0</v>
      </c>
      <c r="AB309" s="371">
        <f t="shared" si="129"/>
        <v>0</v>
      </c>
      <c r="AC309" s="371">
        <f t="shared" si="129"/>
        <v>0</v>
      </c>
      <c r="AD309" s="371">
        <f t="shared" si="129"/>
        <v>0</v>
      </c>
      <c r="AE309" s="371">
        <f t="shared" si="129"/>
        <v>0</v>
      </c>
      <c r="AF309" s="371">
        <f t="shared" si="129"/>
        <v>0</v>
      </c>
      <c r="AG309" s="371">
        <f t="shared" si="129"/>
        <v>0</v>
      </c>
      <c r="AH309" s="371">
        <f t="shared" si="129"/>
        <v>0</v>
      </c>
      <c r="AI309" s="371">
        <f t="shared" si="129"/>
        <v>0</v>
      </c>
      <c r="AJ309" s="371">
        <f t="shared" si="129"/>
        <v>0</v>
      </c>
      <c r="AK309" s="371">
        <f t="shared" si="129"/>
        <v>0</v>
      </c>
      <c r="AL309" s="371">
        <f t="shared" si="129"/>
        <v>0</v>
      </c>
      <c r="AM309" s="371">
        <f t="shared" si="129"/>
        <v>0</v>
      </c>
      <c r="AN309" s="371">
        <f t="shared" si="129"/>
        <v>0</v>
      </c>
      <c r="AO309" s="371">
        <f t="shared" si="129"/>
        <v>0</v>
      </c>
      <c r="AP309" s="371">
        <f t="shared" si="129"/>
        <v>0</v>
      </c>
    </row>
    <row r="310" spans="1:42" x14ac:dyDescent="0.2">
      <c r="A310" s="33" t="s">
        <v>92</v>
      </c>
      <c r="B310" s="228">
        <f t="shared" ref="B310" si="130">SUM(C310:AP310)</f>
        <v>0</v>
      </c>
      <c r="C310" s="195">
        <f>P269</f>
        <v>0</v>
      </c>
      <c r="D310" s="195">
        <v>0</v>
      </c>
      <c r="E310" s="195">
        <v>0</v>
      </c>
      <c r="F310" s="195">
        <v>0</v>
      </c>
      <c r="G310" s="195">
        <v>0</v>
      </c>
      <c r="H310" s="195">
        <v>0</v>
      </c>
      <c r="I310" s="195">
        <v>0</v>
      </c>
      <c r="J310" s="195">
        <v>0</v>
      </c>
      <c r="K310" s="195">
        <v>0</v>
      </c>
      <c r="L310" s="195">
        <v>0</v>
      </c>
      <c r="M310" s="195">
        <v>0</v>
      </c>
      <c r="N310" s="195">
        <v>0</v>
      </c>
      <c r="O310" s="195">
        <v>0</v>
      </c>
      <c r="P310" s="195">
        <v>0</v>
      </c>
      <c r="Q310" s="195">
        <v>0</v>
      </c>
      <c r="R310" s="195">
        <v>0</v>
      </c>
      <c r="S310" s="195">
        <v>0</v>
      </c>
      <c r="T310" s="195">
        <v>0</v>
      </c>
      <c r="U310" s="195">
        <v>0</v>
      </c>
      <c r="V310" s="195">
        <v>0</v>
      </c>
      <c r="W310" s="195">
        <v>0</v>
      </c>
      <c r="X310" s="195">
        <v>0</v>
      </c>
      <c r="Y310" s="195">
        <v>0</v>
      </c>
      <c r="Z310" s="195">
        <v>0</v>
      </c>
      <c r="AA310" s="195">
        <v>0</v>
      </c>
      <c r="AB310" s="195">
        <v>0</v>
      </c>
      <c r="AC310" s="195">
        <v>0</v>
      </c>
      <c r="AD310" s="195">
        <v>0</v>
      </c>
      <c r="AE310" s="195">
        <v>0</v>
      </c>
      <c r="AF310" s="195">
        <v>0</v>
      </c>
      <c r="AG310" s="195">
        <v>0</v>
      </c>
      <c r="AH310" s="195">
        <v>0</v>
      </c>
      <c r="AI310" s="195">
        <v>0</v>
      </c>
      <c r="AJ310" s="195">
        <v>0</v>
      </c>
      <c r="AK310" s="195">
        <v>0</v>
      </c>
      <c r="AL310" s="195">
        <v>0</v>
      </c>
      <c r="AM310" s="195">
        <v>0</v>
      </c>
      <c r="AN310" s="195">
        <v>0</v>
      </c>
      <c r="AO310" s="195">
        <v>0</v>
      </c>
      <c r="AP310" s="195">
        <v>0</v>
      </c>
    </row>
    <row r="311" spans="1:42" x14ac:dyDescent="0.2">
      <c r="A311" s="32"/>
      <c r="B311" s="229">
        <f t="array" ref="B311">SUM(IF(ISNUMBER(C311:AP311),C311:AP311))</f>
        <v>0</v>
      </c>
      <c r="C311" s="189" t="e">
        <f>SUM(C303:C310)</f>
        <v>#N/A</v>
      </c>
      <c r="D311" s="189" t="e">
        <f>SUM(D303:D310)</f>
        <v>#N/A</v>
      </c>
      <c r="E311" s="189" t="e">
        <f t="shared" ref="E311:AP311" si="131">SUM(E303:E310)</f>
        <v>#N/A</v>
      </c>
      <c r="F311" s="189" t="e">
        <f t="shared" si="131"/>
        <v>#N/A</v>
      </c>
      <c r="G311" s="189" t="e">
        <f t="shared" si="131"/>
        <v>#N/A</v>
      </c>
      <c r="H311" s="189" t="e">
        <f t="shared" si="131"/>
        <v>#N/A</v>
      </c>
      <c r="I311" s="189" t="e">
        <f t="shared" si="131"/>
        <v>#N/A</v>
      </c>
      <c r="J311" s="189" t="e">
        <f t="shared" si="131"/>
        <v>#N/A</v>
      </c>
      <c r="K311" s="189" t="e">
        <f t="shared" si="131"/>
        <v>#N/A</v>
      </c>
      <c r="L311" s="189" t="e">
        <f t="shared" si="131"/>
        <v>#N/A</v>
      </c>
      <c r="M311" s="189" t="e">
        <f t="shared" si="131"/>
        <v>#N/A</v>
      </c>
      <c r="N311" s="189" t="e">
        <f t="shared" si="131"/>
        <v>#N/A</v>
      </c>
      <c r="O311" s="189" t="e">
        <f t="shared" si="131"/>
        <v>#N/A</v>
      </c>
      <c r="P311" s="189" t="e">
        <f t="shared" si="131"/>
        <v>#N/A</v>
      </c>
      <c r="Q311" s="189" t="e">
        <f t="shared" si="131"/>
        <v>#N/A</v>
      </c>
      <c r="R311" s="189" t="e">
        <f t="shared" si="131"/>
        <v>#N/A</v>
      </c>
      <c r="S311" s="189" t="e">
        <f t="shared" si="131"/>
        <v>#N/A</v>
      </c>
      <c r="T311" s="189" t="e">
        <f t="shared" si="131"/>
        <v>#N/A</v>
      </c>
      <c r="U311" s="189" t="e">
        <f t="shared" si="131"/>
        <v>#N/A</v>
      </c>
      <c r="V311" s="189" t="e">
        <f t="shared" si="131"/>
        <v>#N/A</v>
      </c>
      <c r="W311" s="189" t="e">
        <f t="shared" si="131"/>
        <v>#N/A</v>
      </c>
      <c r="X311" s="189" t="e">
        <f t="shared" si="131"/>
        <v>#N/A</v>
      </c>
      <c r="Y311" s="189" t="e">
        <f t="shared" si="131"/>
        <v>#N/A</v>
      </c>
      <c r="Z311" s="189" t="e">
        <f t="shared" si="131"/>
        <v>#N/A</v>
      </c>
      <c r="AA311" s="189" t="e">
        <f t="shared" si="131"/>
        <v>#N/A</v>
      </c>
      <c r="AB311" s="189" t="e">
        <f t="shared" si="131"/>
        <v>#N/A</v>
      </c>
      <c r="AC311" s="189" t="e">
        <f t="shared" si="131"/>
        <v>#N/A</v>
      </c>
      <c r="AD311" s="189" t="e">
        <f t="shared" si="131"/>
        <v>#N/A</v>
      </c>
      <c r="AE311" s="189" t="e">
        <f t="shared" si="131"/>
        <v>#N/A</v>
      </c>
      <c r="AF311" s="189" t="e">
        <f t="shared" si="131"/>
        <v>#N/A</v>
      </c>
      <c r="AG311" s="189" t="e">
        <f t="shared" si="131"/>
        <v>#N/A</v>
      </c>
      <c r="AH311" s="189" t="e">
        <f t="shared" si="131"/>
        <v>#N/A</v>
      </c>
      <c r="AI311" s="189" t="e">
        <f t="shared" si="131"/>
        <v>#N/A</v>
      </c>
      <c r="AJ311" s="189" t="e">
        <f t="shared" si="131"/>
        <v>#N/A</v>
      </c>
      <c r="AK311" s="189" t="e">
        <f t="shared" si="131"/>
        <v>#N/A</v>
      </c>
      <c r="AL311" s="189" t="e">
        <f t="shared" si="131"/>
        <v>#N/A</v>
      </c>
      <c r="AM311" s="189" t="e">
        <f t="shared" si="131"/>
        <v>#N/A</v>
      </c>
      <c r="AN311" s="189" t="e">
        <f t="shared" si="131"/>
        <v>#N/A</v>
      </c>
      <c r="AO311" s="189" t="e">
        <f t="shared" si="131"/>
        <v>#N/A</v>
      </c>
      <c r="AP311" s="189" t="e">
        <f t="shared" si="131"/>
        <v>#N/A</v>
      </c>
    </row>
    <row r="312" spans="1:42" s="122" customFormat="1" x14ac:dyDescent="0.2">
      <c r="A312" s="32"/>
      <c r="C312" s="203"/>
      <c r="D312" s="203"/>
      <c r="E312" s="203"/>
      <c r="F312" s="203"/>
      <c r="G312" s="203"/>
      <c r="H312" s="203"/>
      <c r="I312" s="203"/>
      <c r="J312" s="203"/>
      <c r="K312" s="203"/>
      <c r="L312" s="203"/>
      <c r="M312" s="203"/>
      <c r="N312" s="203"/>
      <c r="O312" s="203"/>
      <c r="P312" s="203"/>
      <c r="Q312" s="203"/>
      <c r="R312" s="203"/>
      <c r="S312" s="203"/>
      <c r="T312" s="203"/>
      <c r="U312" s="203"/>
      <c r="V312" s="203"/>
      <c r="W312" s="203"/>
      <c r="X312" s="203"/>
      <c r="Y312" s="203"/>
      <c r="Z312" s="203"/>
      <c r="AA312" s="203"/>
      <c r="AB312" s="203"/>
      <c r="AC312" s="203"/>
      <c r="AD312" s="203"/>
      <c r="AE312" s="203"/>
      <c r="AF312" s="203"/>
      <c r="AG312" s="203"/>
      <c r="AH312" s="203"/>
      <c r="AI312" s="203"/>
      <c r="AJ312" s="203"/>
      <c r="AK312" s="203"/>
      <c r="AL312" s="203"/>
      <c r="AM312" s="203"/>
      <c r="AN312" s="203"/>
      <c r="AO312" s="203"/>
      <c r="AP312" s="203"/>
    </row>
    <row r="313" spans="1:42" s="122" customFormat="1" x14ac:dyDescent="0.2">
      <c r="A313" s="30" t="s">
        <v>78</v>
      </c>
      <c r="C313" s="203"/>
      <c r="D313" s="203"/>
      <c r="E313" s="203"/>
      <c r="F313" s="203"/>
      <c r="G313" s="203"/>
      <c r="H313" s="203"/>
      <c r="I313" s="203"/>
      <c r="J313" s="203"/>
      <c r="K313" s="203"/>
      <c r="L313" s="203"/>
      <c r="M313" s="203"/>
      <c r="N313" s="203"/>
      <c r="O313" s="203"/>
      <c r="P313" s="203"/>
      <c r="Q313" s="203"/>
      <c r="R313" s="203"/>
      <c r="S313" s="203"/>
      <c r="T313" s="203"/>
      <c r="U313" s="203"/>
      <c r="V313" s="203"/>
      <c r="W313" s="203"/>
      <c r="X313" s="203"/>
      <c r="Y313" s="203"/>
      <c r="Z313" s="203"/>
      <c r="AA313" s="203"/>
      <c r="AB313" s="203"/>
      <c r="AC313" s="203"/>
      <c r="AD313" s="203"/>
      <c r="AE313" s="203"/>
      <c r="AF313" s="203"/>
      <c r="AG313" s="203"/>
      <c r="AH313" s="203"/>
      <c r="AI313" s="203"/>
      <c r="AJ313" s="203"/>
      <c r="AK313" s="203"/>
      <c r="AL313" s="203"/>
      <c r="AM313" s="203"/>
      <c r="AN313" s="203"/>
      <c r="AO313" s="203"/>
      <c r="AP313" s="203"/>
    </row>
    <row r="314" spans="1:42" x14ac:dyDescent="0.2">
      <c r="A314" s="32" t="s">
        <v>80</v>
      </c>
      <c r="B314" s="37" t="str">
        <f>equip_reserve_depr_sta</f>
        <v>5-yr MACRS</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81</v>
      </c>
      <c r="B315" s="231">
        <f t="shared" ref="B315:AP315" si="132">B2</f>
        <v>0</v>
      </c>
      <c r="C315" s="231" t="str">
        <f t="shared" si="132"/>
        <v/>
      </c>
      <c r="D315" s="231" t="str">
        <f t="shared" si="132"/>
        <v/>
      </c>
      <c r="E315" s="231" t="str">
        <f t="shared" si="132"/>
        <v/>
      </c>
      <c r="F315" s="231" t="str">
        <f t="shared" si="132"/>
        <v/>
      </c>
      <c r="G315" s="231" t="str">
        <f t="shared" si="132"/>
        <v/>
      </c>
      <c r="H315" s="231" t="str">
        <f t="shared" si="132"/>
        <v/>
      </c>
      <c r="I315" s="231" t="str">
        <f t="shared" si="132"/>
        <v/>
      </c>
      <c r="J315" s="231" t="str">
        <f t="shared" si="132"/>
        <v/>
      </c>
      <c r="K315" s="231" t="str">
        <f t="shared" si="132"/>
        <v/>
      </c>
      <c r="L315" s="231" t="str">
        <f t="shared" si="132"/>
        <v/>
      </c>
      <c r="M315" s="231" t="str">
        <f t="shared" si="132"/>
        <v/>
      </c>
      <c r="N315" s="231" t="str">
        <f t="shared" si="132"/>
        <v/>
      </c>
      <c r="O315" s="231" t="str">
        <f t="shared" si="132"/>
        <v/>
      </c>
      <c r="P315" s="231" t="str">
        <f t="shared" si="132"/>
        <v/>
      </c>
      <c r="Q315" s="231" t="str">
        <f t="shared" si="132"/>
        <v/>
      </c>
      <c r="R315" s="231" t="str">
        <f t="shared" si="132"/>
        <v/>
      </c>
      <c r="S315" s="231" t="str">
        <f t="shared" si="132"/>
        <v/>
      </c>
      <c r="T315" s="231" t="str">
        <f t="shared" si="132"/>
        <v/>
      </c>
      <c r="U315" s="231" t="str">
        <f t="shared" si="132"/>
        <v/>
      </c>
      <c r="V315" s="231" t="str">
        <f t="shared" si="132"/>
        <v/>
      </c>
      <c r="W315" s="231" t="str">
        <f t="shared" si="132"/>
        <v/>
      </c>
      <c r="X315" s="231" t="str">
        <f t="shared" si="132"/>
        <v/>
      </c>
      <c r="Y315" s="231" t="str">
        <f t="shared" si="132"/>
        <v/>
      </c>
      <c r="Z315" s="231" t="str">
        <f t="shared" si="132"/>
        <v/>
      </c>
      <c r="AA315" s="231" t="str">
        <f t="shared" si="132"/>
        <v/>
      </c>
      <c r="AB315" s="231" t="str">
        <f t="shared" si="132"/>
        <v/>
      </c>
      <c r="AC315" s="231" t="str">
        <f t="shared" si="132"/>
        <v/>
      </c>
      <c r="AD315" s="231" t="str">
        <f t="shared" si="132"/>
        <v/>
      </c>
      <c r="AE315" s="231" t="str">
        <f t="shared" si="132"/>
        <v/>
      </c>
      <c r="AF315" s="231" t="str">
        <f t="shared" si="132"/>
        <v/>
      </c>
      <c r="AG315" s="231" t="str">
        <f t="shared" si="132"/>
        <v/>
      </c>
      <c r="AH315" s="231" t="str">
        <f t="shared" si="132"/>
        <v/>
      </c>
      <c r="AI315" s="231" t="str">
        <f t="shared" si="132"/>
        <v/>
      </c>
      <c r="AJ315" s="231" t="str">
        <f t="shared" si="132"/>
        <v/>
      </c>
      <c r="AK315" s="231" t="str">
        <f t="shared" si="132"/>
        <v/>
      </c>
      <c r="AL315" s="231" t="str">
        <f t="shared" si="132"/>
        <v/>
      </c>
      <c r="AM315" s="231" t="str">
        <f t="shared" si="132"/>
        <v/>
      </c>
      <c r="AN315" s="231" t="str">
        <f t="shared" si="132"/>
        <v/>
      </c>
      <c r="AO315" s="231" t="str">
        <f t="shared" si="132"/>
        <v/>
      </c>
      <c r="AP315" s="231" t="str">
        <f t="shared" si="132"/>
        <v/>
      </c>
    </row>
    <row r="316" spans="1:42" x14ac:dyDescent="0.2">
      <c r="A316" s="32" t="s">
        <v>195</v>
      </c>
      <c r="B316" s="230">
        <v>0</v>
      </c>
      <c r="C316" s="223" t="e">
        <f t="shared" ref="C316:AP316" si="133">IF($B$314=$A295,C295,0)+IF($B$314=$A296,C296,0)+IF($B$314=$A297,C297,0)+IF($B$314=$A298,C298,0)+IF($B$314=$A299,C299,0)+IF($B$314=$A300,C300,0)</f>
        <v>#N/A</v>
      </c>
      <c r="D316" s="223" t="e">
        <f t="shared" si="133"/>
        <v>#N/A</v>
      </c>
      <c r="E316" s="223" t="e">
        <f t="shared" si="133"/>
        <v>#N/A</v>
      </c>
      <c r="F316" s="223" t="e">
        <f t="shared" si="133"/>
        <v>#N/A</v>
      </c>
      <c r="G316" s="223" t="e">
        <f t="shared" si="133"/>
        <v>#N/A</v>
      </c>
      <c r="H316" s="223" t="e">
        <f t="shared" si="133"/>
        <v>#N/A</v>
      </c>
      <c r="I316" s="223" t="e">
        <f t="shared" si="133"/>
        <v>#N/A</v>
      </c>
      <c r="J316" s="223" t="e">
        <f t="shared" si="133"/>
        <v>#N/A</v>
      </c>
      <c r="K316" s="223" t="e">
        <f t="shared" si="133"/>
        <v>#N/A</v>
      </c>
      <c r="L316" s="223" t="e">
        <f t="shared" si="133"/>
        <v>#N/A</v>
      </c>
      <c r="M316" s="223" t="e">
        <f t="shared" si="133"/>
        <v>#N/A</v>
      </c>
      <c r="N316" s="223" t="e">
        <f t="shared" si="133"/>
        <v>#N/A</v>
      </c>
      <c r="O316" s="223" t="e">
        <f t="shared" si="133"/>
        <v>#N/A</v>
      </c>
      <c r="P316" s="223" t="e">
        <f t="shared" si="133"/>
        <v>#N/A</v>
      </c>
      <c r="Q316" s="223" t="e">
        <f t="shared" si="133"/>
        <v>#N/A</v>
      </c>
      <c r="R316" s="223" t="e">
        <f t="shared" si="133"/>
        <v>#N/A</v>
      </c>
      <c r="S316" s="223" t="e">
        <f t="shared" si="133"/>
        <v>#N/A</v>
      </c>
      <c r="T316" s="223" t="e">
        <f t="shared" si="133"/>
        <v>#N/A</v>
      </c>
      <c r="U316" s="223" t="e">
        <f t="shared" si="133"/>
        <v>#N/A</v>
      </c>
      <c r="V316" s="223" t="e">
        <f t="shared" si="133"/>
        <v>#N/A</v>
      </c>
      <c r="W316" s="223" t="e">
        <f t="shared" si="133"/>
        <v>#N/A</v>
      </c>
      <c r="X316" s="223" t="e">
        <f t="shared" si="133"/>
        <v>#N/A</v>
      </c>
      <c r="Y316" s="223" t="e">
        <f t="shared" si="133"/>
        <v>#N/A</v>
      </c>
      <c r="Z316" s="223" t="e">
        <f t="shared" si="133"/>
        <v>#N/A</v>
      </c>
      <c r="AA316" s="223" t="e">
        <f t="shared" si="133"/>
        <v>#N/A</v>
      </c>
      <c r="AB316" s="223" t="e">
        <f t="shared" si="133"/>
        <v>#N/A</v>
      </c>
      <c r="AC316" s="223" t="e">
        <f t="shared" si="133"/>
        <v>#N/A</v>
      </c>
      <c r="AD316" s="223" t="e">
        <f t="shared" si="133"/>
        <v>#N/A</v>
      </c>
      <c r="AE316" s="223" t="e">
        <f t="shared" si="133"/>
        <v>#N/A</v>
      </c>
      <c r="AF316" s="223" t="e">
        <f t="shared" si="133"/>
        <v>#N/A</v>
      </c>
      <c r="AG316" s="223" t="e">
        <f t="shared" si="133"/>
        <v>#N/A</v>
      </c>
      <c r="AH316" s="223" t="e">
        <f t="shared" si="133"/>
        <v>#N/A</v>
      </c>
      <c r="AI316" s="223" t="e">
        <f t="shared" si="133"/>
        <v>#N/A</v>
      </c>
      <c r="AJ316" s="223" t="e">
        <f t="shared" si="133"/>
        <v>#N/A</v>
      </c>
      <c r="AK316" s="223" t="e">
        <f t="shared" si="133"/>
        <v>#N/A</v>
      </c>
      <c r="AL316" s="223" t="e">
        <f t="shared" si="133"/>
        <v>#N/A</v>
      </c>
      <c r="AM316" s="223" t="e">
        <f t="shared" si="133"/>
        <v>#N/A</v>
      </c>
      <c r="AN316" s="223" t="e">
        <f t="shared" si="133"/>
        <v>#N/A</v>
      </c>
      <c r="AO316" s="223" t="e">
        <f t="shared" si="133"/>
        <v>#N/A</v>
      </c>
      <c r="AP316" s="223" t="e">
        <f t="shared" si="133"/>
        <v>#N/A</v>
      </c>
    </row>
    <row r="317" spans="1:42" x14ac:dyDescent="0.2">
      <c r="A317" s="32"/>
      <c r="B317" s="38"/>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row>
    <row r="318" spans="1:42" x14ac:dyDescent="0.2">
      <c r="A318" s="30" t="s">
        <v>94</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spans="1:42" x14ac:dyDescent="0.2">
      <c r="A319" s="32" t="s">
        <v>79</v>
      </c>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4">
        <v>1</v>
      </c>
      <c r="B320" s="4">
        <v>0</v>
      </c>
      <c r="C320" s="212">
        <f>IF(C$2&lt;=analysis_period,IF(SUM($C641:C641)&gt;0,B320+1,0),0)</f>
        <v>0</v>
      </c>
      <c r="D320" s="212">
        <f>IF(D$2&lt;=analysis_period,IF(SUM($C641:D641)&gt;0,C320+1,0),0)</f>
        <v>0</v>
      </c>
      <c r="E320" s="212">
        <f>IF(E$2&lt;=analysis_period,IF(SUM($C641:E641)&gt;0,D320+1,0),0)</f>
        <v>0</v>
      </c>
      <c r="F320" s="212">
        <f>IF(F$2&lt;=analysis_period,IF(SUM($C641:F641)&gt;0,E320+1,0),0)</f>
        <v>0</v>
      </c>
      <c r="G320" s="212">
        <f>IF(G$2&lt;=analysis_period,IF(SUM($C641:G641)&gt;0,F320+1,0),0)</f>
        <v>0</v>
      </c>
      <c r="H320" s="212">
        <f>IF(H$2&lt;=analysis_period,IF(SUM($C641:H641)&gt;0,G320+1,0),0)</f>
        <v>0</v>
      </c>
      <c r="I320" s="212">
        <f>IF(I$2&lt;=analysis_period,IF(SUM($C641:I641)&gt;0,H320+1,0),0)</f>
        <v>0</v>
      </c>
      <c r="J320" s="212">
        <f>IF(J$2&lt;=analysis_period,IF(SUM($C641:J641)&gt;0,I320+1,0),0)</f>
        <v>0</v>
      </c>
      <c r="K320" s="212">
        <f>IF(K$2&lt;=analysis_period,IF(SUM($C641:K641)&gt;0,J320+1,0),0)</f>
        <v>0</v>
      </c>
      <c r="L320" s="212">
        <f>IF(L$2&lt;=analysis_period,IF(SUM($C641:L641)&gt;0,K320+1,0),0)</f>
        <v>0</v>
      </c>
      <c r="M320" s="212">
        <f>IF(M$2&lt;=analysis_period,IF(SUM($C641:M641)&gt;0,L320+1,0),0)</f>
        <v>0</v>
      </c>
      <c r="N320" s="212">
        <f>IF(N$2&lt;=analysis_period,IF(SUM($C641:N641)&gt;0,M320+1,0),0)</f>
        <v>0</v>
      </c>
      <c r="O320" s="212">
        <f>IF(O$2&lt;=analysis_period,IF(SUM($C641:O641)&gt;0,N320+1,0),0)</f>
        <v>0</v>
      </c>
      <c r="P320" s="212">
        <f>IF(P$2&lt;=analysis_period,IF(SUM($C641:P641)&gt;0,O320+1,0),0)</f>
        <v>0</v>
      </c>
      <c r="Q320" s="212">
        <f>IF(Q$2&lt;=analysis_period,IF(SUM($C641:Q641)&gt;0,P320+1,0),0)</f>
        <v>0</v>
      </c>
      <c r="R320" s="212">
        <f>IF(R$2&lt;=analysis_period,IF(SUM($C641:R641)&gt;0,Q320+1,0),0)</f>
        <v>0</v>
      </c>
      <c r="S320" s="212">
        <f>IF(S$2&lt;=analysis_period,IF(SUM($C641:S641)&gt;0,R320+1,0),0)</f>
        <v>0</v>
      </c>
      <c r="T320" s="212">
        <f>IF(T$2&lt;=analysis_period,IF(SUM($C641:T641)&gt;0,S320+1,0),0)</f>
        <v>0</v>
      </c>
      <c r="U320" s="212">
        <f>IF(U$2&lt;=analysis_period,IF(SUM($C641:U641)&gt;0,T320+1,0),0)</f>
        <v>0</v>
      </c>
      <c r="V320" s="212">
        <f>IF(V$2&lt;=analysis_period,IF(SUM($C641:V641)&gt;0,U320+1,0),0)</f>
        <v>0</v>
      </c>
      <c r="W320" s="212">
        <f>IF(W$2&lt;=analysis_period,IF(SUM($C641:W641)&gt;0,V320+1,0),0)</f>
        <v>0</v>
      </c>
      <c r="X320" s="212">
        <f>IF(X$2&lt;=analysis_period,IF(SUM($C641:X641)&gt;0,W320+1,0),0)</f>
        <v>0</v>
      </c>
      <c r="Y320" s="212">
        <f>IF(Y$2&lt;=analysis_period,IF(SUM($C641:Y641)&gt;0,X320+1,0),0)</f>
        <v>0</v>
      </c>
      <c r="Z320" s="212">
        <f>IF(Z$2&lt;=analysis_period,IF(SUM($C641:Z641)&gt;0,Y320+1,0),0)</f>
        <v>0</v>
      </c>
      <c r="AA320" s="212">
        <f>IF(AA$2&lt;=analysis_period,IF(SUM($C641:AA641)&gt;0,Z320+1,0),0)</f>
        <v>0</v>
      </c>
      <c r="AB320" s="212">
        <f>IF(AB$2&lt;=analysis_period,IF(SUM($C641:AB641)&gt;0,AA320+1,0),0)</f>
        <v>0</v>
      </c>
      <c r="AC320" s="212">
        <f>IF(AC$2&lt;=analysis_period,IF(SUM($C641:AC641)&gt;0,AB320+1,0),0)</f>
        <v>0</v>
      </c>
      <c r="AD320" s="212">
        <f>IF(AD$2&lt;=analysis_period,IF(SUM($C641:AD641)&gt;0,AC320+1,0),0)</f>
        <v>0</v>
      </c>
      <c r="AE320" s="212">
        <f>IF(AE$2&lt;=analysis_period,IF(SUM($C641:AE641)&gt;0,AD320+1,0),0)</f>
        <v>0</v>
      </c>
      <c r="AF320" s="212">
        <f>IF(AF$2&lt;=analysis_period,IF(SUM($C641:AF641)&gt;0,AE320+1,0),0)</f>
        <v>0</v>
      </c>
      <c r="AG320" s="212">
        <f>IF(AG$2&lt;=analysis_period,IF(SUM($C641:AG641)&gt;0,AF320+1,0),0)</f>
        <v>0</v>
      </c>
      <c r="AH320" s="212">
        <f>IF(AH$2&lt;=analysis_period,IF(SUM($C641:AH641)&gt;0,AG320+1,0),0)</f>
        <v>0</v>
      </c>
      <c r="AI320" s="212">
        <f>IF(AI$2&lt;=analysis_period,IF(SUM($C641:AI641)&gt;0,AH320+1,0),0)</f>
        <v>0</v>
      </c>
      <c r="AJ320" s="212">
        <f>IF(AJ$2&lt;=analysis_period,IF(SUM($C641:AJ641)&gt;0,AI320+1,0),0)</f>
        <v>0</v>
      </c>
      <c r="AK320" s="212">
        <f>IF(AK$2&lt;=analysis_period,IF(SUM($C641:AK641)&gt;0,AJ320+1,0),0)</f>
        <v>0</v>
      </c>
      <c r="AL320" s="212">
        <f>IF(AL$2&lt;=analysis_period,IF(SUM($C641:AL641)&gt;0,AK320+1,0),0)</f>
        <v>0</v>
      </c>
      <c r="AM320" s="212">
        <f>IF(AM$2&lt;=analysis_period,IF(SUM($C641:AM641)&gt;0,AL320+1,0),0)</f>
        <v>0</v>
      </c>
      <c r="AN320" s="212">
        <f>IF(AN$2&lt;=analysis_period,IF(SUM($C641:AN641)&gt;0,AM320+1,0),0)</f>
        <v>0</v>
      </c>
      <c r="AO320" s="212">
        <f>IF(AO$2&lt;=analysis_period,IF(SUM($C641:AO641)&gt;0,AN320+1,0),0)</f>
        <v>0</v>
      </c>
      <c r="AP320" s="212">
        <f>IF(AP$2&lt;=analysis_period,IF(SUM($C641:AP641)&gt;0,AO320+1,0),0)</f>
        <v>0</v>
      </c>
    </row>
    <row r="321" spans="1:42" x14ac:dyDescent="0.2">
      <c r="A321" s="4">
        <f>A320+1</f>
        <v>2</v>
      </c>
      <c r="B321" s="4">
        <v>0</v>
      </c>
      <c r="C321" s="212">
        <f>IF(C$2&lt;=analysis_period,IF(SUM($C642:C642)&gt;0,B321+1,0),0)</f>
        <v>0</v>
      </c>
      <c r="D321" s="212">
        <f>IF(D$2&lt;=analysis_period,IF(SUM($C642:D642)&gt;0,C321+1,0),0)</f>
        <v>0</v>
      </c>
      <c r="E321" s="212">
        <f>IF(E$2&lt;=analysis_period,IF(SUM($C642:E642)&gt;0,D321+1,0),0)</f>
        <v>0</v>
      </c>
      <c r="F321" s="212">
        <f>IF(F$2&lt;=analysis_period,IF(SUM($C642:F642)&gt;0,E321+1,0),0)</f>
        <v>0</v>
      </c>
      <c r="G321" s="212">
        <f>IF(G$2&lt;=analysis_period,IF(SUM($C642:G642)&gt;0,F321+1,0),0)</f>
        <v>0</v>
      </c>
      <c r="H321" s="212">
        <f>IF(H$2&lt;=analysis_period,IF(SUM($C642:H642)&gt;0,G321+1,0),0)</f>
        <v>0</v>
      </c>
      <c r="I321" s="212">
        <f>IF(I$2&lt;=analysis_period,IF(SUM($C642:I642)&gt;0,H321+1,0),0)</f>
        <v>0</v>
      </c>
      <c r="J321" s="212">
        <f>IF(J$2&lt;=analysis_period,IF(SUM($C642:J642)&gt;0,I321+1,0),0)</f>
        <v>0</v>
      </c>
      <c r="K321" s="212">
        <f>IF(K$2&lt;=analysis_period,IF(SUM($C642:K642)&gt;0,J321+1,0),0)</f>
        <v>0</v>
      </c>
      <c r="L321" s="212">
        <f>IF(L$2&lt;=analysis_period,IF(SUM($C642:L642)&gt;0,K321+1,0),0)</f>
        <v>0</v>
      </c>
      <c r="M321" s="212">
        <f>IF(M$2&lt;=analysis_period,IF(SUM($C642:M642)&gt;0,L321+1,0),0)</f>
        <v>0</v>
      </c>
      <c r="N321" s="212">
        <f>IF(N$2&lt;=analysis_period,IF(SUM($C642:N642)&gt;0,M321+1,0),0)</f>
        <v>0</v>
      </c>
      <c r="O321" s="212">
        <f>IF(O$2&lt;=analysis_period,IF(SUM($C642:O642)&gt;0,N321+1,0),0)</f>
        <v>0</v>
      </c>
      <c r="P321" s="212">
        <f>IF(P$2&lt;=analysis_period,IF(SUM($C642:P642)&gt;0,O321+1,0),0)</f>
        <v>0</v>
      </c>
      <c r="Q321" s="212">
        <f>IF(Q$2&lt;=analysis_period,IF(SUM($C642:Q642)&gt;0,P321+1,0),0)</f>
        <v>0</v>
      </c>
      <c r="R321" s="212">
        <f>IF(R$2&lt;=analysis_period,IF(SUM($C642:R642)&gt;0,Q321+1,0),0)</f>
        <v>0</v>
      </c>
      <c r="S321" s="212">
        <f>IF(S$2&lt;=analysis_period,IF(SUM($C642:S642)&gt;0,R321+1,0),0)</f>
        <v>0</v>
      </c>
      <c r="T321" s="212">
        <f>IF(T$2&lt;=analysis_period,IF(SUM($C642:T642)&gt;0,S321+1,0),0)</f>
        <v>0</v>
      </c>
      <c r="U321" s="212">
        <f>IF(U$2&lt;=analysis_period,IF(SUM($C642:U642)&gt;0,T321+1,0),0)</f>
        <v>0</v>
      </c>
      <c r="V321" s="212">
        <f>IF(V$2&lt;=analysis_period,IF(SUM($C642:V642)&gt;0,U321+1,0),0)</f>
        <v>0</v>
      </c>
      <c r="W321" s="212">
        <f>IF(W$2&lt;=analysis_period,IF(SUM($C642:W642)&gt;0,V321+1,0),0)</f>
        <v>0</v>
      </c>
      <c r="X321" s="212">
        <f>IF(X$2&lt;=analysis_period,IF(SUM($C642:X642)&gt;0,W321+1,0),0)</f>
        <v>0</v>
      </c>
      <c r="Y321" s="212">
        <f>IF(Y$2&lt;=analysis_period,IF(SUM($C642:Y642)&gt;0,X321+1,0),0)</f>
        <v>0</v>
      </c>
      <c r="Z321" s="212">
        <f>IF(Z$2&lt;=analysis_period,IF(SUM($C642:Z642)&gt;0,Y321+1,0),0)</f>
        <v>0</v>
      </c>
      <c r="AA321" s="212">
        <f>IF(AA$2&lt;=analysis_period,IF(SUM($C642:AA642)&gt;0,Z321+1,0),0)</f>
        <v>0</v>
      </c>
      <c r="AB321" s="212">
        <f>IF(AB$2&lt;=analysis_period,IF(SUM($C642:AB642)&gt;0,AA321+1,0),0)</f>
        <v>0</v>
      </c>
      <c r="AC321" s="212">
        <f>IF(AC$2&lt;=analysis_period,IF(SUM($C642:AC642)&gt;0,AB321+1,0),0)</f>
        <v>0</v>
      </c>
      <c r="AD321" s="212">
        <f>IF(AD$2&lt;=analysis_period,IF(SUM($C642:AD642)&gt;0,AC321+1,0),0)</f>
        <v>0</v>
      </c>
      <c r="AE321" s="212">
        <f>IF(AE$2&lt;=analysis_period,IF(SUM($C642:AE642)&gt;0,AD321+1,0),0)</f>
        <v>0</v>
      </c>
      <c r="AF321" s="212">
        <f>IF(AF$2&lt;=analysis_period,IF(SUM($C642:AF642)&gt;0,AE321+1,0),0)</f>
        <v>0</v>
      </c>
      <c r="AG321" s="212">
        <f>IF(AG$2&lt;=analysis_period,IF(SUM($C642:AG642)&gt;0,AF321+1,0),0)</f>
        <v>0</v>
      </c>
      <c r="AH321" s="212">
        <f>IF(AH$2&lt;=analysis_period,IF(SUM($C642:AH642)&gt;0,AG321+1,0),0)</f>
        <v>0</v>
      </c>
      <c r="AI321" s="212">
        <f>IF(AI$2&lt;=analysis_period,IF(SUM($C642:AI642)&gt;0,AH321+1,0),0)</f>
        <v>0</v>
      </c>
      <c r="AJ321" s="212">
        <f>IF(AJ$2&lt;=analysis_period,IF(SUM($C642:AJ642)&gt;0,AI321+1,0),0)</f>
        <v>0</v>
      </c>
      <c r="AK321" s="212">
        <f>IF(AK$2&lt;=analysis_period,IF(SUM($C642:AK642)&gt;0,AJ321+1,0),0)</f>
        <v>0</v>
      </c>
      <c r="AL321" s="212">
        <f>IF(AL$2&lt;=analysis_period,IF(SUM($C642:AL642)&gt;0,AK321+1,0),0)</f>
        <v>0</v>
      </c>
      <c r="AM321" s="212">
        <f>IF(AM$2&lt;=analysis_period,IF(SUM($C642:AM642)&gt;0,AL321+1,0),0)</f>
        <v>0</v>
      </c>
      <c r="AN321" s="212">
        <f>IF(AN$2&lt;=analysis_period,IF(SUM($C642:AN642)&gt;0,AM321+1,0),0)</f>
        <v>0</v>
      </c>
      <c r="AO321" s="212">
        <f>IF(AO$2&lt;=analysis_period,IF(SUM($C642:AO642)&gt;0,AN321+1,0),0)</f>
        <v>0</v>
      </c>
      <c r="AP321" s="212">
        <f>IF(AP$2&lt;=analysis_period,IF(SUM($C642:AP642)&gt;0,AO321+1,0),0)</f>
        <v>0</v>
      </c>
    </row>
    <row r="322" spans="1:42" x14ac:dyDescent="0.2">
      <c r="A322" s="4">
        <f t="shared" ref="A322:A329" si="134">A321+1</f>
        <v>3</v>
      </c>
      <c r="B322" s="4">
        <v>0</v>
      </c>
      <c r="C322" s="212">
        <f>IF(C$2&lt;=analysis_period,IF(SUM($C643:C643)&gt;0,B322+1,0),0)</f>
        <v>0</v>
      </c>
      <c r="D322" s="212">
        <f>IF(D$2&lt;=analysis_period,IF(SUM($C643:D643)&gt;0,C322+1,0),0)</f>
        <v>0</v>
      </c>
      <c r="E322" s="212">
        <f>IF(E$2&lt;=analysis_period,IF(SUM($C643:E643)&gt;0,D322+1,0),0)</f>
        <v>0</v>
      </c>
      <c r="F322" s="212">
        <f>IF(F$2&lt;=analysis_period,IF(SUM($C643:F643)&gt;0,E322+1,0),0)</f>
        <v>0</v>
      </c>
      <c r="G322" s="212">
        <f>IF(G$2&lt;=analysis_period,IF(SUM($C643:G643)&gt;0,F322+1,0),0)</f>
        <v>0</v>
      </c>
      <c r="H322" s="212">
        <f>IF(H$2&lt;=analysis_period,IF(SUM($C643:H643)&gt;0,G322+1,0),0)</f>
        <v>0</v>
      </c>
      <c r="I322" s="212">
        <f>IF(I$2&lt;=analysis_period,IF(SUM($C643:I643)&gt;0,H322+1,0),0)</f>
        <v>0</v>
      </c>
      <c r="J322" s="212">
        <f>IF(J$2&lt;=analysis_period,IF(SUM($C643:J643)&gt;0,I322+1,0),0)</f>
        <v>0</v>
      </c>
      <c r="K322" s="212">
        <f>IF(K$2&lt;=analysis_period,IF(SUM($C643:K643)&gt;0,J322+1,0),0)</f>
        <v>0</v>
      </c>
      <c r="L322" s="212">
        <f>IF(L$2&lt;=analysis_period,IF(SUM($C643:L643)&gt;0,K322+1,0),0)</f>
        <v>0</v>
      </c>
      <c r="M322" s="212">
        <f>IF(M$2&lt;=analysis_period,IF(SUM($C643:M643)&gt;0,L322+1,0),0)</f>
        <v>0</v>
      </c>
      <c r="N322" s="212">
        <f>IF(N$2&lt;=analysis_period,IF(SUM($C643:N643)&gt;0,M322+1,0),0)</f>
        <v>0</v>
      </c>
      <c r="O322" s="212">
        <f>IF(O$2&lt;=analysis_period,IF(SUM($C643:O643)&gt;0,N322+1,0),0)</f>
        <v>0</v>
      </c>
      <c r="P322" s="212">
        <f>IF(P$2&lt;=analysis_period,IF(SUM($C643:P643)&gt;0,O322+1,0),0)</f>
        <v>0</v>
      </c>
      <c r="Q322" s="212">
        <f>IF(Q$2&lt;=analysis_period,IF(SUM($C643:Q643)&gt;0,P322+1,0),0)</f>
        <v>0</v>
      </c>
      <c r="R322" s="212">
        <f>IF(R$2&lt;=analysis_period,IF(SUM($C643:R643)&gt;0,Q322+1,0),0)</f>
        <v>0</v>
      </c>
      <c r="S322" s="212">
        <f>IF(S$2&lt;=analysis_period,IF(SUM($C643:S643)&gt;0,R322+1,0),0)</f>
        <v>0</v>
      </c>
      <c r="T322" s="212">
        <f>IF(T$2&lt;=analysis_period,IF(SUM($C643:T643)&gt;0,S322+1,0),0)</f>
        <v>0</v>
      </c>
      <c r="U322" s="212">
        <f>IF(U$2&lt;=analysis_period,IF(SUM($C643:U643)&gt;0,T322+1,0),0)</f>
        <v>0</v>
      </c>
      <c r="V322" s="212">
        <f>IF(V$2&lt;=analysis_period,IF(SUM($C643:V643)&gt;0,U322+1,0),0)</f>
        <v>0</v>
      </c>
      <c r="W322" s="212">
        <f>IF(W$2&lt;=analysis_period,IF(SUM($C643:W643)&gt;0,V322+1,0),0)</f>
        <v>0</v>
      </c>
      <c r="X322" s="212">
        <f>IF(X$2&lt;=analysis_period,IF(SUM($C643:X643)&gt;0,W322+1,0),0)</f>
        <v>0</v>
      </c>
      <c r="Y322" s="212">
        <f>IF(Y$2&lt;=analysis_period,IF(SUM($C643:Y643)&gt;0,X322+1,0),0)</f>
        <v>0</v>
      </c>
      <c r="Z322" s="212">
        <f>IF(Z$2&lt;=analysis_period,IF(SUM($C643:Z643)&gt;0,Y322+1,0),0)</f>
        <v>0</v>
      </c>
      <c r="AA322" s="212">
        <f>IF(AA$2&lt;=analysis_period,IF(SUM($C643:AA643)&gt;0,Z322+1,0),0)</f>
        <v>0</v>
      </c>
      <c r="AB322" s="212">
        <f>IF(AB$2&lt;=analysis_period,IF(SUM($C643:AB643)&gt;0,AA322+1,0),0)</f>
        <v>0</v>
      </c>
      <c r="AC322" s="212">
        <f>IF(AC$2&lt;=analysis_period,IF(SUM($C643:AC643)&gt;0,AB322+1,0),0)</f>
        <v>0</v>
      </c>
      <c r="AD322" s="212">
        <f>IF(AD$2&lt;=analysis_period,IF(SUM($C643:AD643)&gt;0,AC322+1,0),0)</f>
        <v>0</v>
      </c>
      <c r="AE322" s="212">
        <f>IF(AE$2&lt;=analysis_period,IF(SUM($C643:AE643)&gt;0,AD322+1,0),0)</f>
        <v>0</v>
      </c>
      <c r="AF322" s="212">
        <f>IF(AF$2&lt;=analysis_period,IF(SUM($C643:AF643)&gt;0,AE322+1,0),0)</f>
        <v>0</v>
      </c>
      <c r="AG322" s="212">
        <f>IF(AG$2&lt;=analysis_period,IF(SUM($C643:AG643)&gt;0,AF322+1,0),0)</f>
        <v>0</v>
      </c>
      <c r="AH322" s="212">
        <f>IF(AH$2&lt;=analysis_period,IF(SUM($C643:AH643)&gt;0,AG322+1,0),0)</f>
        <v>0</v>
      </c>
      <c r="AI322" s="212">
        <f>IF(AI$2&lt;=analysis_period,IF(SUM($C643:AI643)&gt;0,AH322+1,0),0)</f>
        <v>0</v>
      </c>
      <c r="AJ322" s="212">
        <f>IF(AJ$2&lt;=analysis_period,IF(SUM($C643:AJ643)&gt;0,AI322+1,0),0)</f>
        <v>0</v>
      </c>
      <c r="AK322" s="212">
        <f>IF(AK$2&lt;=analysis_period,IF(SUM($C643:AK643)&gt;0,AJ322+1,0),0)</f>
        <v>0</v>
      </c>
      <c r="AL322" s="212">
        <f>IF(AL$2&lt;=analysis_period,IF(SUM($C643:AL643)&gt;0,AK322+1,0),0)</f>
        <v>0</v>
      </c>
      <c r="AM322" s="212">
        <f>IF(AM$2&lt;=analysis_period,IF(SUM($C643:AM643)&gt;0,AL322+1,0),0)</f>
        <v>0</v>
      </c>
      <c r="AN322" s="212">
        <f>IF(AN$2&lt;=analysis_period,IF(SUM($C643:AN643)&gt;0,AM322+1,0),0)</f>
        <v>0</v>
      </c>
      <c r="AO322" s="212">
        <f>IF(AO$2&lt;=analysis_period,IF(SUM($C643:AO643)&gt;0,AN322+1,0),0)</f>
        <v>0</v>
      </c>
      <c r="AP322" s="212">
        <f>IF(AP$2&lt;=analysis_period,IF(SUM($C643:AP643)&gt;0,AO322+1,0),0)</f>
        <v>0</v>
      </c>
    </row>
    <row r="323" spans="1:42" x14ac:dyDescent="0.2">
      <c r="A323" s="4">
        <f t="shared" si="134"/>
        <v>4</v>
      </c>
      <c r="B323" s="4">
        <v>0</v>
      </c>
      <c r="C323" s="212">
        <f>IF(C$2&lt;=analysis_period,IF(SUM($C644:C644)&gt;0,B323+1,0),0)</f>
        <v>0</v>
      </c>
      <c r="D323" s="212">
        <f>IF(D$2&lt;=analysis_period,IF(SUM($C644:D644)&gt;0,C323+1,0),0)</f>
        <v>0</v>
      </c>
      <c r="E323" s="212">
        <f>IF(E$2&lt;=analysis_period,IF(SUM($C644:E644)&gt;0,D323+1,0),0)</f>
        <v>0</v>
      </c>
      <c r="F323" s="212">
        <f>IF(F$2&lt;=analysis_period,IF(SUM($C644:F644)&gt;0,E323+1,0),0)</f>
        <v>0</v>
      </c>
      <c r="G323" s="212">
        <f>IF(G$2&lt;=analysis_period,IF(SUM($C644:G644)&gt;0,F323+1,0),0)</f>
        <v>0</v>
      </c>
      <c r="H323" s="212">
        <f>IF(H$2&lt;=analysis_period,IF(SUM($C644:H644)&gt;0,G323+1,0),0)</f>
        <v>0</v>
      </c>
      <c r="I323" s="212">
        <f>IF(I$2&lt;=analysis_period,IF(SUM($C644:I644)&gt;0,H323+1,0),0)</f>
        <v>0</v>
      </c>
      <c r="J323" s="212">
        <f>IF(J$2&lt;=analysis_period,IF(SUM($C644:J644)&gt;0,I323+1,0),0)</f>
        <v>0</v>
      </c>
      <c r="K323" s="212">
        <f>IF(K$2&lt;=analysis_period,IF(SUM($C644:K644)&gt;0,J323+1,0),0)</f>
        <v>0</v>
      </c>
      <c r="L323" s="212">
        <f>IF(L$2&lt;=analysis_period,IF(SUM($C644:L644)&gt;0,K323+1,0),0)</f>
        <v>0</v>
      </c>
      <c r="M323" s="212">
        <f>IF(M$2&lt;=analysis_period,IF(SUM($C644:M644)&gt;0,L323+1,0),0)</f>
        <v>0</v>
      </c>
      <c r="N323" s="212">
        <f>IF(N$2&lt;=analysis_period,IF(SUM($C644:N644)&gt;0,M323+1,0),0)</f>
        <v>0</v>
      </c>
      <c r="O323" s="212">
        <f>IF(O$2&lt;=analysis_period,IF(SUM($C644:O644)&gt;0,N323+1,0),0)</f>
        <v>0</v>
      </c>
      <c r="P323" s="212">
        <f>IF(P$2&lt;=analysis_period,IF(SUM($C644:P644)&gt;0,O323+1,0),0)</f>
        <v>0</v>
      </c>
      <c r="Q323" s="212">
        <f>IF(Q$2&lt;=analysis_period,IF(SUM($C644:Q644)&gt;0,P323+1,0),0)</f>
        <v>0</v>
      </c>
      <c r="R323" s="212">
        <f>IF(R$2&lt;=analysis_period,IF(SUM($C644:R644)&gt;0,Q323+1,0),0)</f>
        <v>0</v>
      </c>
      <c r="S323" s="212">
        <f>IF(S$2&lt;=analysis_period,IF(SUM($C644:S644)&gt;0,R323+1,0),0)</f>
        <v>0</v>
      </c>
      <c r="T323" s="212">
        <f>IF(T$2&lt;=analysis_period,IF(SUM($C644:T644)&gt;0,S323+1,0),0)</f>
        <v>0</v>
      </c>
      <c r="U323" s="212">
        <f>IF(U$2&lt;=analysis_period,IF(SUM($C644:U644)&gt;0,T323+1,0),0)</f>
        <v>0</v>
      </c>
      <c r="V323" s="212">
        <f>IF(V$2&lt;=analysis_period,IF(SUM($C644:V644)&gt;0,U323+1,0),0)</f>
        <v>0</v>
      </c>
      <c r="W323" s="212">
        <f>IF(W$2&lt;=analysis_period,IF(SUM($C644:W644)&gt;0,V323+1,0),0)</f>
        <v>0</v>
      </c>
      <c r="X323" s="212">
        <f>IF(X$2&lt;=analysis_period,IF(SUM($C644:X644)&gt;0,W323+1,0),0)</f>
        <v>0</v>
      </c>
      <c r="Y323" s="212">
        <f>IF(Y$2&lt;=analysis_period,IF(SUM($C644:Y644)&gt;0,X323+1,0),0)</f>
        <v>0</v>
      </c>
      <c r="Z323" s="212">
        <f>IF(Z$2&lt;=analysis_period,IF(SUM($C644:Z644)&gt;0,Y323+1,0),0)</f>
        <v>0</v>
      </c>
      <c r="AA323" s="212">
        <f>IF(AA$2&lt;=analysis_period,IF(SUM($C644:AA644)&gt;0,Z323+1,0),0)</f>
        <v>0</v>
      </c>
      <c r="AB323" s="212">
        <f>IF(AB$2&lt;=analysis_period,IF(SUM($C644:AB644)&gt;0,AA323+1,0),0)</f>
        <v>0</v>
      </c>
      <c r="AC323" s="212">
        <f>IF(AC$2&lt;=analysis_period,IF(SUM($C644:AC644)&gt;0,AB323+1,0),0)</f>
        <v>0</v>
      </c>
      <c r="AD323" s="212">
        <f>IF(AD$2&lt;=analysis_period,IF(SUM($C644:AD644)&gt;0,AC323+1,0),0)</f>
        <v>0</v>
      </c>
      <c r="AE323" s="212">
        <f>IF(AE$2&lt;=analysis_period,IF(SUM($C644:AE644)&gt;0,AD323+1,0),0)</f>
        <v>0</v>
      </c>
      <c r="AF323" s="212">
        <f>IF(AF$2&lt;=analysis_period,IF(SUM($C644:AF644)&gt;0,AE323+1,0),0)</f>
        <v>0</v>
      </c>
      <c r="AG323" s="212">
        <f>IF(AG$2&lt;=analysis_period,IF(SUM($C644:AG644)&gt;0,AF323+1,0),0)</f>
        <v>0</v>
      </c>
      <c r="AH323" s="212">
        <f>IF(AH$2&lt;=analysis_period,IF(SUM($C644:AH644)&gt;0,AG323+1,0),0)</f>
        <v>0</v>
      </c>
      <c r="AI323" s="212">
        <f>IF(AI$2&lt;=analysis_period,IF(SUM($C644:AI644)&gt;0,AH323+1,0),0)</f>
        <v>0</v>
      </c>
      <c r="AJ323" s="212">
        <f>IF(AJ$2&lt;=analysis_period,IF(SUM($C644:AJ644)&gt;0,AI323+1,0),0)</f>
        <v>0</v>
      </c>
      <c r="AK323" s="212">
        <f>IF(AK$2&lt;=analysis_period,IF(SUM($C644:AK644)&gt;0,AJ323+1,0),0)</f>
        <v>0</v>
      </c>
      <c r="AL323" s="212">
        <f>IF(AL$2&lt;=analysis_period,IF(SUM($C644:AL644)&gt;0,AK323+1,0),0)</f>
        <v>0</v>
      </c>
      <c r="AM323" s="212">
        <f>IF(AM$2&lt;=analysis_period,IF(SUM($C644:AM644)&gt;0,AL323+1,0),0)</f>
        <v>0</v>
      </c>
      <c r="AN323" s="212">
        <f>IF(AN$2&lt;=analysis_period,IF(SUM($C644:AN644)&gt;0,AM323+1,0),0)</f>
        <v>0</v>
      </c>
      <c r="AO323" s="212">
        <f>IF(AO$2&lt;=analysis_period,IF(SUM($C644:AO644)&gt;0,AN323+1,0),0)</f>
        <v>0</v>
      </c>
      <c r="AP323" s="212">
        <f>IF(AP$2&lt;=analysis_period,IF(SUM($C644:AP644)&gt;0,AO323+1,0),0)</f>
        <v>0</v>
      </c>
    </row>
    <row r="324" spans="1:42" x14ac:dyDescent="0.2">
      <c r="A324" s="4">
        <f t="shared" si="134"/>
        <v>5</v>
      </c>
      <c r="B324" s="4">
        <v>0</v>
      </c>
      <c r="C324" s="212">
        <f>IF(C$2&lt;=analysis_period,IF(SUM($C645:C645)&gt;0,B324+1,0),0)</f>
        <v>0</v>
      </c>
      <c r="D324" s="212">
        <f>IF(D$2&lt;=analysis_period,IF(SUM($C645:D645)&gt;0,C324+1,0),0)</f>
        <v>0</v>
      </c>
      <c r="E324" s="212">
        <f>IF(E$2&lt;=analysis_period,IF(SUM($C645:E645)&gt;0,D324+1,0),0)</f>
        <v>0</v>
      </c>
      <c r="F324" s="212">
        <f>IF(F$2&lt;=analysis_period,IF(SUM($C645:F645)&gt;0,E324+1,0),0)</f>
        <v>0</v>
      </c>
      <c r="G324" s="212">
        <f>IF(G$2&lt;=analysis_period,IF(SUM($C645:G645)&gt;0,F324+1,0),0)</f>
        <v>0</v>
      </c>
      <c r="H324" s="212">
        <f>IF(H$2&lt;=analysis_period,IF(SUM($C645:H645)&gt;0,G324+1,0),0)</f>
        <v>0</v>
      </c>
      <c r="I324" s="212">
        <f>IF(I$2&lt;=analysis_period,IF(SUM($C645:I645)&gt;0,H324+1,0),0)</f>
        <v>0</v>
      </c>
      <c r="J324" s="212">
        <f>IF(J$2&lt;=analysis_period,IF(SUM($C645:J645)&gt;0,I324+1,0),0)</f>
        <v>0</v>
      </c>
      <c r="K324" s="212">
        <f>IF(K$2&lt;=analysis_period,IF(SUM($C645:K645)&gt;0,J324+1,0),0)</f>
        <v>0</v>
      </c>
      <c r="L324" s="212">
        <f>IF(L$2&lt;=analysis_period,IF(SUM($C645:L645)&gt;0,K324+1,0),0)</f>
        <v>0</v>
      </c>
      <c r="M324" s="212">
        <f>IF(M$2&lt;=analysis_period,IF(SUM($C645:M645)&gt;0,L324+1,0),0)</f>
        <v>0</v>
      </c>
      <c r="N324" s="212">
        <f>IF(N$2&lt;=analysis_period,IF(SUM($C645:N645)&gt;0,M324+1,0),0)</f>
        <v>0</v>
      </c>
      <c r="O324" s="212">
        <f>IF(O$2&lt;=analysis_period,IF(SUM($C645:O645)&gt;0,N324+1,0),0)</f>
        <v>0</v>
      </c>
      <c r="P324" s="212">
        <f>IF(P$2&lt;=analysis_period,IF(SUM($C645:P645)&gt;0,O324+1,0),0)</f>
        <v>0</v>
      </c>
      <c r="Q324" s="212">
        <f>IF(Q$2&lt;=analysis_period,IF(SUM($C645:Q645)&gt;0,P324+1,0),0)</f>
        <v>0</v>
      </c>
      <c r="R324" s="212">
        <f>IF(R$2&lt;=analysis_period,IF(SUM($C645:R645)&gt;0,Q324+1,0),0)</f>
        <v>0</v>
      </c>
      <c r="S324" s="212">
        <f>IF(S$2&lt;=analysis_period,IF(SUM($C645:S645)&gt;0,R324+1,0),0)</f>
        <v>0</v>
      </c>
      <c r="T324" s="212">
        <f>IF(T$2&lt;=analysis_period,IF(SUM($C645:T645)&gt;0,S324+1,0),0)</f>
        <v>0</v>
      </c>
      <c r="U324" s="212">
        <f>IF(U$2&lt;=analysis_period,IF(SUM($C645:U645)&gt;0,T324+1,0),0)</f>
        <v>0</v>
      </c>
      <c r="V324" s="212">
        <f>IF(V$2&lt;=analysis_period,IF(SUM($C645:V645)&gt;0,U324+1,0),0)</f>
        <v>0</v>
      </c>
      <c r="W324" s="212">
        <f>IF(W$2&lt;=analysis_period,IF(SUM($C645:W645)&gt;0,V324+1,0),0)</f>
        <v>0</v>
      </c>
      <c r="X324" s="212">
        <f>IF(X$2&lt;=analysis_period,IF(SUM($C645:X645)&gt;0,W324+1,0),0)</f>
        <v>0</v>
      </c>
      <c r="Y324" s="212">
        <f>IF(Y$2&lt;=analysis_period,IF(SUM($C645:Y645)&gt;0,X324+1,0),0)</f>
        <v>0</v>
      </c>
      <c r="Z324" s="212">
        <f>IF(Z$2&lt;=analysis_period,IF(SUM($C645:Z645)&gt;0,Y324+1,0),0)</f>
        <v>0</v>
      </c>
      <c r="AA324" s="212">
        <f>IF(AA$2&lt;=analysis_period,IF(SUM($C645:AA645)&gt;0,Z324+1,0),0)</f>
        <v>0</v>
      </c>
      <c r="AB324" s="212">
        <f>IF(AB$2&lt;=analysis_period,IF(SUM($C645:AB645)&gt;0,AA324+1,0),0)</f>
        <v>0</v>
      </c>
      <c r="AC324" s="212">
        <f>IF(AC$2&lt;=analysis_period,IF(SUM($C645:AC645)&gt;0,AB324+1,0),0)</f>
        <v>0</v>
      </c>
      <c r="AD324" s="212">
        <f>IF(AD$2&lt;=analysis_period,IF(SUM($C645:AD645)&gt;0,AC324+1,0),0)</f>
        <v>0</v>
      </c>
      <c r="AE324" s="212">
        <f>IF(AE$2&lt;=analysis_period,IF(SUM($C645:AE645)&gt;0,AD324+1,0),0)</f>
        <v>0</v>
      </c>
      <c r="AF324" s="212">
        <f>IF(AF$2&lt;=analysis_period,IF(SUM($C645:AF645)&gt;0,AE324+1,0),0)</f>
        <v>0</v>
      </c>
      <c r="AG324" s="212">
        <f>IF(AG$2&lt;=analysis_period,IF(SUM($C645:AG645)&gt;0,AF324+1,0),0)</f>
        <v>0</v>
      </c>
      <c r="AH324" s="212">
        <f>IF(AH$2&lt;=analysis_period,IF(SUM($C645:AH645)&gt;0,AG324+1,0),0)</f>
        <v>0</v>
      </c>
      <c r="AI324" s="212">
        <f>IF(AI$2&lt;=analysis_period,IF(SUM($C645:AI645)&gt;0,AH324+1,0),0)</f>
        <v>0</v>
      </c>
      <c r="AJ324" s="212">
        <f>IF(AJ$2&lt;=analysis_period,IF(SUM($C645:AJ645)&gt;0,AI324+1,0),0)</f>
        <v>0</v>
      </c>
      <c r="AK324" s="212">
        <f>IF(AK$2&lt;=analysis_period,IF(SUM($C645:AK645)&gt;0,AJ324+1,0),0)</f>
        <v>0</v>
      </c>
      <c r="AL324" s="212">
        <f>IF(AL$2&lt;=analysis_period,IF(SUM($C645:AL645)&gt;0,AK324+1,0),0)</f>
        <v>0</v>
      </c>
      <c r="AM324" s="212">
        <f>IF(AM$2&lt;=analysis_period,IF(SUM($C645:AM645)&gt;0,AL324+1,0),0)</f>
        <v>0</v>
      </c>
      <c r="AN324" s="212">
        <f>IF(AN$2&lt;=analysis_period,IF(SUM($C645:AN645)&gt;0,AM324+1,0),0)</f>
        <v>0</v>
      </c>
      <c r="AO324" s="212">
        <f>IF(AO$2&lt;=analysis_period,IF(SUM($C645:AO645)&gt;0,AN324+1,0),0)</f>
        <v>0</v>
      </c>
      <c r="AP324" s="212">
        <f>IF(AP$2&lt;=analysis_period,IF(SUM($C645:AP645)&gt;0,AO324+1,0),0)</f>
        <v>0</v>
      </c>
    </row>
    <row r="325" spans="1:42" x14ac:dyDescent="0.2">
      <c r="A325" s="4">
        <f t="shared" si="134"/>
        <v>6</v>
      </c>
      <c r="B325" s="4">
        <v>0</v>
      </c>
      <c r="C325" s="212">
        <f>IF(C$2&lt;=analysis_period,IF(SUM($C646:C646)&gt;0,B325+1,0),0)</f>
        <v>0</v>
      </c>
      <c r="D325" s="212">
        <f>IF(D$2&lt;=analysis_period,IF(SUM($C646:D646)&gt;0,C325+1,0),0)</f>
        <v>0</v>
      </c>
      <c r="E325" s="212">
        <f>IF(E$2&lt;=analysis_period,IF(SUM($C646:E646)&gt;0,D325+1,0),0)</f>
        <v>0</v>
      </c>
      <c r="F325" s="212">
        <f>IF(F$2&lt;=analysis_period,IF(SUM($C646:F646)&gt;0,E325+1,0),0)</f>
        <v>0</v>
      </c>
      <c r="G325" s="212">
        <f>IF(G$2&lt;=analysis_period,IF(SUM($C646:G646)&gt;0,F325+1,0),0)</f>
        <v>0</v>
      </c>
      <c r="H325" s="212">
        <f>IF(H$2&lt;=analysis_period,IF(SUM($C646:H646)&gt;0,G325+1,0),0)</f>
        <v>0</v>
      </c>
      <c r="I325" s="212">
        <f>IF(I$2&lt;=analysis_period,IF(SUM($C646:I646)&gt;0,H325+1,0),0)</f>
        <v>0</v>
      </c>
      <c r="J325" s="212">
        <f>IF(J$2&lt;=analysis_period,IF(SUM($C646:J646)&gt;0,I325+1,0),0)</f>
        <v>0</v>
      </c>
      <c r="K325" s="212">
        <f>IF(K$2&lt;=analysis_period,IF(SUM($C646:K646)&gt;0,J325+1,0),0)</f>
        <v>0</v>
      </c>
      <c r="L325" s="212">
        <f>IF(L$2&lt;=analysis_period,IF(SUM($C646:L646)&gt;0,K325+1,0),0)</f>
        <v>0</v>
      </c>
      <c r="M325" s="212">
        <f>IF(M$2&lt;=analysis_period,IF(SUM($C646:M646)&gt;0,L325+1,0),0)</f>
        <v>0</v>
      </c>
      <c r="N325" s="212">
        <f>IF(N$2&lt;=analysis_period,IF(SUM($C646:N646)&gt;0,M325+1,0),0)</f>
        <v>0</v>
      </c>
      <c r="O325" s="212">
        <f>IF(O$2&lt;=analysis_period,IF(SUM($C646:O646)&gt;0,N325+1,0),0)</f>
        <v>0</v>
      </c>
      <c r="P325" s="212">
        <f>IF(P$2&lt;=analysis_period,IF(SUM($C646:P646)&gt;0,O325+1,0),0)</f>
        <v>0</v>
      </c>
      <c r="Q325" s="212">
        <f>IF(Q$2&lt;=analysis_period,IF(SUM($C646:Q646)&gt;0,P325+1,0),0)</f>
        <v>0</v>
      </c>
      <c r="R325" s="212">
        <f>IF(R$2&lt;=analysis_period,IF(SUM($C646:R646)&gt;0,Q325+1,0),0)</f>
        <v>0</v>
      </c>
      <c r="S325" s="212">
        <f>IF(S$2&lt;=analysis_period,IF(SUM($C646:S646)&gt;0,R325+1,0),0)</f>
        <v>0</v>
      </c>
      <c r="T325" s="212">
        <f>IF(T$2&lt;=analysis_period,IF(SUM($C646:T646)&gt;0,S325+1,0),0)</f>
        <v>0</v>
      </c>
      <c r="U325" s="212">
        <f>IF(U$2&lt;=analysis_period,IF(SUM($C646:U646)&gt;0,T325+1,0),0)</f>
        <v>0</v>
      </c>
      <c r="V325" s="212">
        <f>IF(V$2&lt;=analysis_period,IF(SUM($C646:V646)&gt;0,U325+1,0),0)</f>
        <v>0</v>
      </c>
      <c r="W325" s="212">
        <f>IF(W$2&lt;=analysis_period,IF(SUM($C646:W646)&gt;0,V325+1,0),0)</f>
        <v>0</v>
      </c>
      <c r="X325" s="212">
        <f>IF(X$2&lt;=analysis_period,IF(SUM($C646:X646)&gt;0,W325+1,0),0)</f>
        <v>0</v>
      </c>
      <c r="Y325" s="212">
        <f>IF(Y$2&lt;=analysis_period,IF(SUM($C646:Y646)&gt;0,X325+1,0),0)</f>
        <v>0</v>
      </c>
      <c r="Z325" s="212">
        <f>IF(Z$2&lt;=analysis_period,IF(SUM($C646:Z646)&gt;0,Y325+1,0),0)</f>
        <v>0</v>
      </c>
      <c r="AA325" s="212">
        <f>IF(AA$2&lt;=analysis_period,IF(SUM($C646:AA646)&gt;0,Z325+1,0),0)</f>
        <v>0</v>
      </c>
      <c r="AB325" s="212">
        <f>IF(AB$2&lt;=analysis_period,IF(SUM($C646:AB646)&gt;0,AA325+1,0),0)</f>
        <v>0</v>
      </c>
      <c r="AC325" s="212">
        <f>IF(AC$2&lt;=analysis_period,IF(SUM($C646:AC646)&gt;0,AB325+1,0),0)</f>
        <v>0</v>
      </c>
      <c r="AD325" s="212">
        <f>IF(AD$2&lt;=analysis_period,IF(SUM($C646:AD646)&gt;0,AC325+1,0),0)</f>
        <v>0</v>
      </c>
      <c r="AE325" s="212">
        <f>IF(AE$2&lt;=analysis_period,IF(SUM($C646:AE646)&gt;0,AD325+1,0),0)</f>
        <v>0</v>
      </c>
      <c r="AF325" s="212">
        <f>IF(AF$2&lt;=analysis_period,IF(SUM($C646:AF646)&gt;0,AE325+1,0),0)</f>
        <v>0</v>
      </c>
      <c r="AG325" s="212">
        <f>IF(AG$2&lt;=analysis_period,IF(SUM($C646:AG646)&gt;0,AF325+1,0),0)</f>
        <v>0</v>
      </c>
      <c r="AH325" s="212">
        <f>IF(AH$2&lt;=analysis_period,IF(SUM($C646:AH646)&gt;0,AG325+1,0),0)</f>
        <v>0</v>
      </c>
      <c r="AI325" s="212">
        <f>IF(AI$2&lt;=analysis_period,IF(SUM($C646:AI646)&gt;0,AH325+1,0),0)</f>
        <v>0</v>
      </c>
      <c r="AJ325" s="212">
        <f>IF(AJ$2&lt;=analysis_period,IF(SUM($C646:AJ646)&gt;0,AI325+1,0),0)</f>
        <v>0</v>
      </c>
      <c r="AK325" s="212">
        <f>IF(AK$2&lt;=analysis_period,IF(SUM($C646:AK646)&gt;0,AJ325+1,0),0)</f>
        <v>0</v>
      </c>
      <c r="AL325" s="212">
        <f>IF(AL$2&lt;=analysis_period,IF(SUM($C646:AL646)&gt;0,AK325+1,0),0)</f>
        <v>0</v>
      </c>
      <c r="AM325" s="212">
        <f>IF(AM$2&lt;=analysis_period,IF(SUM($C646:AM646)&gt;0,AL325+1,0),0)</f>
        <v>0</v>
      </c>
      <c r="AN325" s="212">
        <f>IF(AN$2&lt;=analysis_period,IF(SUM($C646:AN646)&gt;0,AM325+1,0),0)</f>
        <v>0</v>
      </c>
      <c r="AO325" s="212">
        <f>IF(AO$2&lt;=analysis_period,IF(SUM($C646:AO646)&gt;0,AN325+1,0),0)</f>
        <v>0</v>
      </c>
      <c r="AP325" s="212">
        <f>IF(AP$2&lt;=analysis_period,IF(SUM($C646:AP646)&gt;0,AO325+1,0),0)</f>
        <v>0</v>
      </c>
    </row>
    <row r="326" spans="1:42" x14ac:dyDescent="0.2">
      <c r="A326" s="4">
        <f t="shared" si="134"/>
        <v>7</v>
      </c>
      <c r="B326" s="4">
        <v>0</v>
      </c>
      <c r="C326" s="212">
        <f>IF(C$2&lt;=analysis_period,IF(SUM($C647:C647)&gt;0,B326+1,0),0)</f>
        <v>0</v>
      </c>
      <c r="D326" s="212">
        <f>IF(D$2&lt;=analysis_period,IF(SUM($C647:D647)&gt;0,C326+1,0),0)</f>
        <v>0</v>
      </c>
      <c r="E326" s="212">
        <f>IF(E$2&lt;=analysis_period,IF(SUM($C647:E647)&gt;0,D326+1,0),0)</f>
        <v>0</v>
      </c>
      <c r="F326" s="212">
        <f>IF(F$2&lt;=analysis_period,IF(SUM($C647:F647)&gt;0,E326+1,0),0)</f>
        <v>0</v>
      </c>
      <c r="G326" s="212">
        <f>IF(G$2&lt;=analysis_period,IF(SUM($C647:G647)&gt;0,F326+1,0),0)</f>
        <v>0</v>
      </c>
      <c r="H326" s="212">
        <f>IF(H$2&lt;=analysis_period,IF(SUM($C647:H647)&gt;0,G326+1,0),0)</f>
        <v>0</v>
      </c>
      <c r="I326" s="212">
        <f>IF(I$2&lt;=analysis_period,IF(SUM($C647:I647)&gt;0,H326+1,0),0)</f>
        <v>0</v>
      </c>
      <c r="J326" s="212">
        <f>IF(J$2&lt;=analysis_period,IF(SUM($C647:J647)&gt;0,I326+1,0),0)</f>
        <v>0</v>
      </c>
      <c r="K326" s="212">
        <f>IF(K$2&lt;=analysis_period,IF(SUM($C647:K647)&gt;0,J326+1,0),0)</f>
        <v>0</v>
      </c>
      <c r="L326" s="212">
        <f>IF(L$2&lt;=analysis_period,IF(SUM($C647:L647)&gt;0,K326+1,0),0)</f>
        <v>0</v>
      </c>
      <c r="M326" s="212">
        <f>IF(M$2&lt;=analysis_period,IF(SUM($C647:M647)&gt;0,L326+1,0),0)</f>
        <v>0</v>
      </c>
      <c r="N326" s="212">
        <f>IF(N$2&lt;=analysis_period,IF(SUM($C647:N647)&gt;0,M326+1,0),0)</f>
        <v>0</v>
      </c>
      <c r="O326" s="212">
        <f>IF(O$2&lt;=analysis_period,IF(SUM($C647:O647)&gt;0,N326+1,0),0)</f>
        <v>0</v>
      </c>
      <c r="P326" s="212">
        <f>IF(P$2&lt;=analysis_period,IF(SUM($C647:P647)&gt;0,O326+1,0),0)</f>
        <v>0</v>
      </c>
      <c r="Q326" s="212">
        <f>IF(Q$2&lt;=analysis_period,IF(SUM($C647:Q647)&gt;0,P326+1,0),0)</f>
        <v>0</v>
      </c>
      <c r="R326" s="212">
        <f>IF(R$2&lt;=analysis_period,IF(SUM($C647:R647)&gt;0,Q326+1,0),0)</f>
        <v>0</v>
      </c>
      <c r="S326" s="212">
        <f>IF(S$2&lt;=analysis_period,IF(SUM($C647:S647)&gt;0,R326+1,0),0)</f>
        <v>0</v>
      </c>
      <c r="T326" s="212">
        <f>IF(T$2&lt;=analysis_period,IF(SUM($C647:T647)&gt;0,S326+1,0),0)</f>
        <v>0</v>
      </c>
      <c r="U326" s="212">
        <f>IF(U$2&lt;=analysis_period,IF(SUM($C647:U647)&gt;0,T326+1,0),0)</f>
        <v>0</v>
      </c>
      <c r="V326" s="212">
        <f>IF(V$2&lt;=analysis_period,IF(SUM($C647:V647)&gt;0,U326+1,0),0)</f>
        <v>0</v>
      </c>
      <c r="W326" s="212">
        <f>IF(W$2&lt;=analysis_period,IF(SUM($C647:W647)&gt;0,V326+1,0),0)</f>
        <v>0</v>
      </c>
      <c r="X326" s="212">
        <f>IF(X$2&lt;=analysis_period,IF(SUM($C647:X647)&gt;0,W326+1,0),0)</f>
        <v>0</v>
      </c>
      <c r="Y326" s="212">
        <f>IF(Y$2&lt;=analysis_period,IF(SUM($C647:Y647)&gt;0,X326+1,0),0)</f>
        <v>0</v>
      </c>
      <c r="Z326" s="212">
        <f>IF(Z$2&lt;=analysis_period,IF(SUM($C647:Z647)&gt;0,Y326+1,0),0)</f>
        <v>0</v>
      </c>
      <c r="AA326" s="212">
        <f>IF(AA$2&lt;=analysis_period,IF(SUM($C647:AA647)&gt;0,Z326+1,0),0)</f>
        <v>0</v>
      </c>
      <c r="AB326" s="212">
        <f>IF(AB$2&lt;=analysis_period,IF(SUM($C647:AB647)&gt;0,AA326+1,0),0)</f>
        <v>0</v>
      </c>
      <c r="AC326" s="212">
        <f>IF(AC$2&lt;=analysis_period,IF(SUM($C647:AC647)&gt;0,AB326+1,0),0)</f>
        <v>0</v>
      </c>
      <c r="AD326" s="212">
        <f>IF(AD$2&lt;=analysis_period,IF(SUM($C647:AD647)&gt;0,AC326+1,0),0)</f>
        <v>0</v>
      </c>
      <c r="AE326" s="212">
        <f>IF(AE$2&lt;=analysis_period,IF(SUM($C647:AE647)&gt;0,AD326+1,0),0)</f>
        <v>0</v>
      </c>
      <c r="AF326" s="212">
        <f>IF(AF$2&lt;=analysis_period,IF(SUM($C647:AF647)&gt;0,AE326+1,0),0)</f>
        <v>0</v>
      </c>
      <c r="AG326" s="212">
        <f>IF(AG$2&lt;=analysis_period,IF(SUM($C647:AG647)&gt;0,AF326+1,0),0)</f>
        <v>0</v>
      </c>
      <c r="AH326" s="212">
        <f>IF(AH$2&lt;=analysis_period,IF(SUM($C647:AH647)&gt;0,AG326+1,0),0)</f>
        <v>0</v>
      </c>
      <c r="AI326" s="212">
        <f>IF(AI$2&lt;=analysis_period,IF(SUM($C647:AI647)&gt;0,AH326+1,0),0)</f>
        <v>0</v>
      </c>
      <c r="AJ326" s="212">
        <f>IF(AJ$2&lt;=analysis_period,IF(SUM($C647:AJ647)&gt;0,AI326+1,0),0)</f>
        <v>0</v>
      </c>
      <c r="AK326" s="212">
        <f>IF(AK$2&lt;=analysis_period,IF(SUM($C647:AK647)&gt;0,AJ326+1,0),0)</f>
        <v>0</v>
      </c>
      <c r="AL326" s="212">
        <f>IF(AL$2&lt;=analysis_period,IF(SUM($C647:AL647)&gt;0,AK326+1,0),0)</f>
        <v>0</v>
      </c>
      <c r="AM326" s="212">
        <f>IF(AM$2&lt;=analysis_period,IF(SUM($C647:AM647)&gt;0,AL326+1,0),0)</f>
        <v>0</v>
      </c>
      <c r="AN326" s="212">
        <f>IF(AN$2&lt;=analysis_period,IF(SUM($C647:AN647)&gt;0,AM326+1,0),0)</f>
        <v>0</v>
      </c>
      <c r="AO326" s="212">
        <f>IF(AO$2&lt;=analysis_period,IF(SUM($C647:AO647)&gt;0,AN326+1,0),0)</f>
        <v>0</v>
      </c>
      <c r="AP326" s="212">
        <f>IF(AP$2&lt;=analysis_period,IF(SUM($C647:AP647)&gt;0,AO326+1,0),0)</f>
        <v>0</v>
      </c>
    </row>
    <row r="327" spans="1:42" x14ac:dyDescent="0.2">
      <c r="A327" s="4">
        <f t="shared" si="134"/>
        <v>8</v>
      </c>
      <c r="B327" s="4">
        <v>0</v>
      </c>
      <c r="C327" s="212">
        <f>IF(C$2&lt;=analysis_period,IF(SUM($C648:C648)&gt;0,B327+1,0),0)</f>
        <v>0</v>
      </c>
      <c r="D327" s="212">
        <f>IF(D$2&lt;=analysis_period,IF(SUM($C648:D648)&gt;0,C327+1,0),0)</f>
        <v>0</v>
      </c>
      <c r="E327" s="212">
        <f>IF(E$2&lt;=analysis_period,IF(SUM($C648:E648)&gt;0,D327+1,0),0)</f>
        <v>0</v>
      </c>
      <c r="F327" s="212">
        <f>IF(F$2&lt;=analysis_period,IF(SUM($C648:F648)&gt;0,E327+1,0),0)</f>
        <v>0</v>
      </c>
      <c r="G327" s="212">
        <f>IF(G$2&lt;=analysis_period,IF(SUM($C648:G648)&gt;0,F327+1,0),0)</f>
        <v>0</v>
      </c>
      <c r="H327" s="212">
        <f>IF(H$2&lt;=analysis_period,IF(SUM($C648:H648)&gt;0,G327+1,0),0)</f>
        <v>0</v>
      </c>
      <c r="I327" s="212">
        <f>IF(I$2&lt;=analysis_period,IF(SUM($C648:I648)&gt;0,H327+1,0),0)</f>
        <v>0</v>
      </c>
      <c r="J327" s="212">
        <f>IF(J$2&lt;=analysis_period,IF(SUM($C648:J648)&gt;0,I327+1,0),0)</f>
        <v>0</v>
      </c>
      <c r="K327" s="212">
        <f>IF(K$2&lt;=analysis_period,IF(SUM($C648:K648)&gt;0,J327+1,0),0)</f>
        <v>0</v>
      </c>
      <c r="L327" s="212">
        <f>IF(L$2&lt;=analysis_period,IF(SUM($C648:L648)&gt;0,K327+1,0),0)</f>
        <v>0</v>
      </c>
      <c r="M327" s="212">
        <f>IF(M$2&lt;=analysis_period,IF(SUM($C648:M648)&gt;0,L327+1,0),0)</f>
        <v>0</v>
      </c>
      <c r="N327" s="212">
        <f>IF(N$2&lt;=analysis_period,IF(SUM($C648:N648)&gt;0,M327+1,0),0)</f>
        <v>0</v>
      </c>
      <c r="O327" s="212">
        <f>IF(O$2&lt;=analysis_period,IF(SUM($C648:O648)&gt;0,N327+1,0),0)</f>
        <v>0</v>
      </c>
      <c r="P327" s="212">
        <f>IF(P$2&lt;=analysis_period,IF(SUM($C648:P648)&gt;0,O327+1,0),0)</f>
        <v>0</v>
      </c>
      <c r="Q327" s="212">
        <f>IF(Q$2&lt;=analysis_period,IF(SUM($C648:Q648)&gt;0,P327+1,0),0)</f>
        <v>0</v>
      </c>
      <c r="R327" s="212">
        <f>IF(R$2&lt;=analysis_period,IF(SUM($C648:R648)&gt;0,Q327+1,0),0)</f>
        <v>0</v>
      </c>
      <c r="S327" s="212">
        <f>IF(S$2&lt;=analysis_period,IF(SUM($C648:S648)&gt;0,R327+1,0),0)</f>
        <v>0</v>
      </c>
      <c r="T327" s="212">
        <f>IF(T$2&lt;=analysis_period,IF(SUM($C648:T648)&gt;0,S327+1,0),0)</f>
        <v>0</v>
      </c>
      <c r="U327" s="212">
        <f>IF(U$2&lt;=analysis_period,IF(SUM($C648:U648)&gt;0,T327+1,0),0)</f>
        <v>0</v>
      </c>
      <c r="V327" s="212">
        <f>IF(V$2&lt;=analysis_period,IF(SUM($C648:V648)&gt;0,U327+1,0),0)</f>
        <v>0</v>
      </c>
      <c r="W327" s="212">
        <f>IF(W$2&lt;=analysis_period,IF(SUM($C648:W648)&gt;0,V327+1,0),0)</f>
        <v>0</v>
      </c>
      <c r="X327" s="212">
        <f>IF(X$2&lt;=analysis_period,IF(SUM($C648:X648)&gt;0,W327+1,0),0)</f>
        <v>0</v>
      </c>
      <c r="Y327" s="212">
        <f>IF(Y$2&lt;=analysis_period,IF(SUM($C648:Y648)&gt;0,X327+1,0),0)</f>
        <v>0</v>
      </c>
      <c r="Z327" s="212">
        <f>IF(Z$2&lt;=analysis_period,IF(SUM($C648:Z648)&gt;0,Y327+1,0),0)</f>
        <v>0</v>
      </c>
      <c r="AA327" s="212">
        <f>IF(AA$2&lt;=analysis_period,IF(SUM($C648:AA648)&gt;0,Z327+1,0),0)</f>
        <v>0</v>
      </c>
      <c r="AB327" s="212">
        <f>IF(AB$2&lt;=analysis_period,IF(SUM($C648:AB648)&gt;0,AA327+1,0),0)</f>
        <v>0</v>
      </c>
      <c r="AC327" s="212">
        <f>IF(AC$2&lt;=analysis_period,IF(SUM($C648:AC648)&gt;0,AB327+1,0),0)</f>
        <v>0</v>
      </c>
      <c r="AD327" s="212">
        <f>IF(AD$2&lt;=analysis_period,IF(SUM($C648:AD648)&gt;0,AC327+1,0),0)</f>
        <v>0</v>
      </c>
      <c r="AE327" s="212">
        <f>IF(AE$2&lt;=analysis_period,IF(SUM($C648:AE648)&gt;0,AD327+1,0),0)</f>
        <v>0</v>
      </c>
      <c r="AF327" s="212">
        <f>IF(AF$2&lt;=analysis_period,IF(SUM($C648:AF648)&gt;0,AE327+1,0),0)</f>
        <v>0</v>
      </c>
      <c r="AG327" s="212">
        <f>IF(AG$2&lt;=analysis_period,IF(SUM($C648:AG648)&gt;0,AF327+1,0),0)</f>
        <v>0</v>
      </c>
      <c r="AH327" s="212">
        <f>IF(AH$2&lt;=analysis_period,IF(SUM($C648:AH648)&gt;0,AG327+1,0),0)</f>
        <v>0</v>
      </c>
      <c r="AI327" s="212">
        <f>IF(AI$2&lt;=analysis_period,IF(SUM($C648:AI648)&gt;0,AH327+1,0),0)</f>
        <v>0</v>
      </c>
      <c r="AJ327" s="212">
        <f>IF(AJ$2&lt;=analysis_period,IF(SUM($C648:AJ648)&gt;0,AI327+1,0),0)</f>
        <v>0</v>
      </c>
      <c r="AK327" s="212">
        <f>IF(AK$2&lt;=analysis_period,IF(SUM($C648:AK648)&gt;0,AJ327+1,0),0)</f>
        <v>0</v>
      </c>
      <c r="AL327" s="212">
        <f>IF(AL$2&lt;=analysis_period,IF(SUM($C648:AL648)&gt;0,AK327+1,0),0)</f>
        <v>0</v>
      </c>
      <c r="AM327" s="212">
        <f>IF(AM$2&lt;=analysis_period,IF(SUM($C648:AM648)&gt;0,AL327+1,0),0)</f>
        <v>0</v>
      </c>
      <c r="AN327" s="212">
        <f>IF(AN$2&lt;=analysis_period,IF(SUM($C648:AN648)&gt;0,AM327+1,0),0)</f>
        <v>0</v>
      </c>
      <c r="AO327" s="212">
        <f>IF(AO$2&lt;=analysis_period,IF(SUM($C648:AO648)&gt;0,AN327+1,0),0)</f>
        <v>0</v>
      </c>
      <c r="AP327" s="212">
        <f>IF(AP$2&lt;=analysis_period,IF(SUM($C648:AP648)&gt;0,AO327+1,0),0)</f>
        <v>0</v>
      </c>
    </row>
    <row r="328" spans="1:42" x14ac:dyDescent="0.2">
      <c r="A328" s="4">
        <f>A327+1</f>
        <v>9</v>
      </c>
      <c r="B328" s="4">
        <v>0</v>
      </c>
      <c r="C328" s="212">
        <f>IF(C$2&lt;=analysis_period,IF(SUM($C649:C649)&gt;0,B328+1,0),0)</f>
        <v>0</v>
      </c>
      <c r="D328" s="212">
        <f>IF(D$2&lt;=analysis_period,IF(SUM($C649:D649)&gt;0,C328+1,0),0)</f>
        <v>0</v>
      </c>
      <c r="E328" s="212">
        <f>IF(E$2&lt;=analysis_period,IF(SUM($C649:E649)&gt;0,D328+1,0),0)</f>
        <v>0</v>
      </c>
      <c r="F328" s="212">
        <f>IF(F$2&lt;=analysis_period,IF(SUM($C649:F649)&gt;0,E328+1,0),0)</f>
        <v>0</v>
      </c>
      <c r="G328" s="212">
        <f>IF(G$2&lt;=analysis_period,IF(SUM($C649:G649)&gt;0,F328+1,0),0)</f>
        <v>0</v>
      </c>
      <c r="H328" s="212">
        <f>IF(H$2&lt;=analysis_period,IF(SUM($C649:H649)&gt;0,G328+1,0),0)</f>
        <v>0</v>
      </c>
      <c r="I328" s="212">
        <f>IF(I$2&lt;=analysis_period,IF(SUM($C649:I649)&gt;0,H328+1,0),0)</f>
        <v>0</v>
      </c>
      <c r="J328" s="212">
        <f>IF(J$2&lt;=analysis_period,IF(SUM($C649:J649)&gt;0,I328+1,0),0)</f>
        <v>0</v>
      </c>
      <c r="K328" s="212">
        <f>IF(K$2&lt;=analysis_period,IF(SUM($C649:K649)&gt;0,J328+1,0),0)</f>
        <v>0</v>
      </c>
      <c r="L328" s="212">
        <f>IF(L$2&lt;=analysis_period,IF(SUM($C649:L649)&gt;0,K328+1,0),0)</f>
        <v>0</v>
      </c>
      <c r="M328" s="212">
        <f>IF(M$2&lt;=analysis_period,IF(SUM($C649:M649)&gt;0,L328+1,0),0)</f>
        <v>0</v>
      </c>
      <c r="N328" s="212">
        <f>IF(N$2&lt;=analysis_period,IF(SUM($C649:N649)&gt;0,M328+1,0),0)</f>
        <v>0</v>
      </c>
      <c r="O328" s="212">
        <f>IF(O$2&lt;=analysis_period,IF(SUM($C649:O649)&gt;0,N328+1,0),0)</f>
        <v>0</v>
      </c>
      <c r="P328" s="212">
        <f>IF(P$2&lt;=analysis_period,IF(SUM($C649:P649)&gt;0,O328+1,0),0)</f>
        <v>0</v>
      </c>
      <c r="Q328" s="212">
        <f>IF(Q$2&lt;=analysis_period,IF(SUM($C649:Q649)&gt;0,P328+1,0),0)</f>
        <v>0</v>
      </c>
      <c r="R328" s="212">
        <f>IF(R$2&lt;=analysis_period,IF(SUM($C649:R649)&gt;0,Q328+1,0),0)</f>
        <v>0</v>
      </c>
      <c r="S328" s="212">
        <f>IF(S$2&lt;=analysis_period,IF(SUM($C649:S649)&gt;0,R328+1,0),0)</f>
        <v>0</v>
      </c>
      <c r="T328" s="212">
        <f>IF(T$2&lt;=analysis_period,IF(SUM($C649:T649)&gt;0,S328+1,0),0)</f>
        <v>0</v>
      </c>
      <c r="U328" s="212">
        <f>IF(U$2&lt;=analysis_period,IF(SUM($C649:U649)&gt;0,T328+1,0),0)</f>
        <v>0</v>
      </c>
      <c r="V328" s="212">
        <f>IF(V$2&lt;=analysis_period,IF(SUM($C649:V649)&gt;0,U328+1,0),0)</f>
        <v>0</v>
      </c>
      <c r="W328" s="212">
        <f>IF(W$2&lt;=analysis_period,IF(SUM($C649:W649)&gt;0,V328+1,0),0)</f>
        <v>0</v>
      </c>
      <c r="X328" s="212">
        <f>IF(X$2&lt;=analysis_period,IF(SUM($C649:X649)&gt;0,W328+1,0),0)</f>
        <v>0</v>
      </c>
      <c r="Y328" s="212">
        <f>IF(Y$2&lt;=analysis_period,IF(SUM($C649:Y649)&gt;0,X328+1,0),0)</f>
        <v>0</v>
      </c>
      <c r="Z328" s="212">
        <f>IF(Z$2&lt;=analysis_period,IF(SUM($C649:Z649)&gt;0,Y328+1,0),0)</f>
        <v>0</v>
      </c>
      <c r="AA328" s="212">
        <f>IF(AA$2&lt;=analysis_period,IF(SUM($C649:AA649)&gt;0,Z328+1,0),0)</f>
        <v>0</v>
      </c>
      <c r="AB328" s="212">
        <f>IF(AB$2&lt;=analysis_period,IF(SUM($C649:AB649)&gt;0,AA328+1,0),0)</f>
        <v>0</v>
      </c>
      <c r="AC328" s="212">
        <f>IF(AC$2&lt;=analysis_period,IF(SUM($C649:AC649)&gt;0,AB328+1,0),0)</f>
        <v>0</v>
      </c>
      <c r="AD328" s="212">
        <f>IF(AD$2&lt;=analysis_period,IF(SUM($C649:AD649)&gt;0,AC328+1,0),0)</f>
        <v>0</v>
      </c>
      <c r="AE328" s="212">
        <f>IF(AE$2&lt;=analysis_period,IF(SUM($C649:AE649)&gt;0,AD328+1,0),0)</f>
        <v>0</v>
      </c>
      <c r="AF328" s="212">
        <f>IF(AF$2&lt;=analysis_period,IF(SUM($C649:AF649)&gt;0,AE328+1,0),0)</f>
        <v>0</v>
      </c>
      <c r="AG328" s="212">
        <f>IF(AG$2&lt;=analysis_period,IF(SUM($C649:AG649)&gt;0,AF328+1,0),0)</f>
        <v>0</v>
      </c>
      <c r="AH328" s="212">
        <f>IF(AH$2&lt;=analysis_period,IF(SUM($C649:AH649)&gt;0,AG328+1,0),0)</f>
        <v>0</v>
      </c>
      <c r="AI328" s="212">
        <f>IF(AI$2&lt;=analysis_period,IF(SUM($C649:AI649)&gt;0,AH328+1,0),0)</f>
        <v>0</v>
      </c>
      <c r="AJ328" s="212">
        <f>IF(AJ$2&lt;=analysis_period,IF(SUM($C649:AJ649)&gt;0,AI328+1,0),0)</f>
        <v>0</v>
      </c>
      <c r="AK328" s="212">
        <f>IF(AK$2&lt;=analysis_period,IF(SUM($C649:AK649)&gt;0,AJ328+1,0),0)</f>
        <v>0</v>
      </c>
      <c r="AL328" s="212">
        <f>IF(AL$2&lt;=analysis_period,IF(SUM($C649:AL649)&gt;0,AK328+1,0),0)</f>
        <v>0</v>
      </c>
      <c r="AM328" s="212">
        <f>IF(AM$2&lt;=analysis_period,IF(SUM($C649:AM649)&gt;0,AL328+1,0),0)</f>
        <v>0</v>
      </c>
      <c r="AN328" s="212">
        <f>IF(AN$2&lt;=analysis_period,IF(SUM($C649:AN649)&gt;0,AM328+1,0),0)</f>
        <v>0</v>
      </c>
      <c r="AO328" s="212">
        <f>IF(AO$2&lt;=analysis_period,IF(SUM($C649:AO649)&gt;0,AN328+1,0),0)</f>
        <v>0</v>
      </c>
      <c r="AP328" s="212">
        <f>IF(AP$2&lt;=analysis_period,IF(SUM($C649:AP649)&gt;0,AO328+1,0),0)</f>
        <v>0</v>
      </c>
    </row>
    <row r="329" spans="1:42" x14ac:dyDescent="0.2">
      <c r="A329" s="4">
        <f t="shared" si="134"/>
        <v>10</v>
      </c>
      <c r="B329" s="4">
        <v>0</v>
      </c>
      <c r="C329" s="212">
        <f>IF(C$2&lt;=analysis_period,IF(SUM($C650:C650)&gt;0,B329+1,0),0)</f>
        <v>0</v>
      </c>
      <c r="D329" s="212">
        <f>IF(D$2&lt;=analysis_period,IF(SUM($C650:D650)&gt;0,C329+1,0),0)</f>
        <v>0</v>
      </c>
      <c r="E329" s="212">
        <f>IF(E$2&lt;=analysis_period,IF(SUM($C650:E650)&gt;0,D329+1,0),0)</f>
        <v>0</v>
      </c>
      <c r="F329" s="212">
        <f>IF(F$2&lt;=analysis_period,IF(SUM($C650:F650)&gt;0,E329+1,0),0)</f>
        <v>0</v>
      </c>
      <c r="G329" s="212">
        <f>IF(G$2&lt;=analysis_period,IF(SUM($C650:G650)&gt;0,F329+1,0),0)</f>
        <v>0</v>
      </c>
      <c r="H329" s="212">
        <f>IF(H$2&lt;=analysis_period,IF(SUM($C650:H650)&gt;0,G329+1,0),0)</f>
        <v>0</v>
      </c>
      <c r="I329" s="212">
        <f>IF(I$2&lt;=analysis_period,IF(SUM($C650:I650)&gt;0,H329+1,0),0)</f>
        <v>0</v>
      </c>
      <c r="J329" s="212">
        <f>IF(J$2&lt;=analysis_period,IF(SUM($C650:J650)&gt;0,I329+1,0),0)</f>
        <v>0</v>
      </c>
      <c r="K329" s="212">
        <f>IF(K$2&lt;=analysis_period,IF(SUM($C650:K650)&gt;0,J329+1,0),0)</f>
        <v>0</v>
      </c>
      <c r="L329" s="212">
        <f>IF(L$2&lt;=analysis_period,IF(SUM($C650:L650)&gt;0,K329+1,0),0)</f>
        <v>0</v>
      </c>
      <c r="M329" s="212">
        <f>IF(M$2&lt;=analysis_period,IF(SUM($C650:M650)&gt;0,L329+1,0),0)</f>
        <v>0</v>
      </c>
      <c r="N329" s="212">
        <f>IF(N$2&lt;=analysis_period,IF(SUM($C650:N650)&gt;0,M329+1,0),0)</f>
        <v>0</v>
      </c>
      <c r="O329" s="212">
        <f>IF(O$2&lt;=analysis_period,IF(SUM($C650:O650)&gt;0,N329+1,0),0)</f>
        <v>0</v>
      </c>
      <c r="P329" s="212">
        <f>IF(P$2&lt;=analysis_period,IF(SUM($C650:P650)&gt;0,O329+1,0),0)</f>
        <v>0</v>
      </c>
      <c r="Q329" s="212">
        <f>IF(Q$2&lt;=analysis_period,IF(SUM($C650:Q650)&gt;0,P329+1,0),0)</f>
        <v>0</v>
      </c>
      <c r="R329" s="212">
        <f>IF(R$2&lt;=analysis_period,IF(SUM($C650:R650)&gt;0,Q329+1,0),0)</f>
        <v>0</v>
      </c>
      <c r="S329" s="212">
        <f>IF(S$2&lt;=analysis_period,IF(SUM($C650:S650)&gt;0,R329+1,0),0)</f>
        <v>0</v>
      </c>
      <c r="T329" s="212">
        <f>IF(T$2&lt;=analysis_period,IF(SUM($C650:T650)&gt;0,S329+1,0),0)</f>
        <v>0</v>
      </c>
      <c r="U329" s="212">
        <f>IF(U$2&lt;=analysis_period,IF(SUM($C650:U650)&gt;0,T329+1,0),0)</f>
        <v>0</v>
      </c>
      <c r="V329" s="212">
        <f>IF(V$2&lt;=analysis_period,IF(SUM($C650:V650)&gt;0,U329+1,0),0)</f>
        <v>0</v>
      </c>
      <c r="W329" s="212">
        <f>IF(W$2&lt;=analysis_period,IF(SUM($C650:W650)&gt;0,V329+1,0),0)</f>
        <v>0</v>
      </c>
      <c r="X329" s="212">
        <f>IF(X$2&lt;=analysis_period,IF(SUM($C650:X650)&gt;0,W329+1,0),0)</f>
        <v>0</v>
      </c>
      <c r="Y329" s="212">
        <f>IF(Y$2&lt;=analysis_period,IF(SUM($C650:Y650)&gt;0,X329+1,0),0)</f>
        <v>0</v>
      </c>
      <c r="Z329" s="212">
        <f>IF(Z$2&lt;=analysis_period,IF(SUM($C650:Z650)&gt;0,Y329+1,0),0)</f>
        <v>0</v>
      </c>
      <c r="AA329" s="212">
        <f>IF(AA$2&lt;=analysis_period,IF(SUM($C650:AA650)&gt;0,Z329+1,0),0)</f>
        <v>0</v>
      </c>
      <c r="AB329" s="212">
        <f>IF(AB$2&lt;=analysis_period,IF(SUM($C650:AB650)&gt;0,AA329+1,0),0)</f>
        <v>0</v>
      </c>
      <c r="AC329" s="212">
        <f>IF(AC$2&lt;=analysis_period,IF(SUM($C650:AC650)&gt;0,AB329+1,0),0)</f>
        <v>0</v>
      </c>
      <c r="AD329" s="212">
        <f>IF(AD$2&lt;=analysis_period,IF(SUM($C650:AD650)&gt;0,AC329+1,0),0)</f>
        <v>0</v>
      </c>
      <c r="AE329" s="212">
        <f>IF(AE$2&lt;=analysis_period,IF(SUM($C650:AE650)&gt;0,AD329+1,0),0)</f>
        <v>0</v>
      </c>
      <c r="AF329" s="212">
        <f>IF(AF$2&lt;=analysis_period,IF(SUM($C650:AF650)&gt;0,AE329+1,0),0)</f>
        <v>0</v>
      </c>
      <c r="AG329" s="212">
        <f>IF(AG$2&lt;=analysis_period,IF(SUM($C650:AG650)&gt;0,AF329+1,0),0)</f>
        <v>0</v>
      </c>
      <c r="AH329" s="212">
        <f>IF(AH$2&lt;=analysis_period,IF(SUM($C650:AH650)&gt;0,AG329+1,0),0)</f>
        <v>0</v>
      </c>
      <c r="AI329" s="212">
        <f>IF(AI$2&lt;=analysis_period,IF(SUM($C650:AI650)&gt;0,AH329+1,0),0)</f>
        <v>0</v>
      </c>
      <c r="AJ329" s="212">
        <f>IF(AJ$2&lt;=analysis_period,IF(SUM($C650:AJ650)&gt;0,AI329+1,0),0)</f>
        <v>0</v>
      </c>
      <c r="AK329" s="212">
        <f>IF(AK$2&lt;=analysis_period,IF(SUM($C650:AK650)&gt;0,AJ329+1,0),0)</f>
        <v>0</v>
      </c>
      <c r="AL329" s="212">
        <f>IF(AL$2&lt;=analysis_period,IF(SUM($C650:AL650)&gt;0,AK329+1,0),0)</f>
        <v>0</v>
      </c>
      <c r="AM329" s="212">
        <f>IF(AM$2&lt;=analysis_period,IF(SUM($C650:AM650)&gt;0,AL329+1,0),0)</f>
        <v>0</v>
      </c>
      <c r="AN329" s="212">
        <f>IF(AN$2&lt;=analysis_period,IF(SUM($C650:AN650)&gt;0,AM329+1,0),0)</f>
        <v>0</v>
      </c>
      <c r="AO329" s="212">
        <f>IF(AO$2&lt;=analysis_period,IF(SUM($C650:AO650)&gt;0,AN329+1,0),0)</f>
        <v>0</v>
      </c>
      <c r="AP329" s="212">
        <f>IF(AP$2&lt;=analysis_period,IF(SUM($C650:AP650)&gt;0,AO329+1,0),0)</f>
        <v>0</v>
      </c>
    </row>
    <row r="330" spans="1:42" x14ac:dyDescent="0.2">
      <c r="A330" s="32" t="s">
        <v>83</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4">
        <v>1</v>
      </c>
      <c r="B331" s="232">
        <f>SUM(C331:AP331)</f>
        <v>0</v>
      </c>
      <c r="C331" s="212">
        <f t="shared" ref="C331:AP331" si="135">LOOKUP(C320,$B$315:$AP$315,$B$316:$AP$316)/100*$B641</f>
        <v>0</v>
      </c>
      <c r="D331" s="212">
        <f t="shared" si="135"/>
        <v>0</v>
      </c>
      <c r="E331" s="212">
        <f t="shared" si="135"/>
        <v>0</v>
      </c>
      <c r="F331" s="212">
        <f t="shared" si="135"/>
        <v>0</v>
      </c>
      <c r="G331" s="212">
        <f t="shared" si="135"/>
        <v>0</v>
      </c>
      <c r="H331" s="212">
        <f t="shared" si="135"/>
        <v>0</v>
      </c>
      <c r="I331" s="212">
        <f t="shared" si="135"/>
        <v>0</v>
      </c>
      <c r="J331" s="212">
        <f t="shared" si="135"/>
        <v>0</v>
      </c>
      <c r="K331" s="212">
        <f t="shared" si="135"/>
        <v>0</v>
      </c>
      <c r="L331" s="212">
        <f t="shared" si="135"/>
        <v>0</v>
      </c>
      <c r="M331" s="212">
        <f t="shared" si="135"/>
        <v>0</v>
      </c>
      <c r="N331" s="212">
        <f t="shared" si="135"/>
        <v>0</v>
      </c>
      <c r="O331" s="212">
        <f t="shared" si="135"/>
        <v>0</v>
      </c>
      <c r="P331" s="212">
        <f t="shared" si="135"/>
        <v>0</v>
      </c>
      <c r="Q331" s="212">
        <f t="shared" si="135"/>
        <v>0</v>
      </c>
      <c r="R331" s="212">
        <f t="shared" si="135"/>
        <v>0</v>
      </c>
      <c r="S331" s="212">
        <f t="shared" si="135"/>
        <v>0</v>
      </c>
      <c r="T331" s="212">
        <f t="shared" si="135"/>
        <v>0</v>
      </c>
      <c r="U331" s="212">
        <f t="shared" si="135"/>
        <v>0</v>
      </c>
      <c r="V331" s="212">
        <f t="shared" si="135"/>
        <v>0</v>
      </c>
      <c r="W331" s="212">
        <f t="shared" si="135"/>
        <v>0</v>
      </c>
      <c r="X331" s="212">
        <f t="shared" si="135"/>
        <v>0</v>
      </c>
      <c r="Y331" s="212">
        <f t="shared" si="135"/>
        <v>0</v>
      </c>
      <c r="Z331" s="212">
        <f t="shared" si="135"/>
        <v>0</v>
      </c>
      <c r="AA331" s="212">
        <f t="shared" si="135"/>
        <v>0</v>
      </c>
      <c r="AB331" s="212">
        <f t="shared" si="135"/>
        <v>0</v>
      </c>
      <c r="AC331" s="212">
        <f t="shared" si="135"/>
        <v>0</v>
      </c>
      <c r="AD331" s="212">
        <f t="shared" si="135"/>
        <v>0</v>
      </c>
      <c r="AE331" s="212">
        <f t="shared" si="135"/>
        <v>0</v>
      </c>
      <c r="AF331" s="212">
        <f t="shared" si="135"/>
        <v>0</v>
      </c>
      <c r="AG331" s="212">
        <f t="shared" si="135"/>
        <v>0</v>
      </c>
      <c r="AH331" s="212">
        <f t="shared" si="135"/>
        <v>0</v>
      </c>
      <c r="AI331" s="212">
        <f t="shared" si="135"/>
        <v>0</v>
      </c>
      <c r="AJ331" s="212">
        <f t="shared" si="135"/>
        <v>0</v>
      </c>
      <c r="AK331" s="212">
        <f t="shared" si="135"/>
        <v>0</v>
      </c>
      <c r="AL331" s="212">
        <f t="shared" si="135"/>
        <v>0</v>
      </c>
      <c r="AM331" s="212">
        <f t="shared" si="135"/>
        <v>0</v>
      </c>
      <c r="AN331" s="212">
        <f t="shared" si="135"/>
        <v>0</v>
      </c>
      <c r="AO331" s="212">
        <f t="shared" si="135"/>
        <v>0</v>
      </c>
      <c r="AP331" s="212">
        <f t="shared" si="135"/>
        <v>0</v>
      </c>
    </row>
    <row r="332" spans="1:42" x14ac:dyDescent="0.2">
      <c r="A332" s="4">
        <f>A331+1</f>
        <v>2</v>
      </c>
      <c r="B332" s="232">
        <f t="shared" ref="B332:B340" si="136">SUM(C332:AP332)</f>
        <v>0</v>
      </c>
      <c r="C332" s="212">
        <f t="shared" ref="C332:AP332" si="137">LOOKUP(C321,$B$315:$AP$315,$B$316:$AP$316)/100*$B642</f>
        <v>0</v>
      </c>
      <c r="D332" s="212">
        <f t="shared" si="137"/>
        <v>0</v>
      </c>
      <c r="E332" s="212">
        <f t="shared" si="137"/>
        <v>0</v>
      </c>
      <c r="F332" s="212">
        <f t="shared" si="137"/>
        <v>0</v>
      </c>
      <c r="G332" s="212">
        <f t="shared" si="137"/>
        <v>0</v>
      </c>
      <c r="H332" s="212">
        <f t="shared" si="137"/>
        <v>0</v>
      </c>
      <c r="I332" s="212">
        <f t="shared" si="137"/>
        <v>0</v>
      </c>
      <c r="J332" s="212">
        <f t="shared" si="137"/>
        <v>0</v>
      </c>
      <c r="K332" s="212">
        <f t="shared" si="137"/>
        <v>0</v>
      </c>
      <c r="L332" s="212">
        <f t="shared" si="137"/>
        <v>0</v>
      </c>
      <c r="M332" s="212">
        <f t="shared" si="137"/>
        <v>0</v>
      </c>
      <c r="N332" s="212">
        <f t="shared" si="137"/>
        <v>0</v>
      </c>
      <c r="O332" s="212">
        <f t="shared" si="137"/>
        <v>0</v>
      </c>
      <c r="P332" s="212">
        <f t="shared" si="137"/>
        <v>0</v>
      </c>
      <c r="Q332" s="212">
        <f t="shared" si="137"/>
        <v>0</v>
      </c>
      <c r="R332" s="212">
        <f t="shared" si="137"/>
        <v>0</v>
      </c>
      <c r="S332" s="212">
        <f t="shared" si="137"/>
        <v>0</v>
      </c>
      <c r="T332" s="212">
        <f t="shared" si="137"/>
        <v>0</v>
      </c>
      <c r="U332" s="212">
        <f t="shared" si="137"/>
        <v>0</v>
      </c>
      <c r="V332" s="212">
        <f t="shared" si="137"/>
        <v>0</v>
      </c>
      <c r="W332" s="212">
        <f t="shared" si="137"/>
        <v>0</v>
      </c>
      <c r="X332" s="212">
        <f t="shared" si="137"/>
        <v>0</v>
      </c>
      <c r="Y332" s="212">
        <f t="shared" si="137"/>
        <v>0</v>
      </c>
      <c r="Z332" s="212">
        <f t="shared" si="137"/>
        <v>0</v>
      </c>
      <c r="AA332" s="212">
        <f t="shared" si="137"/>
        <v>0</v>
      </c>
      <c r="AB332" s="212">
        <f t="shared" si="137"/>
        <v>0</v>
      </c>
      <c r="AC332" s="212">
        <f t="shared" si="137"/>
        <v>0</v>
      </c>
      <c r="AD332" s="212">
        <f t="shared" si="137"/>
        <v>0</v>
      </c>
      <c r="AE332" s="212">
        <f t="shared" si="137"/>
        <v>0</v>
      </c>
      <c r="AF332" s="212">
        <f t="shared" si="137"/>
        <v>0</v>
      </c>
      <c r="AG332" s="212">
        <f t="shared" si="137"/>
        <v>0</v>
      </c>
      <c r="AH332" s="212">
        <f t="shared" si="137"/>
        <v>0</v>
      </c>
      <c r="AI332" s="212">
        <f t="shared" si="137"/>
        <v>0</v>
      </c>
      <c r="AJ332" s="212">
        <f t="shared" si="137"/>
        <v>0</v>
      </c>
      <c r="AK332" s="212">
        <f t="shared" si="137"/>
        <v>0</v>
      </c>
      <c r="AL332" s="212">
        <f t="shared" si="137"/>
        <v>0</v>
      </c>
      <c r="AM332" s="212">
        <f t="shared" si="137"/>
        <v>0</v>
      </c>
      <c r="AN332" s="212">
        <f t="shared" si="137"/>
        <v>0</v>
      </c>
      <c r="AO332" s="212">
        <f t="shared" si="137"/>
        <v>0</v>
      </c>
      <c r="AP332" s="212">
        <f t="shared" si="137"/>
        <v>0</v>
      </c>
    </row>
    <row r="333" spans="1:42" x14ac:dyDescent="0.2">
      <c r="A333" s="4">
        <f t="shared" ref="A333:A340" si="138">A332+1</f>
        <v>3</v>
      </c>
      <c r="B333" s="232">
        <f t="shared" si="136"/>
        <v>0</v>
      </c>
      <c r="C333" s="212">
        <f t="shared" ref="C333:AP333" si="139">LOOKUP(C322,$B$315:$AP$315,$B$316:$AP$316)/100*$B643</f>
        <v>0</v>
      </c>
      <c r="D333" s="212">
        <f t="shared" si="139"/>
        <v>0</v>
      </c>
      <c r="E333" s="212">
        <f t="shared" si="139"/>
        <v>0</v>
      </c>
      <c r="F333" s="212">
        <f t="shared" si="139"/>
        <v>0</v>
      </c>
      <c r="G333" s="212">
        <f t="shared" si="139"/>
        <v>0</v>
      </c>
      <c r="H333" s="212">
        <f t="shared" si="139"/>
        <v>0</v>
      </c>
      <c r="I333" s="212">
        <f t="shared" si="139"/>
        <v>0</v>
      </c>
      <c r="J333" s="212">
        <f t="shared" si="139"/>
        <v>0</v>
      </c>
      <c r="K333" s="212">
        <f t="shared" si="139"/>
        <v>0</v>
      </c>
      <c r="L333" s="212">
        <f t="shared" si="139"/>
        <v>0</v>
      </c>
      <c r="M333" s="212">
        <f t="shared" si="139"/>
        <v>0</v>
      </c>
      <c r="N333" s="212">
        <f t="shared" si="139"/>
        <v>0</v>
      </c>
      <c r="O333" s="212">
        <f t="shared" si="139"/>
        <v>0</v>
      </c>
      <c r="P333" s="212">
        <f t="shared" si="139"/>
        <v>0</v>
      </c>
      <c r="Q333" s="212">
        <f t="shared" si="139"/>
        <v>0</v>
      </c>
      <c r="R333" s="212">
        <f t="shared" si="139"/>
        <v>0</v>
      </c>
      <c r="S333" s="212">
        <f t="shared" si="139"/>
        <v>0</v>
      </c>
      <c r="T333" s="212">
        <f t="shared" si="139"/>
        <v>0</v>
      </c>
      <c r="U333" s="212">
        <f t="shared" si="139"/>
        <v>0</v>
      </c>
      <c r="V333" s="212">
        <f t="shared" si="139"/>
        <v>0</v>
      </c>
      <c r="W333" s="212">
        <f t="shared" si="139"/>
        <v>0</v>
      </c>
      <c r="X333" s="212">
        <f t="shared" si="139"/>
        <v>0</v>
      </c>
      <c r="Y333" s="212">
        <f t="shared" si="139"/>
        <v>0</v>
      </c>
      <c r="Z333" s="212">
        <f t="shared" si="139"/>
        <v>0</v>
      </c>
      <c r="AA333" s="212">
        <f t="shared" si="139"/>
        <v>0</v>
      </c>
      <c r="AB333" s="212">
        <f t="shared" si="139"/>
        <v>0</v>
      </c>
      <c r="AC333" s="212">
        <f t="shared" si="139"/>
        <v>0</v>
      </c>
      <c r="AD333" s="212">
        <f t="shared" si="139"/>
        <v>0</v>
      </c>
      <c r="AE333" s="212">
        <f t="shared" si="139"/>
        <v>0</v>
      </c>
      <c r="AF333" s="212">
        <f t="shared" si="139"/>
        <v>0</v>
      </c>
      <c r="AG333" s="212">
        <f t="shared" si="139"/>
        <v>0</v>
      </c>
      <c r="AH333" s="212">
        <f t="shared" si="139"/>
        <v>0</v>
      </c>
      <c r="AI333" s="212">
        <f t="shared" si="139"/>
        <v>0</v>
      </c>
      <c r="AJ333" s="212">
        <f t="shared" si="139"/>
        <v>0</v>
      </c>
      <c r="AK333" s="212">
        <f t="shared" si="139"/>
        <v>0</v>
      </c>
      <c r="AL333" s="212">
        <f t="shared" si="139"/>
        <v>0</v>
      </c>
      <c r="AM333" s="212">
        <f t="shared" si="139"/>
        <v>0</v>
      </c>
      <c r="AN333" s="212">
        <f t="shared" si="139"/>
        <v>0</v>
      </c>
      <c r="AO333" s="212">
        <f t="shared" si="139"/>
        <v>0</v>
      </c>
      <c r="AP333" s="212">
        <f t="shared" si="139"/>
        <v>0</v>
      </c>
    </row>
    <row r="334" spans="1:42" x14ac:dyDescent="0.2">
      <c r="A334" s="4">
        <f t="shared" si="138"/>
        <v>4</v>
      </c>
      <c r="B334" s="232">
        <f t="shared" si="136"/>
        <v>0</v>
      </c>
      <c r="C334" s="212">
        <f t="shared" ref="C334:AP334" si="140">LOOKUP(C323,$B$315:$AP$315,$B$316:$AP$316)/100*$B644</f>
        <v>0</v>
      </c>
      <c r="D334" s="212">
        <f t="shared" si="140"/>
        <v>0</v>
      </c>
      <c r="E334" s="212">
        <f t="shared" si="140"/>
        <v>0</v>
      </c>
      <c r="F334" s="212">
        <f t="shared" si="140"/>
        <v>0</v>
      </c>
      <c r="G334" s="212">
        <f t="shared" si="140"/>
        <v>0</v>
      </c>
      <c r="H334" s="212">
        <f t="shared" si="140"/>
        <v>0</v>
      </c>
      <c r="I334" s="212">
        <f t="shared" si="140"/>
        <v>0</v>
      </c>
      <c r="J334" s="212">
        <f t="shared" si="140"/>
        <v>0</v>
      </c>
      <c r="K334" s="212">
        <f t="shared" si="140"/>
        <v>0</v>
      </c>
      <c r="L334" s="212">
        <f t="shared" si="140"/>
        <v>0</v>
      </c>
      <c r="M334" s="212">
        <f t="shared" si="140"/>
        <v>0</v>
      </c>
      <c r="N334" s="212">
        <f t="shared" si="140"/>
        <v>0</v>
      </c>
      <c r="O334" s="212">
        <f t="shared" si="140"/>
        <v>0</v>
      </c>
      <c r="P334" s="212">
        <f t="shared" si="140"/>
        <v>0</v>
      </c>
      <c r="Q334" s="212">
        <f t="shared" si="140"/>
        <v>0</v>
      </c>
      <c r="R334" s="212">
        <f t="shared" si="140"/>
        <v>0</v>
      </c>
      <c r="S334" s="212">
        <f t="shared" si="140"/>
        <v>0</v>
      </c>
      <c r="T334" s="212">
        <f t="shared" si="140"/>
        <v>0</v>
      </c>
      <c r="U334" s="212">
        <f t="shared" si="140"/>
        <v>0</v>
      </c>
      <c r="V334" s="212">
        <f t="shared" si="140"/>
        <v>0</v>
      </c>
      <c r="W334" s="212">
        <f t="shared" si="140"/>
        <v>0</v>
      </c>
      <c r="X334" s="212">
        <f t="shared" si="140"/>
        <v>0</v>
      </c>
      <c r="Y334" s="212">
        <f t="shared" si="140"/>
        <v>0</v>
      </c>
      <c r="Z334" s="212">
        <f t="shared" si="140"/>
        <v>0</v>
      </c>
      <c r="AA334" s="212">
        <f t="shared" si="140"/>
        <v>0</v>
      </c>
      <c r="AB334" s="212">
        <f t="shared" si="140"/>
        <v>0</v>
      </c>
      <c r="AC334" s="212">
        <f t="shared" si="140"/>
        <v>0</v>
      </c>
      <c r="AD334" s="212">
        <f t="shared" si="140"/>
        <v>0</v>
      </c>
      <c r="AE334" s="212">
        <f t="shared" si="140"/>
        <v>0</v>
      </c>
      <c r="AF334" s="212">
        <f t="shared" si="140"/>
        <v>0</v>
      </c>
      <c r="AG334" s="212">
        <f t="shared" si="140"/>
        <v>0</v>
      </c>
      <c r="AH334" s="212">
        <f t="shared" si="140"/>
        <v>0</v>
      </c>
      <c r="AI334" s="212">
        <f t="shared" si="140"/>
        <v>0</v>
      </c>
      <c r="AJ334" s="212">
        <f t="shared" si="140"/>
        <v>0</v>
      </c>
      <c r="AK334" s="212">
        <f t="shared" si="140"/>
        <v>0</v>
      </c>
      <c r="AL334" s="212">
        <f t="shared" si="140"/>
        <v>0</v>
      </c>
      <c r="AM334" s="212">
        <f t="shared" si="140"/>
        <v>0</v>
      </c>
      <c r="AN334" s="212">
        <f t="shared" si="140"/>
        <v>0</v>
      </c>
      <c r="AO334" s="212">
        <f t="shared" si="140"/>
        <v>0</v>
      </c>
      <c r="AP334" s="212">
        <f t="shared" si="140"/>
        <v>0</v>
      </c>
    </row>
    <row r="335" spans="1:42" x14ac:dyDescent="0.2">
      <c r="A335" s="4">
        <f t="shared" si="138"/>
        <v>5</v>
      </c>
      <c r="B335" s="232">
        <f t="shared" si="136"/>
        <v>0</v>
      </c>
      <c r="C335" s="212">
        <f t="shared" ref="C335:AP335" si="141">LOOKUP(C324,$B$315:$AP$315,$B$316:$AP$316)/100*$B645</f>
        <v>0</v>
      </c>
      <c r="D335" s="212">
        <f t="shared" si="141"/>
        <v>0</v>
      </c>
      <c r="E335" s="212">
        <f t="shared" si="141"/>
        <v>0</v>
      </c>
      <c r="F335" s="212">
        <f t="shared" si="141"/>
        <v>0</v>
      </c>
      <c r="G335" s="212">
        <f t="shared" si="141"/>
        <v>0</v>
      </c>
      <c r="H335" s="212">
        <f t="shared" si="141"/>
        <v>0</v>
      </c>
      <c r="I335" s="212">
        <f t="shared" si="141"/>
        <v>0</v>
      </c>
      <c r="J335" s="212">
        <f t="shared" si="141"/>
        <v>0</v>
      </c>
      <c r="K335" s="212">
        <f t="shared" si="141"/>
        <v>0</v>
      </c>
      <c r="L335" s="212">
        <f t="shared" si="141"/>
        <v>0</v>
      </c>
      <c r="M335" s="212">
        <f t="shared" si="141"/>
        <v>0</v>
      </c>
      <c r="N335" s="212">
        <f t="shared" si="141"/>
        <v>0</v>
      </c>
      <c r="O335" s="212">
        <f t="shared" si="141"/>
        <v>0</v>
      </c>
      <c r="P335" s="212">
        <f t="shared" si="141"/>
        <v>0</v>
      </c>
      <c r="Q335" s="212">
        <f t="shared" si="141"/>
        <v>0</v>
      </c>
      <c r="R335" s="212">
        <f t="shared" si="141"/>
        <v>0</v>
      </c>
      <c r="S335" s="212">
        <f t="shared" si="141"/>
        <v>0</v>
      </c>
      <c r="T335" s="212">
        <f t="shared" si="141"/>
        <v>0</v>
      </c>
      <c r="U335" s="212">
        <f t="shared" si="141"/>
        <v>0</v>
      </c>
      <c r="V335" s="212">
        <f t="shared" si="141"/>
        <v>0</v>
      </c>
      <c r="W335" s="212">
        <f t="shared" si="141"/>
        <v>0</v>
      </c>
      <c r="X335" s="212">
        <f t="shared" si="141"/>
        <v>0</v>
      </c>
      <c r="Y335" s="212">
        <f t="shared" si="141"/>
        <v>0</v>
      </c>
      <c r="Z335" s="212">
        <f t="shared" si="141"/>
        <v>0</v>
      </c>
      <c r="AA335" s="212">
        <f t="shared" si="141"/>
        <v>0</v>
      </c>
      <c r="AB335" s="212">
        <f t="shared" si="141"/>
        <v>0</v>
      </c>
      <c r="AC335" s="212">
        <f t="shared" si="141"/>
        <v>0</v>
      </c>
      <c r="AD335" s="212">
        <f t="shared" si="141"/>
        <v>0</v>
      </c>
      <c r="AE335" s="212">
        <f t="shared" si="141"/>
        <v>0</v>
      </c>
      <c r="AF335" s="212">
        <f t="shared" si="141"/>
        <v>0</v>
      </c>
      <c r="AG335" s="212">
        <f t="shared" si="141"/>
        <v>0</v>
      </c>
      <c r="AH335" s="212">
        <f t="shared" si="141"/>
        <v>0</v>
      </c>
      <c r="AI335" s="212">
        <f t="shared" si="141"/>
        <v>0</v>
      </c>
      <c r="AJ335" s="212">
        <f t="shared" si="141"/>
        <v>0</v>
      </c>
      <c r="AK335" s="212">
        <f t="shared" si="141"/>
        <v>0</v>
      </c>
      <c r="AL335" s="212">
        <f t="shared" si="141"/>
        <v>0</v>
      </c>
      <c r="AM335" s="212">
        <f t="shared" si="141"/>
        <v>0</v>
      </c>
      <c r="AN335" s="212">
        <f t="shared" si="141"/>
        <v>0</v>
      </c>
      <c r="AO335" s="212">
        <f t="shared" si="141"/>
        <v>0</v>
      </c>
      <c r="AP335" s="212">
        <f t="shared" si="141"/>
        <v>0</v>
      </c>
    </row>
    <row r="336" spans="1:42" x14ac:dyDescent="0.2">
      <c r="A336" s="16">
        <f t="shared" si="138"/>
        <v>6</v>
      </c>
      <c r="B336" s="232">
        <f t="shared" si="136"/>
        <v>0</v>
      </c>
      <c r="C336" s="212">
        <f t="shared" ref="C336:AP336" si="142">LOOKUP(C325,$B$315:$AP$315,$B$316:$AP$316)/100*$B646</f>
        <v>0</v>
      </c>
      <c r="D336" s="212">
        <f t="shared" si="142"/>
        <v>0</v>
      </c>
      <c r="E336" s="212">
        <f t="shared" si="142"/>
        <v>0</v>
      </c>
      <c r="F336" s="212">
        <f t="shared" si="142"/>
        <v>0</v>
      </c>
      <c r="G336" s="212">
        <f t="shared" si="142"/>
        <v>0</v>
      </c>
      <c r="H336" s="212">
        <f t="shared" si="142"/>
        <v>0</v>
      </c>
      <c r="I336" s="212">
        <f t="shared" si="142"/>
        <v>0</v>
      </c>
      <c r="J336" s="212">
        <f t="shared" si="142"/>
        <v>0</v>
      </c>
      <c r="K336" s="212">
        <f t="shared" si="142"/>
        <v>0</v>
      </c>
      <c r="L336" s="212">
        <f t="shared" si="142"/>
        <v>0</v>
      </c>
      <c r="M336" s="212">
        <f t="shared" si="142"/>
        <v>0</v>
      </c>
      <c r="N336" s="212">
        <f t="shared" si="142"/>
        <v>0</v>
      </c>
      <c r="O336" s="212">
        <f t="shared" si="142"/>
        <v>0</v>
      </c>
      <c r="P336" s="212">
        <f t="shared" si="142"/>
        <v>0</v>
      </c>
      <c r="Q336" s="212">
        <f t="shared" si="142"/>
        <v>0</v>
      </c>
      <c r="R336" s="212">
        <f t="shared" si="142"/>
        <v>0</v>
      </c>
      <c r="S336" s="212">
        <f t="shared" si="142"/>
        <v>0</v>
      </c>
      <c r="T336" s="212">
        <f t="shared" si="142"/>
        <v>0</v>
      </c>
      <c r="U336" s="212">
        <f t="shared" si="142"/>
        <v>0</v>
      </c>
      <c r="V336" s="212">
        <f t="shared" si="142"/>
        <v>0</v>
      </c>
      <c r="W336" s="212">
        <f t="shared" si="142"/>
        <v>0</v>
      </c>
      <c r="X336" s="212">
        <f t="shared" si="142"/>
        <v>0</v>
      </c>
      <c r="Y336" s="212">
        <f t="shared" si="142"/>
        <v>0</v>
      </c>
      <c r="Z336" s="212">
        <f t="shared" si="142"/>
        <v>0</v>
      </c>
      <c r="AA336" s="212">
        <f t="shared" si="142"/>
        <v>0</v>
      </c>
      <c r="AB336" s="212">
        <f t="shared" si="142"/>
        <v>0</v>
      </c>
      <c r="AC336" s="212">
        <f t="shared" si="142"/>
        <v>0</v>
      </c>
      <c r="AD336" s="212">
        <f t="shared" si="142"/>
        <v>0</v>
      </c>
      <c r="AE336" s="212">
        <f t="shared" si="142"/>
        <v>0</v>
      </c>
      <c r="AF336" s="212">
        <f t="shared" si="142"/>
        <v>0</v>
      </c>
      <c r="AG336" s="212">
        <f t="shared" si="142"/>
        <v>0</v>
      </c>
      <c r="AH336" s="212">
        <f t="shared" si="142"/>
        <v>0</v>
      </c>
      <c r="AI336" s="212">
        <f t="shared" si="142"/>
        <v>0</v>
      </c>
      <c r="AJ336" s="212">
        <f t="shared" si="142"/>
        <v>0</v>
      </c>
      <c r="AK336" s="212">
        <f t="shared" si="142"/>
        <v>0</v>
      </c>
      <c r="AL336" s="212">
        <f t="shared" si="142"/>
        <v>0</v>
      </c>
      <c r="AM336" s="212">
        <f t="shared" si="142"/>
        <v>0</v>
      </c>
      <c r="AN336" s="212">
        <f t="shared" si="142"/>
        <v>0</v>
      </c>
      <c r="AO336" s="212">
        <f t="shared" si="142"/>
        <v>0</v>
      </c>
      <c r="AP336" s="212">
        <f t="shared" si="142"/>
        <v>0</v>
      </c>
    </row>
    <row r="337" spans="1:42" x14ac:dyDescent="0.2">
      <c r="A337" s="16">
        <f t="shared" si="138"/>
        <v>7</v>
      </c>
      <c r="B337" s="232">
        <f t="shared" si="136"/>
        <v>0</v>
      </c>
      <c r="C337" s="212">
        <f t="shared" ref="C337:AP337" si="143">LOOKUP(C326,$B$315:$AP$315,$B$316:$AP$316)/100*$B647</f>
        <v>0</v>
      </c>
      <c r="D337" s="212">
        <f t="shared" si="143"/>
        <v>0</v>
      </c>
      <c r="E337" s="212">
        <f t="shared" si="143"/>
        <v>0</v>
      </c>
      <c r="F337" s="212">
        <f t="shared" si="143"/>
        <v>0</v>
      </c>
      <c r="G337" s="212">
        <f t="shared" si="143"/>
        <v>0</v>
      </c>
      <c r="H337" s="212">
        <f t="shared" si="143"/>
        <v>0</v>
      </c>
      <c r="I337" s="212">
        <f t="shared" si="143"/>
        <v>0</v>
      </c>
      <c r="J337" s="212">
        <f t="shared" si="143"/>
        <v>0</v>
      </c>
      <c r="K337" s="212">
        <f t="shared" si="143"/>
        <v>0</v>
      </c>
      <c r="L337" s="212">
        <f t="shared" si="143"/>
        <v>0</v>
      </c>
      <c r="M337" s="212">
        <f t="shared" si="143"/>
        <v>0</v>
      </c>
      <c r="N337" s="212">
        <f t="shared" si="143"/>
        <v>0</v>
      </c>
      <c r="O337" s="212">
        <f t="shared" si="143"/>
        <v>0</v>
      </c>
      <c r="P337" s="212">
        <f t="shared" si="143"/>
        <v>0</v>
      </c>
      <c r="Q337" s="212">
        <f t="shared" si="143"/>
        <v>0</v>
      </c>
      <c r="R337" s="212">
        <f t="shared" si="143"/>
        <v>0</v>
      </c>
      <c r="S337" s="212">
        <f t="shared" si="143"/>
        <v>0</v>
      </c>
      <c r="T337" s="212">
        <f t="shared" si="143"/>
        <v>0</v>
      </c>
      <c r="U337" s="212">
        <f t="shared" si="143"/>
        <v>0</v>
      </c>
      <c r="V337" s="212">
        <f t="shared" si="143"/>
        <v>0</v>
      </c>
      <c r="W337" s="212">
        <f t="shared" si="143"/>
        <v>0</v>
      </c>
      <c r="X337" s="212">
        <f t="shared" si="143"/>
        <v>0</v>
      </c>
      <c r="Y337" s="212">
        <f t="shared" si="143"/>
        <v>0</v>
      </c>
      <c r="Z337" s="212">
        <f t="shared" si="143"/>
        <v>0</v>
      </c>
      <c r="AA337" s="212">
        <f t="shared" si="143"/>
        <v>0</v>
      </c>
      <c r="AB337" s="212">
        <f t="shared" si="143"/>
        <v>0</v>
      </c>
      <c r="AC337" s="212">
        <f t="shared" si="143"/>
        <v>0</v>
      </c>
      <c r="AD337" s="212">
        <f t="shared" si="143"/>
        <v>0</v>
      </c>
      <c r="AE337" s="212">
        <f t="shared" si="143"/>
        <v>0</v>
      </c>
      <c r="AF337" s="212">
        <f t="shared" si="143"/>
        <v>0</v>
      </c>
      <c r="AG337" s="212">
        <f t="shared" si="143"/>
        <v>0</v>
      </c>
      <c r="AH337" s="212">
        <f t="shared" si="143"/>
        <v>0</v>
      </c>
      <c r="AI337" s="212">
        <f t="shared" si="143"/>
        <v>0</v>
      </c>
      <c r="AJ337" s="212">
        <f t="shared" si="143"/>
        <v>0</v>
      </c>
      <c r="AK337" s="212">
        <f t="shared" si="143"/>
        <v>0</v>
      </c>
      <c r="AL337" s="212">
        <f t="shared" si="143"/>
        <v>0</v>
      </c>
      <c r="AM337" s="212">
        <f t="shared" si="143"/>
        <v>0</v>
      </c>
      <c r="AN337" s="212">
        <f t="shared" si="143"/>
        <v>0</v>
      </c>
      <c r="AO337" s="212">
        <f t="shared" si="143"/>
        <v>0</v>
      </c>
      <c r="AP337" s="212">
        <f t="shared" si="143"/>
        <v>0</v>
      </c>
    </row>
    <row r="338" spans="1:42" x14ac:dyDescent="0.2">
      <c r="A338" s="16">
        <f t="shared" si="138"/>
        <v>8</v>
      </c>
      <c r="B338" s="232">
        <f t="shared" si="136"/>
        <v>0</v>
      </c>
      <c r="C338" s="212">
        <f t="shared" ref="C338:AP338" si="144">LOOKUP(C327,$B$315:$AP$315,$B$316:$AP$316)/100*$B648</f>
        <v>0</v>
      </c>
      <c r="D338" s="212">
        <f t="shared" si="144"/>
        <v>0</v>
      </c>
      <c r="E338" s="212">
        <f t="shared" si="144"/>
        <v>0</v>
      </c>
      <c r="F338" s="212">
        <f t="shared" si="144"/>
        <v>0</v>
      </c>
      <c r="G338" s="212">
        <f t="shared" si="144"/>
        <v>0</v>
      </c>
      <c r="H338" s="212">
        <f t="shared" si="144"/>
        <v>0</v>
      </c>
      <c r="I338" s="212">
        <f t="shared" si="144"/>
        <v>0</v>
      </c>
      <c r="J338" s="212">
        <f t="shared" si="144"/>
        <v>0</v>
      </c>
      <c r="K338" s="212">
        <f t="shared" si="144"/>
        <v>0</v>
      </c>
      <c r="L338" s="212">
        <f t="shared" si="144"/>
        <v>0</v>
      </c>
      <c r="M338" s="212">
        <f t="shared" si="144"/>
        <v>0</v>
      </c>
      <c r="N338" s="212">
        <f t="shared" si="144"/>
        <v>0</v>
      </c>
      <c r="O338" s="212">
        <f t="shared" si="144"/>
        <v>0</v>
      </c>
      <c r="P338" s="212">
        <f t="shared" si="144"/>
        <v>0</v>
      </c>
      <c r="Q338" s="212">
        <f t="shared" si="144"/>
        <v>0</v>
      </c>
      <c r="R338" s="212">
        <f t="shared" si="144"/>
        <v>0</v>
      </c>
      <c r="S338" s="212">
        <f t="shared" si="144"/>
        <v>0</v>
      </c>
      <c r="T338" s="212">
        <f t="shared" si="144"/>
        <v>0</v>
      </c>
      <c r="U338" s="212">
        <f t="shared" si="144"/>
        <v>0</v>
      </c>
      <c r="V338" s="212">
        <f t="shared" si="144"/>
        <v>0</v>
      </c>
      <c r="W338" s="212">
        <f t="shared" si="144"/>
        <v>0</v>
      </c>
      <c r="X338" s="212">
        <f t="shared" si="144"/>
        <v>0</v>
      </c>
      <c r="Y338" s="212">
        <f t="shared" si="144"/>
        <v>0</v>
      </c>
      <c r="Z338" s="212">
        <f t="shared" si="144"/>
        <v>0</v>
      </c>
      <c r="AA338" s="212">
        <f t="shared" si="144"/>
        <v>0</v>
      </c>
      <c r="AB338" s="212">
        <f t="shared" si="144"/>
        <v>0</v>
      </c>
      <c r="AC338" s="212">
        <f t="shared" si="144"/>
        <v>0</v>
      </c>
      <c r="AD338" s="212">
        <f t="shared" si="144"/>
        <v>0</v>
      </c>
      <c r="AE338" s="212">
        <f t="shared" si="144"/>
        <v>0</v>
      </c>
      <c r="AF338" s="212">
        <f t="shared" si="144"/>
        <v>0</v>
      </c>
      <c r="AG338" s="212">
        <f t="shared" si="144"/>
        <v>0</v>
      </c>
      <c r="AH338" s="212">
        <f t="shared" si="144"/>
        <v>0</v>
      </c>
      <c r="AI338" s="212">
        <f t="shared" si="144"/>
        <v>0</v>
      </c>
      <c r="AJ338" s="212">
        <f t="shared" si="144"/>
        <v>0</v>
      </c>
      <c r="AK338" s="212">
        <f t="shared" si="144"/>
        <v>0</v>
      </c>
      <c r="AL338" s="212">
        <f t="shared" si="144"/>
        <v>0</v>
      </c>
      <c r="AM338" s="212">
        <f t="shared" si="144"/>
        <v>0</v>
      </c>
      <c r="AN338" s="212">
        <f t="shared" si="144"/>
        <v>0</v>
      </c>
      <c r="AO338" s="212">
        <f t="shared" si="144"/>
        <v>0</v>
      </c>
      <c r="AP338" s="212">
        <f t="shared" si="144"/>
        <v>0</v>
      </c>
    </row>
    <row r="339" spans="1:42" x14ac:dyDescent="0.2">
      <c r="A339" s="16">
        <f>A338+1</f>
        <v>9</v>
      </c>
      <c r="B339" s="232">
        <f t="shared" si="136"/>
        <v>0</v>
      </c>
      <c r="C339" s="212">
        <f t="shared" ref="C339:AP339" si="145">LOOKUP(C328,$B$315:$AP$315,$B$316:$AP$316)/100*$B649</f>
        <v>0</v>
      </c>
      <c r="D339" s="212">
        <f t="shared" si="145"/>
        <v>0</v>
      </c>
      <c r="E339" s="212">
        <f t="shared" si="145"/>
        <v>0</v>
      </c>
      <c r="F339" s="212">
        <f t="shared" si="145"/>
        <v>0</v>
      </c>
      <c r="G339" s="212">
        <f t="shared" si="145"/>
        <v>0</v>
      </c>
      <c r="H339" s="212">
        <f t="shared" si="145"/>
        <v>0</v>
      </c>
      <c r="I339" s="212">
        <f t="shared" si="145"/>
        <v>0</v>
      </c>
      <c r="J339" s="212">
        <f t="shared" si="145"/>
        <v>0</v>
      </c>
      <c r="K339" s="212">
        <f t="shared" si="145"/>
        <v>0</v>
      </c>
      <c r="L339" s="212">
        <f t="shared" si="145"/>
        <v>0</v>
      </c>
      <c r="M339" s="212">
        <f t="shared" si="145"/>
        <v>0</v>
      </c>
      <c r="N339" s="212">
        <f t="shared" si="145"/>
        <v>0</v>
      </c>
      <c r="O339" s="212">
        <f t="shared" si="145"/>
        <v>0</v>
      </c>
      <c r="P339" s="212">
        <f t="shared" si="145"/>
        <v>0</v>
      </c>
      <c r="Q339" s="212">
        <f t="shared" si="145"/>
        <v>0</v>
      </c>
      <c r="R339" s="212">
        <f t="shared" si="145"/>
        <v>0</v>
      </c>
      <c r="S339" s="212">
        <f t="shared" si="145"/>
        <v>0</v>
      </c>
      <c r="T339" s="212">
        <f t="shared" si="145"/>
        <v>0</v>
      </c>
      <c r="U339" s="212">
        <f t="shared" si="145"/>
        <v>0</v>
      </c>
      <c r="V339" s="212">
        <f t="shared" si="145"/>
        <v>0</v>
      </c>
      <c r="W339" s="212">
        <f t="shared" si="145"/>
        <v>0</v>
      </c>
      <c r="X339" s="212">
        <f t="shared" si="145"/>
        <v>0</v>
      </c>
      <c r="Y339" s="212">
        <f t="shared" si="145"/>
        <v>0</v>
      </c>
      <c r="Z339" s="212">
        <f t="shared" si="145"/>
        <v>0</v>
      </c>
      <c r="AA339" s="212">
        <f t="shared" si="145"/>
        <v>0</v>
      </c>
      <c r="AB339" s="212">
        <f t="shared" si="145"/>
        <v>0</v>
      </c>
      <c r="AC339" s="212">
        <f t="shared" si="145"/>
        <v>0</v>
      </c>
      <c r="AD339" s="212">
        <f t="shared" si="145"/>
        <v>0</v>
      </c>
      <c r="AE339" s="212">
        <f t="shared" si="145"/>
        <v>0</v>
      </c>
      <c r="AF339" s="212">
        <f t="shared" si="145"/>
        <v>0</v>
      </c>
      <c r="AG339" s="212">
        <f t="shared" si="145"/>
        <v>0</v>
      </c>
      <c r="AH339" s="212">
        <f t="shared" si="145"/>
        <v>0</v>
      </c>
      <c r="AI339" s="212">
        <f t="shared" si="145"/>
        <v>0</v>
      </c>
      <c r="AJ339" s="212">
        <f t="shared" si="145"/>
        <v>0</v>
      </c>
      <c r="AK339" s="212">
        <f t="shared" si="145"/>
        <v>0</v>
      </c>
      <c r="AL339" s="212">
        <f t="shared" si="145"/>
        <v>0</v>
      </c>
      <c r="AM339" s="212">
        <f t="shared" si="145"/>
        <v>0</v>
      </c>
      <c r="AN339" s="212">
        <f t="shared" si="145"/>
        <v>0</v>
      </c>
      <c r="AO339" s="212">
        <f t="shared" si="145"/>
        <v>0</v>
      </c>
      <c r="AP339" s="212">
        <f t="shared" si="145"/>
        <v>0</v>
      </c>
    </row>
    <row r="340" spans="1:42" x14ac:dyDescent="0.2">
      <c r="A340" s="16">
        <f t="shared" si="138"/>
        <v>10</v>
      </c>
      <c r="B340" s="232">
        <f t="shared" si="136"/>
        <v>0</v>
      </c>
      <c r="C340" s="212">
        <f t="shared" ref="C340:AP340" si="146">LOOKUP(C329,$B$315:$AP$315,$B$316:$AP$316)/100*$B650</f>
        <v>0</v>
      </c>
      <c r="D340" s="212">
        <f t="shared" si="146"/>
        <v>0</v>
      </c>
      <c r="E340" s="212">
        <f t="shared" si="146"/>
        <v>0</v>
      </c>
      <c r="F340" s="212">
        <f t="shared" si="146"/>
        <v>0</v>
      </c>
      <c r="G340" s="212">
        <f t="shared" si="146"/>
        <v>0</v>
      </c>
      <c r="H340" s="212">
        <f t="shared" si="146"/>
        <v>0</v>
      </c>
      <c r="I340" s="212">
        <f t="shared" si="146"/>
        <v>0</v>
      </c>
      <c r="J340" s="212">
        <f t="shared" si="146"/>
        <v>0</v>
      </c>
      <c r="K340" s="212">
        <f t="shared" si="146"/>
        <v>0</v>
      </c>
      <c r="L340" s="212">
        <f t="shared" si="146"/>
        <v>0</v>
      </c>
      <c r="M340" s="212">
        <f t="shared" si="146"/>
        <v>0</v>
      </c>
      <c r="N340" s="212">
        <f t="shared" si="146"/>
        <v>0</v>
      </c>
      <c r="O340" s="212">
        <f t="shared" si="146"/>
        <v>0</v>
      </c>
      <c r="P340" s="212">
        <f t="shared" si="146"/>
        <v>0</v>
      </c>
      <c r="Q340" s="212">
        <f t="shared" si="146"/>
        <v>0</v>
      </c>
      <c r="R340" s="212">
        <f t="shared" si="146"/>
        <v>0</v>
      </c>
      <c r="S340" s="212">
        <f t="shared" si="146"/>
        <v>0</v>
      </c>
      <c r="T340" s="212">
        <f t="shared" si="146"/>
        <v>0</v>
      </c>
      <c r="U340" s="212">
        <f t="shared" si="146"/>
        <v>0</v>
      </c>
      <c r="V340" s="212">
        <f t="shared" si="146"/>
        <v>0</v>
      </c>
      <c r="W340" s="212">
        <f t="shared" si="146"/>
        <v>0</v>
      </c>
      <c r="X340" s="212">
        <f t="shared" si="146"/>
        <v>0</v>
      </c>
      <c r="Y340" s="212">
        <f t="shared" si="146"/>
        <v>0</v>
      </c>
      <c r="Z340" s="212">
        <f t="shared" si="146"/>
        <v>0</v>
      </c>
      <c r="AA340" s="212">
        <f t="shared" si="146"/>
        <v>0</v>
      </c>
      <c r="AB340" s="212">
        <f t="shared" si="146"/>
        <v>0</v>
      </c>
      <c r="AC340" s="212">
        <f t="shared" si="146"/>
        <v>0</v>
      </c>
      <c r="AD340" s="212">
        <f t="shared" si="146"/>
        <v>0</v>
      </c>
      <c r="AE340" s="212">
        <f t="shared" si="146"/>
        <v>0</v>
      </c>
      <c r="AF340" s="212">
        <f t="shared" si="146"/>
        <v>0</v>
      </c>
      <c r="AG340" s="212">
        <f t="shared" si="146"/>
        <v>0</v>
      </c>
      <c r="AH340" s="212">
        <f t="shared" si="146"/>
        <v>0</v>
      </c>
      <c r="AI340" s="212">
        <f t="shared" si="146"/>
        <v>0</v>
      </c>
      <c r="AJ340" s="212">
        <f t="shared" si="146"/>
        <v>0</v>
      </c>
      <c r="AK340" s="212">
        <f t="shared" si="146"/>
        <v>0</v>
      </c>
      <c r="AL340" s="212">
        <f t="shared" si="146"/>
        <v>0</v>
      </c>
      <c r="AM340" s="212">
        <f t="shared" si="146"/>
        <v>0</v>
      </c>
      <c r="AN340" s="212">
        <f t="shared" si="146"/>
        <v>0</v>
      </c>
      <c r="AO340" s="212">
        <f t="shared" si="146"/>
        <v>0</v>
      </c>
      <c r="AP340" s="212">
        <f t="shared" si="146"/>
        <v>0</v>
      </c>
    </row>
    <row r="341" spans="1:42" s="16" customFormat="1" ht="12" customHeight="1" x14ac:dyDescent="0.2">
      <c r="A341" s="39" t="s">
        <v>13</v>
      </c>
      <c r="B341" s="213"/>
      <c r="C341" s="213">
        <f>SUM(C331:C340)</f>
        <v>0</v>
      </c>
      <c r="D341" s="213">
        <f t="shared" ref="D341:AP341" si="147">SUM(D331:D340)</f>
        <v>0</v>
      </c>
      <c r="E341" s="213">
        <f t="shared" si="147"/>
        <v>0</v>
      </c>
      <c r="F341" s="213">
        <f t="shared" si="147"/>
        <v>0</v>
      </c>
      <c r="G341" s="213">
        <f t="shared" si="147"/>
        <v>0</v>
      </c>
      <c r="H341" s="213">
        <f t="shared" si="147"/>
        <v>0</v>
      </c>
      <c r="I341" s="213">
        <f t="shared" si="147"/>
        <v>0</v>
      </c>
      <c r="J341" s="213">
        <f t="shared" si="147"/>
        <v>0</v>
      </c>
      <c r="K341" s="213">
        <f t="shared" si="147"/>
        <v>0</v>
      </c>
      <c r="L341" s="213">
        <f t="shared" si="147"/>
        <v>0</v>
      </c>
      <c r="M341" s="213">
        <f t="shared" si="147"/>
        <v>0</v>
      </c>
      <c r="N341" s="213">
        <f t="shared" si="147"/>
        <v>0</v>
      </c>
      <c r="O341" s="213">
        <f t="shared" si="147"/>
        <v>0</v>
      </c>
      <c r="P341" s="213">
        <f t="shared" si="147"/>
        <v>0</v>
      </c>
      <c r="Q341" s="213">
        <f t="shared" si="147"/>
        <v>0</v>
      </c>
      <c r="R341" s="213">
        <f t="shared" si="147"/>
        <v>0</v>
      </c>
      <c r="S341" s="213">
        <f t="shared" si="147"/>
        <v>0</v>
      </c>
      <c r="T341" s="213">
        <f t="shared" si="147"/>
        <v>0</v>
      </c>
      <c r="U341" s="213">
        <f t="shared" si="147"/>
        <v>0</v>
      </c>
      <c r="V341" s="213">
        <f t="shared" si="147"/>
        <v>0</v>
      </c>
      <c r="W341" s="213">
        <f t="shared" si="147"/>
        <v>0</v>
      </c>
      <c r="X341" s="213">
        <f t="shared" si="147"/>
        <v>0</v>
      </c>
      <c r="Y341" s="213">
        <f t="shared" si="147"/>
        <v>0</v>
      </c>
      <c r="Z341" s="213">
        <f t="shared" si="147"/>
        <v>0</v>
      </c>
      <c r="AA341" s="213">
        <f t="shared" si="147"/>
        <v>0</v>
      </c>
      <c r="AB341" s="213">
        <f t="shared" si="147"/>
        <v>0</v>
      </c>
      <c r="AC341" s="213">
        <f t="shared" si="147"/>
        <v>0</v>
      </c>
      <c r="AD341" s="213">
        <f t="shared" si="147"/>
        <v>0</v>
      </c>
      <c r="AE341" s="213">
        <f t="shared" si="147"/>
        <v>0</v>
      </c>
      <c r="AF341" s="213">
        <f t="shared" si="147"/>
        <v>0</v>
      </c>
      <c r="AG341" s="213">
        <f t="shared" si="147"/>
        <v>0</v>
      </c>
      <c r="AH341" s="213">
        <f t="shared" si="147"/>
        <v>0</v>
      </c>
      <c r="AI341" s="213">
        <f t="shared" si="147"/>
        <v>0</v>
      </c>
      <c r="AJ341" s="213">
        <f t="shared" si="147"/>
        <v>0</v>
      </c>
      <c r="AK341" s="213">
        <f t="shared" si="147"/>
        <v>0</v>
      </c>
      <c r="AL341" s="213">
        <f t="shared" si="147"/>
        <v>0</v>
      </c>
      <c r="AM341" s="213">
        <f t="shared" si="147"/>
        <v>0</v>
      </c>
      <c r="AN341" s="213">
        <f t="shared" si="147"/>
        <v>0</v>
      </c>
      <c r="AO341" s="213">
        <f t="shared" si="147"/>
        <v>0</v>
      </c>
      <c r="AP341" s="213">
        <f t="shared" si="147"/>
        <v>0</v>
      </c>
    </row>
    <row r="342" spans="1:42" x14ac:dyDescent="0.2">
      <c r="A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0" t="s">
        <v>95</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row>
    <row r="345" spans="1:42" x14ac:dyDescent="0.2">
      <c r="A345" s="16">
        <v>1</v>
      </c>
      <c r="B345" s="4">
        <v>0</v>
      </c>
      <c r="C345" s="212">
        <f>IF(C$2&lt;=analysis_period,IF(SUM($C673:C673)&gt;0,B345+1,0),0)</f>
        <v>0</v>
      </c>
      <c r="D345" s="212">
        <f>IF(D$2&lt;=analysis_period,IF(SUM($C673:D673)&gt;0,C345+1,0),0)</f>
        <v>0</v>
      </c>
      <c r="E345" s="212">
        <f>IF(E$2&lt;=analysis_period,IF(SUM($C673:E673)&gt;0,D345+1,0),0)</f>
        <v>0</v>
      </c>
      <c r="F345" s="212">
        <f>IF(F$2&lt;=analysis_period,IF(SUM($C673:F673)&gt;0,E345+1,0),0)</f>
        <v>0</v>
      </c>
      <c r="G345" s="212">
        <f>IF(G$2&lt;=analysis_period,IF(SUM($C673:G673)&gt;0,F345+1,0),0)</f>
        <v>0</v>
      </c>
      <c r="H345" s="212">
        <f>IF(H$2&lt;=analysis_period,IF(SUM($C673:H673)&gt;0,G345+1,0),0)</f>
        <v>0</v>
      </c>
      <c r="I345" s="212">
        <f>IF(I$2&lt;=analysis_period,IF(SUM($C673:I673)&gt;0,H345+1,0),0)</f>
        <v>0</v>
      </c>
      <c r="J345" s="212">
        <f>IF(J$2&lt;=analysis_period,IF(SUM($C673:J673)&gt;0,I345+1,0),0)</f>
        <v>0</v>
      </c>
      <c r="K345" s="212">
        <f>IF(K$2&lt;=analysis_period,IF(SUM($C673:K673)&gt;0,J345+1,0),0)</f>
        <v>0</v>
      </c>
      <c r="L345" s="212">
        <f>IF(L$2&lt;=analysis_period,IF(SUM($C673:L673)&gt;0,K345+1,0),0)</f>
        <v>0</v>
      </c>
      <c r="M345" s="212">
        <f>IF(M$2&lt;=analysis_period,IF(SUM($C673:M673)&gt;0,L345+1,0),0)</f>
        <v>0</v>
      </c>
      <c r="N345" s="212">
        <f>IF(N$2&lt;=analysis_period,IF(SUM($C673:N673)&gt;0,M345+1,0),0)</f>
        <v>0</v>
      </c>
      <c r="O345" s="212">
        <f>IF(O$2&lt;=analysis_period,IF(SUM($C673:O673)&gt;0,N345+1,0),0)</f>
        <v>0</v>
      </c>
      <c r="P345" s="212">
        <f>IF(P$2&lt;=analysis_period,IF(SUM($C673:P673)&gt;0,O345+1,0),0)</f>
        <v>0</v>
      </c>
      <c r="Q345" s="212">
        <f>IF(Q$2&lt;=analysis_period,IF(SUM($C673:Q673)&gt;0,P345+1,0),0)</f>
        <v>0</v>
      </c>
      <c r="R345" s="212">
        <f>IF(R$2&lt;=analysis_period,IF(SUM($C673:R673)&gt;0,Q345+1,0),0)</f>
        <v>0</v>
      </c>
      <c r="S345" s="212">
        <f>IF(S$2&lt;=analysis_period,IF(SUM($C673:S673)&gt;0,R345+1,0),0)</f>
        <v>0</v>
      </c>
      <c r="T345" s="212">
        <f>IF(T$2&lt;=analysis_period,IF(SUM($C673:T673)&gt;0,S345+1,0),0)</f>
        <v>0</v>
      </c>
      <c r="U345" s="212">
        <f>IF(U$2&lt;=analysis_period,IF(SUM($C673:U673)&gt;0,T345+1,0),0)</f>
        <v>0</v>
      </c>
      <c r="V345" s="212">
        <f>IF(V$2&lt;=analysis_period,IF(SUM($C673:V673)&gt;0,U345+1,0),0)</f>
        <v>0</v>
      </c>
      <c r="W345" s="212">
        <f>IF(W$2&lt;=analysis_period,IF(SUM($C673:W673)&gt;0,V345+1,0),0)</f>
        <v>0</v>
      </c>
      <c r="X345" s="212">
        <f>IF(X$2&lt;=analysis_period,IF(SUM($C673:X673)&gt;0,W345+1,0),0)</f>
        <v>0</v>
      </c>
      <c r="Y345" s="212">
        <f>IF(Y$2&lt;=analysis_period,IF(SUM($C673:Y673)&gt;0,X345+1,0),0)</f>
        <v>0</v>
      </c>
      <c r="Z345" s="212">
        <f>IF(Z$2&lt;=analysis_period,IF(SUM($C673:Z673)&gt;0,Y345+1,0),0)</f>
        <v>0</v>
      </c>
      <c r="AA345" s="212">
        <f>IF(AA$2&lt;=analysis_period,IF(SUM($C673:AA673)&gt;0,Z345+1,0),0)</f>
        <v>0</v>
      </c>
      <c r="AB345" s="212">
        <f>IF(AB$2&lt;=analysis_period,IF(SUM($C673:AB673)&gt;0,AA345+1,0),0)</f>
        <v>0</v>
      </c>
      <c r="AC345" s="212">
        <f>IF(AC$2&lt;=analysis_period,IF(SUM($C673:AC673)&gt;0,AB345+1,0),0)</f>
        <v>0</v>
      </c>
      <c r="AD345" s="212">
        <f>IF(AD$2&lt;=analysis_period,IF(SUM($C673:AD673)&gt;0,AC345+1,0),0)</f>
        <v>0</v>
      </c>
      <c r="AE345" s="212">
        <f>IF(AE$2&lt;=analysis_period,IF(SUM($C673:AE673)&gt;0,AD345+1,0),0)</f>
        <v>0</v>
      </c>
      <c r="AF345" s="212">
        <f>IF(AF$2&lt;=analysis_period,IF(SUM($C673:AF673)&gt;0,AE345+1,0),0)</f>
        <v>0</v>
      </c>
      <c r="AG345" s="212">
        <f>IF(AG$2&lt;=analysis_period,IF(SUM($C673:AG673)&gt;0,AF345+1,0),0)</f>
        <v>0</v>
      </c>
      <c r="AH345" s="212">
        <f>IF(AH$2&lt;=analysis_period,IF(SUM($C673:AH673)&gt;0,AG345+1,0),0)</f>
        <v>0</v>
      </c>
      <c r="AI345" s="212">
        <f>IF(AI$2&lt;=analysis_period,IF(SUM($C673:AI673)&gt;0,AH345+1,0),0)</f>
        <v>0</v>
      </c>
      <c r="AJ345" s="212">
        <f>IF(AJ$2&lt;=analysis_period,IF(SUM($C673:AJ673)&gt;0,AI345+1,0),0)</f>
        <v>0</v>
      </c>
      <c r="AK345" s="212">
        <f>IF(AK$2&lt;=analysis_period,IF(SUM($C673:AK673)&gt;0,AJ345+1,0),0)</f>
        <v>0</v>
      </c>
      <c r="AL345" s="212">
        <f>IF(AL$2&lt;=analysis_period,IF(SUM($C673:AL673)&gt;0,AK345+1,0),0)</f>
        <v>0</v>
      </c>
      <c r="AM345" s="212">
        <f>IF(AM$2&lt;=analysis_period,IF(SUM($C673:AM673)&gt;0,AL345+1,0),0)</f>
        <v>0</v>
      </c>
      <c r="AN345" s="212">
        <f>IF(AN$2&lt;=analysis_period,IF(SUM($C673:AN673)&gt;0,AM345+1,0),0)</f>
        <v>0</v>
      </c>
      <c r="AO345" s="212">
        <f>IF(AO$2&lt;=analysis_period,IF(SUM($C673:AO673)&gt;0,AN345+1,0),0)</f>
        <v>0</v>
      </c>
      <c r="AP345" s="212">
        <f>IF(AP$2&lt;=analysis_period,IF(SUM($C673:AP673)&gt;0,AO345+1,0),0)</f>
        <v>0</v>
      </c>
    </row>
    <row r="346" spans="1:42" x14ac:dyDescent="0.2">
      <c r="A346" s="16">
        <f>A345+1</f>
        <v>2</v>
      </c>
      <c r="B346" s="4">
        <v>0</v>
      </c>
      <c r="C346" s="212">
        <f>IF(C$2&lt;=analysis_period,IF(SUM($C674:C674)&gt;0,B346+1,0),0)</f>
        <v>0</v>
      </c>
      <c r="D346" s="212">
        <f>IF(D$2&lt;=analysis_period,IF(SUM($C674:D674)&gt;0,C346+1,0),0)</f>
        <v>0</v>
      </c>
      <c r="E346" s="212">
        <f>IF(E$2&lt;=analysis_period,IF(SUM($C674:E674)&gt;0,D346+1,0),0)</f>
        <v>0</v>
      </c>
      <c r="F346" s="212">
        <f>IF(F$2&lt;=analysis_period,IF(SUM($C674:F674)&gt;0,E346+1,0),0)</f>
        <v>0</v>
      </c>
      <c r="G346" s="212">
        <f>IF(G$2&lt;=analysis_period,IF(SUM($C674:G674)&gt;0,F346+1,0),0)</f>
        <v>0</v>
      </c>
      <c r="H346" s="212">
        <f>IF(H$2&lt;=analysis_period,IF(SUM($C674:H674)&gt;0,G346+1,0),0)</f>
        <v>0</v>
      </c>
      <c r="I346" s="212">
        <f>IF(I$2&lt;=analysis_period,IF(SUM($C674:I674)&gt;0,H346+1,0),0)</f>
        <v>0</v>
      </c>
      <c r="J346" s="212">
        <f>IF(J$2&lt;=analysis_period,IF(SUM($C674:J674)&gt;0,I346+1,0),0)</f>
        <v>0</v>
      </c>
      <c r="K346" s="212">
        <f>IF(K$2&lt;=analysis_period,IF(SUM($C674:K674)&gt;0,J346+1,0),0)</f>
        <v>0</v>
      </c>
      <c r="L346" s="212">
        <f>IF(L$2&lt;=analysis_period,IF(SUM($C674:L674)&gt;0,K346+1,0),0)</f>
        <v>0</v>
      </c>
      <c r="M346" s="212">
        <f>IF(M$2&lt;=analysis_period,IF(SUM($C674:M674)&gt;0,L346+1,0),0)</f>
        <v>0</v>
      </c>
      <c r="N346" s="212">
        <f>IF(N$2&lt;=analysis_period,IF(SUM($C674:N674)&gt;0,M346+1,0),0)</f>
        <v>0</v>
      </c>
      <c r="O346" s="212">
        <f>IF(O$2&lt;=analysis_period,IF(SUM($C674:O674)&gt;0,N346+1,0),0)</f>
        <v>0</v>
      </c>
      <c r="P346" s="212">
        <f>IF(P$2&lt;=analysis_period,IF(SUM($C674:P674)&gt;0,O346+1,0),0)</f>
        <v>0</v>
      </c>
      <c r="Q346" s="212">
        <f>IF(Q$2&lt;=analysis_period,IF(SUM($C674:Q674)&gt;0,P346+1,0),0)</f>
        <v>0</v>
      </c>
      <c r="R346" s="212">
        <f>IF(R$2&lt;=analysis_period,IF(SUM($C674:R674)&gt;0,Q346+1,0),0)</f>
        <v>0</v>
      </c>
      <c r="S346" s="212">
        <f>IF(S$2&lt;=analysis_period,IF(SUM($C674:S674)&gt;0,R346+1,0),0)</f>
        <v>0</v>
      </c>
      <c r="T346" s="212">
        <f>IF(T$2&lt;=analysis_period,IF(SUM($C674:T674)&gt;0,S346+1,0),0)</f>
        <v>0</v>
      </c>
      <c r="U346" s="212">
        <f>IF(U$2&lt;=analysis_period,IF(SUM($C674:U674)&gt;0,T346+1,0),0)</f>
        <v>0</v>
      </c>
      <c r="V346" s="212">
        <f>IF(V$2&lt;=analysis_period,IF(SUM($C674:V674)&gt;0,U346+1,0),0)</f>
        <v>0</v>
      </c>
      <c r="W346" s="212">
        <f>IF(W$2&lt;=analysis_period,IF(SUM($C674:W674)&gt;0,V346+1,0),0)</f>
        <v>0</v>
      </c>
      <c r="X346" s="212">
        <f>IF(X$2&lt;=analysis_period,IF(SUM($C674:X674)&gt;0,W346+1,0),0)</f>
        <v>0</v>
      </c>
      <c r="Y346" s="212">
        <f>IF(Y$2&lt;=analysis_period,IF(SUM($C674:Y674)&gt;0,X346+1,0),0)</f>
        <v>0</v>
      </c>
      <c r="Z346" s="212">
        <f>IF(Z$2&lt;=analysis_period,IF(SUM($C674:Z674)&gt;0,Y346+1,0),0)</f>
        <v>0</v>
      </c>
      <c r="AA346" s="212">
        <f>IF(AA$2&lt;=analysis_period,IF(SUM($C674:AA674)&gt;0,Z346+1,0),0)</f>
        <v>0</v>
      </c>
      <c r="AB346" s="212">
        <f>IF(AB$2&lt;=analysis_period,IF(SUM($C674:AB674)&gt;0,AA346+1,0),0)</f>
        <v>0</v>
      </c>
      <c r="AC346" s="212">
        <f>IF(AC$2&lt;=analysis_period,IF(SUM($C674:AC674)&gt;0,AB346+1,0),0)</f>
        <v>0</v>
      </c>
      <c r="AD346" s="212">
        <f>IF(AD$2&lt;=analysis_period,IF(SUM($C674:AD674)&gt;0,AC346+1,0),0)</f>
        <v>0</v>
      </c>
      <c r="AE346" s="212">
        <f>IF(AE$2&lt;=analysis_period,IF(SUM($C674:AE674)&gt;0,AD346+1,0),0)</f>
        <v>0</v>
      </c>
      <c r="AF346" s="212">
        <f>IF(AF$2&lt;=analysis_period,IF(SUM($C674:AF674)&gt;0,AE346+1,0),0)</f>
        <v>0</v>
      </c>
      <c r="AG346" s="212">
        <f>IF(AG$2&lt;=analysis_period,IF(SUM($C674:AG674)&gt;0,AF346+1,0),0)</f>
        <v>0</v>
      </c>
      <c r="AH346" s="212">
        <f>IF(AH$2&lt;=analysis_period,IF(SUM($C674:AH674)&gt;0,AG346+1,0),0)</f>
        <v>0</v>
      </c>
      <c r="AI346" s="212">
        <f>IF(AI$2&lt;=analysis_period,IF(SUM($C674:AI674)&gt;0,AH346+1,0),0)</f>
        <v>0</v>
      </c>
      <c r="AJ346" s="212">
        <f>IF(AJ$2&lt;=analysis_period,IF(SUM($C674:AJ674)&gt;0,AI346+1,0),0)</f>
        <v>0</v>
      </c>
      <c r="AK346" s="212">
        <f>IF(AK$2&lt;=analysis_period,IF(SUM($C674:AK674)&gt;0,AJ346+1,0),0)</f>
        <v>0</v>
      </c>
      <c r="AL346" s="212">
        <f>IF(AL$2&lt;=analysis_period,IF(SUM($C674:AL674)&gt;0,AK346+1,0),0)</f>
        <v>0</v>
      </c>
      <c r="AM346" s="212">
        <f>IF(AM$2&lt;=analysis_period,IF(SUM($C674:AM674)&gt;0,AL346+1,0),0)</f>
        <v>0</v>
      </c>
      <c r="AN346" s="212">
        <f>IF(AN$2&lt;=analysis_period,IF(SUM($C674:AN674)&gt;0,AM346+1,0),0)</f>
        <v>0</v>
      </c>
      <c r="AO346" s="212">
        <f>IF(AO$2&lt;=analysis_period,IF(SUM($C674:AO674)&gt;0,AN346+1,0),0)</f>
        <v>0</v>
      </c>
      <c r="AP346" s="212">
        <f>IF(AP$2&lt;=analysis_period,IF(SUM($C674:AP674)&gt;0,AO346+1,0),0)</f>
        <v>0</v>
      </c>
    </row>
    <row r="347" spans="1:42" x14ac:dyDescent="0.2">
      <c r="A347" s="16">
        <f t="shared" ref="A347:A354" si="148">A346+1</f>
        <v>3</v>
      </c>
      <c r="B347" s="4">
        <v>0</v>
      </c>
      <c r="C347" s="212">
        <f>IF(C$2&lt;=analysis_period,IF(SUM($C675:C675)&gt;0,B347+1,0),0)</f>
        <v>0</v>
      </c>
      <c r="D347" s="212">
        <f>IF(D$2&lt;=analysis_period,IF(SUM($C675:D675)&gt;0,C347+1,0),0)</f>
        <v>0</v>
      </c>
      <c r="E347" s="212">
        <f>IF(E$2&lt;=analysis_period,IF(SUM($C675:E675)&gt;0,D347+1,0),0)</f>
        <v>0</v>
      </c>
      <c r="F347" s="212">
        <f>IF(F$2&lt;=analysis_period,IF(SUM($C675:F675)&gt;0,E347+1,0),0)</f>
        <v>0</v>
      </c>
      <c r="G347" s="212">
        <f>IF(G$2&lt;=analysis_period,IF(SUM($C675:G675)&gt;0,F347+1,0),0)</f>
        <v>0</v>
      </c>
      <c r="H347" s="212">
        <f>IF(H$2&lt;=analysis_period,IF(SUM($C675:H675)&gt;0,G347+1,0),0)</f>
        <v>0</v>
      </c>
      <c r="I347" s="212">
        <f>IF(I$2&lt;=analysis_period,IF(SUM($C675:I675)&gt;0,H347+1,0),0)</f>
        <v>0</v>
      </c>
      <c r="J347" s="212">
        <f>IF(J$2&lt;=analysis_period,IF(SUM($C675:J675)&gt;0,I347+1,0),0)</f>
        <v>0</v>
      </c>
      <c r="K347" s="212">
        <f>IF(K$2&lt;=analysis_period,IF(SUM($C675:K675)&gt;0,J347+1,0),0)</f>
        <v>0</v>
      </c>
      <c r="L347" s="212">
        <f>IF(L$2&lt;=analysis_period,IF(SUM($C675:L675)&gt;0,K347+1,0),0)</f>
        <v>0</v>
      </c>
      <c r="M347" s="212">
        <f>IF(M$2&lt;=analysis_period,IF(SUM($C675:M675)&gt;0,L347+1,0),0)</f>
        <v>0</v>
      </c>
      <c r="N347" s="212">
        <f>IF(N$2&lt;=analysis_period,IF(SUM($C675:N675)&gt;0,M347+1,0),0)</f>
        <v>0</v>
      </c>
      <c r="O347" s="212">
        <f>IF(O$2&lt;=analysis_period,IF(SUM($C675:O675)&gt;0,N347+1,0),0)</f>
        <v>0</v>
      </c>
      <c r="P347" s="212">
        <f>IF(P$2&lt;=analysis_period,IF(SUM($C675:P675)&gt;0,O347+1,0),0)</f>
        <v>0</v>
      </c>
      <c r="Q347" s="212">
        <f>IF(Q$2&lt;=analysis_period,IF(SUM($C675:Q675)&gt;0,P347+1,0),0)</f>
        <v>0</v>
      </c>
      <c r="R347" s="212">
        <f>IF(R$2&lt;=analysis_period,IF(SUM($C675:R675)&gt;0,Q347+1,0),0)</f>
        <v>0</v>
      </c>
      <c r="S347" s="212">
        <f>IF(S$2&lt;=analysis_period,IF(SUM($C675:S675)&gt;0,R347+1,0),0)</f>
        <v>0</v>
      </c>
      <c r="T347" s="212">
        <f>IF(T$2&lt;=analysis_period,IF(SUM($C675:T675)&gt;0,S347+1,0),0)</f>
        <v>0</v>
      </c>
      <c r="U347" s="212">
        <f>IF(U$2&lt;=analysis_period,IF(SUM($C675:U675)&gt;0,T347+1,0),0)</f>
        <v>0</v>
      </c>
      <c r="V347" s="212">
        <f>IF(V$2&lt;=analysis_period,IF(SUM($C675:V675)&gt;0,U347+1,0),0)</f>
        <v>0</v>
      </c>
      <c r="W347" s="212">
        <f>IF(W$2&lt;=analysis_period,IF(SUM($C675:W675)&gt;0,V347+1,0),0)</f>
        <v>0</v>
      </c>
      <c r="X347" s="212">
        <f>IF(X$2&lt;=analysis_period,IF(SUM($C675:X675)&gt;0,W347+1,0),0)</f>
        <v>0</v>
      </c>
      <c r="Y347" s="212">
        <f>IF(Y$2&lt;=analysis_period,IF(SUM($C675:Y675)&gt;0,X347+1,0),0)</f>
        <v>0</v>
      </c>
      <c r="Z347" s="212">
        <f>IF(Z$2&lt;=analysis_period,IF(SUM($C675:Z675)&gt;0,Y347+1,0),0)</f>
        <v>0</v>
      </c>
      <c r="AA347" s="212">
        <f>IF(AA$2&lt;=analysis_period,IF(SUM($C675:AA675)&gt;0,Z347+1,0),0)</f>
        <v>0</v>
      </c>
      <c r="AB347" s="212">
        <f>IF(AB$2&lt;=analysis_period,IF(SUM($C675:AB675)&gt;0,AA347+1,0),0)</f>
        <v>0</v>
      </c>
      <c r="AC347" s="212">
        <f>IF(AC$2&lt;=analysis_period,IF(SUM($C675:AC675)&gt;0,AB347+1,0),0)</f>
        <v>0</v>
      </c>
      <c r="AD347" s="212">
        <f>IF(AD$2&lt;=analysis_period,IF(SUM($C675:AD675)&gt;0,AC347+1,0),0)</f>
        <v>0</v>
      </c>
      <c r="AE347" s="212">
        <f>IF(AE$2&lt;=analysis_period,IF(SUM($C675:AE675)&gt;0,AD347+1,0),0)</f>
        <v>0</v>
      </c>
      <c r="AF347" s="212">
        <f>IF(AF$2&lt;=analysis_period,IF(SUM($C675:AF675)&gt;0,AE347+1,0),0)</f>
        <v>0</v>
      </c>
      <c r="AG347" s="212">
        <f>IF(AG$2&lt;=analysis_period,IF(SUM($C675:AG675)&gt;0,AF347+1,0),0)</f>
        <v>0</v>
      </c>
      <c r="AH347" s="212">
        <f>IF(AH$2&lt;=analysis_period,IF(SUM($C675:AH675)&gt;0,AG347+1,0),0)</f>
        <v>0</v>
      </c>
      <c r="AI347" s="212">
        <f>IF(AI$2&lt;=analysis_period,IF(SUM($C675:AI675)&gt;0,AH347+1,0),0)</f>
        <v>0</v>
      </c>
      <c r="AJ347" s="212">
        <f>IF(AJ$2&lt;=analysis_period,IF(SUM($C675:AJ675)&gt;0,AI347+1,0),0)</f>
        <v>0</v>
      </c>
      <c r="AK347" s="212">
        <f>IF(AK$2&lt;=analysis_period,IF(SUM($C675:AK675)&gt;0,AJ347+1,0),0)</f>
        <v>0</v>
      </c>
      <c r="AL347" s="212">
        <f>IF(AL$2&lt;=analysis_period,IF(SUM($C675:AL675)&gt;0,AK347+1,0),0)</f>
        <v>0</v>
      </c>
      <c r="AM347" s="212">
        <f>IF(AM$2&lt;=analysis_period,IF(SUM($C675:AM675)&gt;0,AL347+1,0),0)</f>
        <v>0</v>
      </c>
      <c r="AN347" s="212">
        <f>IF(AN$2&lt;=analysis_period,IF(SUM($C675:AN675)&gt;0,AM347+1,0),0)</f>
        <v>0</v>
      </c>
      <c r="AO347" s="212">
        <f>IF(AO$2&lt;=analysis_period,IF(SUM($C675:AO675)&gt;0,AN347+1,0),0)</f>
        <v>0</v>
      </c>
      <c r="AP347" s="212">
        <f>IF(AP$2&lt;=analysis_period,IF(SUM($C675:AP675)&gt;0,AO347+1,0),0)</f>
        <v>0</v>
      </c>
    </row>
    <row r="348" spans="1:42" x14ac:dyDescent="0.2">
      <c r="A348" s="16">
        <f t="shared" si="148"/>
        <v>4</v>
      </c>
      <c r="B348" s="4">
        <v>0</v>
      </c>
      <c r="C348" s="212">
        <f>IF(C$2&lt;=analysis_period,IF(SUM($C676:C676)&gt;0,B348+1,0),0)</f>
        <v>0</v>
      </c>
      <c r="D348" s="212">
        <f>IF(D$2&lt;=analysis_period,IF(SUM($C676:D676)&gt;0,C348+1,0),0)</f>
        <v>0</v>
      </c>
      <c r="E348" s="212">
        <f>IF(E$2&lt;=analysis_period,IF(SUM($C676:E676)&gt;0,D348+1,0),0)</f>
        <v>0</v>
      </c>
      <c r="F348" s="212">
        <f>IF(F$2&lt;=analysis_period,IF(SUM($C676:F676)&gt;0,E348+1,0),0)</f>
        <v>0</v>
      </c>
      <c r="G348" s="212">
        <f>IF(G$2&lt;=analysis_period,IF(SUM($C676:G676)&gt;0,F348+1,0),0)</f>
        <v>0</v>
      </c>
      <c r="H348" s="212">
        <f>IF(H$2&lt;=analysis_period,IF(SUM($C676:H676)&gt;0,G348+1,0),0)</f>
        <v>0</v>
      </c>
      <c r="I348" s="212">
        <f>IF(I$2&lt;=analysis_period,IF(SUM($C676:I676)&gt;0,H348+1,0),0)</f>
        <v>0</v>
      </c>
      <c r="J348" s="212">
        <f>IF(J$2&lt;=analysis_period,IF(SUM($C676:J676)&gt;0,I348+1,0),0)</f>
        <v>0</v>
      </c>
      <c r="K348" s="212">
        <f>IF(K$2&lt;=analysis_period,IF(SUM($C676:K676)&gt;0,J348+1,0),0)</f>
        <v>0</v>
      </c>
      <c r="L348" s="212">
        <f>IF(L$2&lt;=analysis_period,IF(SUM($C676:L676)&gt;0,K348+1,0),0)</f>
        <v>0</v>
      </c>
      <c r="M348" s="212">
        <f>IF(M$2&lt;=analysis_period,IF(SUM($C676:M676)&gt;0,L348+1,0),0)</f>
        <v>0</v>
      </c>
      <c r="N348" s="212">
        <f>IF(N$2&lt;=analysis_period,IF(SUM($C676:N676)&gt;0,M348+1,0),0)</f>
        <v>0</v>
      </c>
      <c r="O348" s="212">
        <f>IF(O$2&lt;=analysis_period,IF(SUM($C676:O676)&gt;0,N348+1,0),0)</f>
        <v>0</v>
      </c>
      <c r="P348" s="212">
        <f>IF(P$2&lt;=analysis_period,IF(SUM($C676:P676)&gt;0,O348+1,0),0)</f>
        <v>0</v>
      </c>
      <c r="Q348" s="212">
        <f>IF(Q$2&lt;=analysis_period,IF(SUM($C676:Q676)&gt;0,P348+1,0),0)</f>
        <v>0</v>
      </c>
      <c r="R348" s="212">
        <f>IF(R$2&lt;=analysis_period,IF(SUM($C676:R676)&gt;0,Q348+1,0),0)</f>
        <v>0</v>
      </c>
      <c r="S348" s="212">
        <f>IF(S$2&lt;=analysis_period,IF(SUM($C676:S676)&gt;0,R348+1,0),0)</f>
        <v>0</v>
      </c>
      <c r="T348" s="212">
        <f>IF(T$2&lt;=analysis_period,IF(SUM($C676:T676)&gt;0,S348+1,0),0)</f>
        <v>0</v>
      </c>
      <c r="U348" s="212">
        <f>IF(U$2&lt;=analysis_period,IF(SUM($C676:U676)&gt;0,T348+1,0),0)</f>
        <v>0</v>
      </c>
      <c r="V348" s="212">
        <f>IF(V$2&lt;=analysis_period,IF(SUM($C676:V676)&gt;0,U348+1,0),0)</f>
        <v>0</v>
      </c>
      <c r="W348" s="212">
        <f>IF(W$2&lt;=analysis_period,IF(SUM($C676:W676)&gt;0,V348+1,0),0)</f>
        <v>0</v>
      </c>
      <c r="X348" s="212">
        <f>IF(X$2&lt;=analysis_period,IF(SUM($C676:X676)&gt;0,W348+1,0),0)</f>
        <v>0</v>
      </c>
      <c r="Y348" s="212">
        <f>IF(Y$2&lt;=analysis_period,IF(SUM($C676:Y676)&gt;0,X348+1,0),0)</f>
        <v>0</v>
      </c>
      <c r="Z348" s="212">
        <f>IF(Z$2&lt;=analysis_period,IF(SUM($C676:Z676)&gt;0,Y348+1,0),0)</f>
        <v>0</v>
      </c>
      <c r="AA348" s="212">
        <f>IF(AA$2&lt;=analysis_period,IF(SUM($C676:AA676)&gt;0,Z348+1,0),0)</f>
        <v>0</v>
      </c>
      <c r="AB348" s="212">
        <f>IF(AB$2&lt;=analysis_period,IF(SUM($C676:AB676)&gt;0,AA348+1,0),0)</f>
        <v>0</v>
      </c>
      <c r="AC348" s="212">
        <f>IF(AC$2&lt;=analysis_period,IF(SUM($C676:AC676)&gt;0,AB348+1,0),0)</f>
        <v>0</v>
      </c>
      <c r="AD348" s="212">
        <f>IF(AD$2&lt;=analysis_period,IF(SUM($C676:AD676)&gt;0,AC348+1,0),0)</f>
        <v>0</v>
      </c>
      <c r="AE348" s="212">
        <f>IF(AE$2&lt;=analysis_period,IF(SUM($C676:AE676)&gt;0,AD348+1,0),0)</f>
        <v>0</v>
      </c>
      <c r="AF348" s="212">
        <f>IF(AF$2&lt;=analysis_period,IF(SUM($C676:AF676)&gt;0,AE348+1,0),0)</f>
        <v>0</v>
      </c>
      <c r="AG348" s="212">
        <f>IF(AG$2&lt;=analysis_period,IF(SUM($C676:AG676)&gt;0,AF348+1,0),0)</f>
        <v>0</v>
      </c>
      <c r="AH348" s="212">
        <f>IF(AH$2&lt;=analysis_period,IF(SUM($C676:AH676)&gt;0,AG348+1,0),0)</f>
        <v>0</v>
      </c>
      <c r="AI348" s="212">
        <f>IF(AI$2&lt;=analysis_period,IF(SUM($C676:AI676)&gt;0,AH348+1,0),0)</f>
        <v>0</v>
      </c>
      <c r="AJ348" s="212">
        <f>IF(AJ$2&lt;=analysis_period,IF(SUM($C676:AJ676)&gt;0,AI348+1,0),0)</f>
        <v>0</v>
      </c>
      <c r="AK348" s="212">
        <f>IF(AK$2&lt;=analysis_period,IF(SUM($C676:AK676)&gt;0,AJ348+1,0),0)</f>
        <v>0</v>
      </c>
      <c r="AL348" s="212">
        <f>IF(AL$2&lt;=analysis_period,IF(SUM($C676:AL676)&gt;0,AK348+1,0),0)</f>
        <v>0</v>
      </c>
      <c r="AM348" s="212">
        <f>IF(AM$2&lt;=analysis_period,IF(SUM($C676:AM676)&gt;0,AL348+1,0),0)</f>
        <v>0</v>
      </c>
      <c r="AN348" s="212">
        <f>IF(AN$2&lt;=analysis_period,IF(SUM($C676:AN676)&gt;0,AM348+1,0),0)</f>
        <v>0</v>
      </c>
      <c r="AO348" s="212">
        <f>IF(AO$2&lt;=analysis_period,IF(SUM($C676:AO676)&gt;0,AN348+1,0),0)</f>
        <v>0</v>
      </c>
      <c r="AP348" s="212">
        <f>IF(AP$2&lt;=analysis_period,IF(SUM($C676:AP676)&gt;0,AO348+1,0),0)</f>
        <v>0</v>
      </c>
    </row>
    <row r="349" spans="1:42" x14ac:dyDescent="0.2">
      <c r="A349" s="16">
        <f t="shared" si="148"/>
        <v>5</v>
      </c>
      <c r="B349" s="4">
        <v>0</v>
      </c>
      <c r="C349" s="212">
        <f>IF(C$2&lt;=analysis_period,IF(SUM($C677:C677)&gt;0,B349+1,0),0)</f>
        <v>0</v>
      </c>
      <c r="D349" s="212">
        <f>IF(D$2&lt;=analysis_period,IF(SUM($C677:D677)&gt;0,C349+1,0),0)</f>
        <v>0</v>
      </c>
      <c r="E349" s="212">
        <f>IF(E$2&lt;=analysis_period,IF(SUM($C677:E677)&gt;0,D349+1,0),0)</f>
        <v>0</v>
      </c>
      <c r="F349" s="212">
        <f>IF(F$2&lt;=analysis_period,IF(SUM($C677:F677)&gt;0,E349+1,0),0)</f>
        <v>0</v>
      </c>
      <c r="G349" s="212">
        <f>IF(G$2&lt;=analysis_period,IF(SUM($C677:G677)&gt;0,F349+1,0),0)</f>
        <v>0</v>
      </c>
      <c r="H349" s="212">
        <f>IF(H$2&lt;=analysis_period,IF(SUM($C677:H677)&gt;0,G349+1,0),0)</f>
        <v>0</v>
      </c>
      <c r="I349" s="212">
        <f>IF(I$2&lt;=analysis_period,IF(SUM($C677:I677)&gt;0,H349+1,0),0)</f>
        <v>0</v>
      </c>
      <c r="J349" s="212">
        <f>IF(J$2&lt;=analysis_period,IF(SUM($C677:J677)&gt;0,I349+1,0),0)</f>
        <v>0</v>
      </c>
      <c r="K349" s="212">
        <f>IF(K$2&lt;=analysis_period,IF(SUM($C677:K677)&gt;0,J349+1,0),0)</f>
        <v>0</v>
      </c>
      <c r="L349" s="212">
        <f>IF(L$2&lt;=analysis_period,IF(SUM($C677:L677)&gt;0,K349+1,0),0)</f>
        <v>0</v>
      </c>
      <c r="M349" s="212">
        <f>IF(M$2&lt;=analysis_period,IF(SUM($C677:M677)&gt;0,L349+1,0),0)</f>
        <v>0</v>
      </c>
      <c r="N349" s="212">
        <f>IF(N$2&lt;=analysis_period,IF(SUM($C677:N677)&gt;0,M349+1,0),0)</f>
        <v>0</v>
      </c>
      <c r="O349" s="212">
        <f>IF(O$2&lt;=analysis_period,IF(SUM($C677:O677)&gt;0,N349+1,0),0)</f>
        <v>0</v>
      </c>
      <c r="P349" s="212">
        <f>IF(P$2&lt;=analysis_period,IF(SUM($C677:P677)&gt;0,O349+1,0),0)</f>
        <v>0</v>
      </c>
      <c r="Q349" s="212">
        <f>IF(Q$2&lt;=analysis_period,IF(SUM($C677:Q677)&gt;0,P349+1,0),0)</f>
        <v>0</v>
      </c>
      <c r="R349" s="212">
        <f>IF(R$2&lt;=analysis_period,IF(SUM($C677:R677)&gt;0,Q349+1,0),0)</f>
        <v>0</v>
      </c>
      <c r="S349" s="212">
        <f>IF(S$2&lt;=analysis_period,IF(SUM($C677:S677)&gt;0,R349+1,0),0)</f>
        <v>0</v>
      </c>
      <c r="T349" s="212">
        <f>IF(T$2&lt;=analysis_period,IF(SUM($C677:T677)&gt;0,S349+1,0),0)</f>
        <v>0</v>
      </c>
      <c r="U349" s="212">
        <f>IF(U$2&lt;=analysis_period,IF(SUM($C677:U677)&gt;0,T349+1,0),0)</f>
        <v>0</v>
      </c>
      <c r="V349" s="212">
        <f>IF(V$2&lt;=analysis_period,IF(SUM($C677:V677)&gt;0,U349+1,0),0)</f>
        <v>0</v>
      </c>
      <c r="W349" s="212">
        <f>IF(W$2&lt;=analysis_period,IF(SUM($C677:W677)&gt;0,V349+1,0),0)</f>
        <v>0</v>
      </c>
      <c r="X349" s="212">
        <f>IF(X$2&lt;=analysis_period,IF(SUM($C677:X677)&gt;0,W349+1,0),0)</f>
        <v>0</v>
      </c>
      <c r="Y349" s="212">
        <f>IF(Y$2&lt;=analysis_period,IF(SUM($C677:Y677)&gt;0,X349+1,0),0)</f>
        <v>0</v>
      </c>
      <c r="Z349" s="212">
        <f>IF(Z$2&lt;=analysis_period,IF(SUM($C677:Z677)&gt;0,Y349+1,0),0)</f>
        <v>0</v>
      </c>
      <c r="AA349" s="212">
        <f>IF(AA$2&lt;=analysis_period,IF(SUM($C677:AA677)&gt;0,Z349+1,0),0)</f>
        <v>0</v>
      </c>
      <c r="AB349" s="212">
        <f>IF(AB$2&lt;=analysis_period,IF(SUM($C677:AB677)&gt;0,AA349+1,0),0)</f>
        <v>0</v>
      </c>
      <c r="AC349" s="212">
        <f>IF(AC$2&lt;=analysis_period,IF(SUM($C677:AC677)&gt;0,AB349+1,0),0)</f>
        <v>0</v>
      </c>
      <c r="AD349" s="212">
        <f>IF(AD$2&lt;=analysis_period,IF(SUM($C677:AD677)&gt;0,AC349+1,0),0)</f>
        <v>0</v>
      </c>
      <c r="AE349" s="212">
        <f>IF(AE$2&lt;=analysis_period,IF(SUM($C677:AE677)&gt;0,AD349+1,0),0)</f>
        <v>0</v>
      </c>
      <c r="AF349" s="212">
        <f>IF(AF$2&lt;=analysis_period,IF(SUM($C677:AF677)&gt;0,AE349+1,0),0)</f>
        <v>0</v>
      </c>
      <c r="AG349" s="212">
        <f>IF(AG$2&lt;=analysis_period,IF(SUM($C677:AG677)&gt;0,AF349+1,0),0)</f>
        <v>0</v>
      </c>
      <c r="AH349" s="212">
        <f>IF(AH$2&lt;=analysis_period,IF(SUM($C677:AH677)&gt;0,AG349+1,0),0)</f>
        <v>0</v>
      </c>
      <c r="AI349" s="212">
        <f>IF(AI$2&lt;=analysis_period,IF(SUM($C677:AI677)&gt;0,AH349+1,0),0)</f>
        <v>0</v>
      </c>
      <c r="AJ349" s="212">
        <f>IF(AJ$2&lt;=analysis_period,IF(SUM($C677:AJ677)&gt;0,AI349+1,0),0)</f>
        <v>0</v>
      </c>
      <c r="AK349" s="212">
        <f>IF(AK$2&lt;=analysis_period,IF(SUM($C677:AK677)&gt;0,AJ349+1,0),0)</f>
        <v>0</v>
      </c>
      <c r="AL349" s="212">
        <f>IF(AL$2&lt;=analysis_period,IF(SUM($C677:AL677)&gt;0,AK349+1,0),0)</f>
        <v>0</v>
      </c>
      <c r="AM349" s="212">
        <f>IF(AM$2&lt;=analysis_period,IF(SUM($C677:AM677)&gt;0,AL349+1,0),0)</f>
        <v>0</v>
      </c>
      <c r="AN349" s="212">
        <f>IF(AN$2&lt;=analysis_period,IF(SUM($C677:AN677)&gt;0,AM349+1,0),0)</f>
        <v>0</v>
      </c>
      <c r="AO349" s="212">
        <f>IF(AO$2&lt;=analysis_period,IF(SUM($C677:AO677)&gt;0,AN349+1,0),0)</f>
        <v>0</v>
      </c>
      <c r="AP349" s="212">
        <f>IF(AP$2&lt;=analysis_period,IF(SUM($C677:AP677)&gt;0,AO349+1,0),0)</f>
        <v>0</v>
      </c>
    </row>
    <row r="350" spans="1:42" x14ac:dyDescent="0.2">
      <c r="A350" s="16">
        <f t="shared" si="148"/>
        <v>6</v>
      </c>
      <c r="B350" s="4">
        <v>0</v>
      </c>
      <c r="C350" s="212">
        <f>IF(C$2&lt;=analysis_period,IF(SUM($C678:C678)&gt;0,B350+1,0),0)</f>
        <v>0</v>
      </c>
      <c r="D350" s="212">
        <f>IF(D$2&lt;=analysis_period,IF(SUM($C678:D678)&gt;0,C350+1,0),0)</f>
        <v>0</v>
      </c>
      <c r="E350" s="212">
        <f>IF(E$2&lt;=analysis_period,IF(SUM($C678:E678)&gt;0,D350+1,0),0)</f>
        <v>0</v>
      </c>
      <c r="F350" s="212">
        <f>IF(F$2&lt;=analysis_period,IF(SUM($C678:F678)&gt;0,E350+1,0),0)</f>
        <v>0</v>
      </c>
      <c r="G350" s="212">
        <f>IF(G$2&lt;=analysis_period,IF(SUM($C678:G678)&gt;0,F350+1,0),0)</f>
        <v>0</v>
      </c>
      <c r="H350" s="212">
        <f>IF(H$2&lt;=analysis_period,IF(SUM($C678:H678)&gt;0,G350+1,0),0)</f>
        <v>0</v>
      </c>
      <c r="I350" s="212">
        <f>IF(I$2&lt;=analysis_period,IF(SUM($C678:I678)&gt;0,H350+1,0),0)</f>
        <v>0</v>
      </c>
      <c r="J350" s="212">
        <f>IF(J$2&lt;=analysis_period,IF(SUM($C678:J678)&gt;0,I350+1,0),0)</f>
        <v>0</v>
      </c>
      <c r="K350" s="212">
        <f>IF(K$2&lt;=analysis_period,IF(SUM($C678:K678)&gt;0,J350+1,0),0)</f>
        <v>0</v>
      </c>
      <c r="L350" s="212">
        <f>IF(L$2&lt;=analysis_period,IF(SUM($C678:L678)&gt;0,K350+1,0),0)</f>
        <v>0</v>
      </c>
      <c r="M350" s="212">
        <f>IF(M$2&lt;=analysis_period,IF(SUM($C678:M678)&gt;0,L350+1,0),0)</f>
        <v>0</v>
      </c>
      <c r="N350" s="212">
        <f>IF(N$2&lt;=analysis_period,IF(SUM($C678:N678)&gt;0,M350+1,0),0)</f>
        <v>0</v>
      </c>
      <c r="O350" s="212">
        <f>IF(O$2&lt;=analysis_period,IF(SUM($C678:O678)&gt;0,N350+1,0),0)</f>
        <v>0</v>
      </c>
      <c r="P350" s="212">
        <f>IF(P$2&lt;=analysis_period,IF(SUM($C678:P678)&gt;0,O350+1,0),0)</f>
        <v>0</v>
      </c>
      <c r="Q350" s="212">
        <f>IF(Q$2&lt;=analysis_period,IF(SUM($C678:Q678)&gt;0,P350+1,0),0)</f>
        <v>0</v>
      </c>
      <c r="R350" s="212">
        <f>IF(R$2&lt;=analysis_period,IF(SUM($C678:R678)&gt;0,Q350+1,0),0)</f>
        <v>0</v>
      </c>
      <c r="S350" s="212">
        <f>IF(S$2&lt;=analysis_period,IF(SUM($C678:S678)&gt;0,R350+1,0),0)</f>
        <v>0</v>
      </c>
      <c r="T350" s="212">
        <f>IF(T$2&lt;=analysis_period,IF(SUM($C678:T678)&gt;0,S350+1,0),0)</f>
        <v>0</v>
      </c>
      <c r="U350" s="212">
        <f>IF(U$2&lt;=analysis_period,IF(SUM($C678:U678)&gt;0,T350+1,0),0)</f>
        <v>0</v>
      </c>
      <c r="V350" s="212">
        <f>IF(V$2&lt;=analysis_period,IF(SUM($C678:V678)&gt;0,U350+1,0),0)</f>
        <v>0</v>
      </c>
      <c r="W350" s="212">
        <f>IF(W$2&lt;=analysis_period,IF(SUM($C678:W678)&gt;0,V350+1,0),0)</f>
        <v>0</v>
      </c>
      <c r="X350" s="212">
        <f>IF(X$2&lt;=analysis_period,IF(SUM($C678:X678)&gt;0,W350+1,0),0)</f>
        <v>0</v>
      </c>
      <c r="Y350" s="212">
        <f>IF(Y$2&lt;=analysis_period,IF(SUM($C678:Y678)&gt;0,X350+1,0),0)</f>
        <v>0</v>
      </c>
      <c r="Z350" s="212">
        <f>IF(Z$2&lt;=analysis_period,IF(SUM($C678:Z678)&gt;0,Y350+1,0),0)</f>
        <v>0</v>
      </c>
      <c r="AA350" s="212">
        <f>IF(AA$2&lt;=analysis_period,IF(SUM($C678:AA678)&gt;0,Z350+1,0),0)</f>
        <v>0</v>
      </c>
      <c r="AB350" s="212">
        <f>IF(AB$2&lt;=analysis_period,IF(SUM($C678:AB678)&gt;0,AA350+1,0),0)</f>
        <v>0</v>
      </c>
      <c r="AC350" s="212">
        <f>IF(AC$2&lt;=analysis_period,IF(SUM($C678:AC678)&gt;0,AB350+1,0),0)</f>
        <v>0</v>
      </c>
      <c r="AD350" s="212">
        <f>IF(AD$2&lt;=analysis_period,IF(SUM($C678:AD678)&gt;0,AC350+1,0),0)</f>
        <v>0</v>
      </c>
      <c r="AE350" s="212">
        <f>IF(AE$2&lt;=analysis_period,IF(SUM($C678:AE678)&gt;0,AD350+1,0),0)</f>
        <v>0</v>
      </c>
      <c r="AF350" s="212">
        <f>IF(AF$2&lt;=analysis_period,IF(SUM($C678:AF678)&gt;0,AE350+1,0),0)</f>
        <v>0</v>
      </c>
      <c r="AG350" s="212">
        <f>IF(AG$2&lt;=analysis_period,IF(SUM($C678:AG678)&gt;0,AF350+1,0),0)</f>
        <v>0</v>
      </c>
      <c r="AH350" s="212">
        <f>IF(AH$2&lt;=analysis_period,IF(SUM($C678:AH678)&gt;0,AG350+1,0),0)</f>
        <v>0</v>
      </c>
      <c r="AI350" s="212">
        <f>IF(AI$2&lt;=analysis_period,IF(SUM($C678:AI678)&gt;0,AH350+1,0),0)</f>
        <v>0</v>
      </c>
      <c r="AJ350" s="212">
        <f>IF(AJ$2&lt;=analysis_period,IF(SUM($C678:AJ678)&gt;0,AI350+1,0),0)</f>
        <v>0</v>
      </c>
      <c r="AK350" s="212">
        <f>IF(AK$2&lt;=analysis_period,IF(SUM($C678:AK678)&gt;0,AJ350+1,0),0)</f>
        <v>0</v>
      </c>
      <c r="AL350" s="212">
        <f>IF(AL$2&lt;=analysis_period,IF(SUM($C678:AL678)&gt;0,AK350+1,0),0)</f>
        <v>0</v>
      </c>
      <c r="AM350" s="212">
        <f>IF(AM$2&lt;=analysis_period,IF(SUM($C678:AM678)&gt;0,AL350+1,0),0)</f>
        <v>0</v>
      </c>
      <c r="AN350" s="212">
        <f>IF(AN$2&lt;=analysis_period,IF(SUM($C678:AN678)&gt;0,AM350+1,0),0)</f>
        <v>0</v>
      </c>
      <c r="AO350" s="212">
        <f>IF(AO$2&lt;=analysis_period,IF(SUM($C678:AO678)&gt;0,AN350+1,0),0)</f>
        <v>0</v>
      </c>
      <c r="AP350" s="212">
        <f>IF(AP$2&lt;=analysis_period,IF(SUM($C678:AP678)&gt;0,AO350+1,0),0)</f>
        <v>0</v>
      </c>
    </row>
    <row r="351" spans="1:42" x14ac:dyDescent="0.2">
      <c r="A351" s="16">
        <f t="shared" si="148"/>
        <v>7</v>
      </c>
      <c r="B351" s="4">
        <v>0</v>
      </c>
      <c r="C351" s="212">
        <f>IF(C$2&lt;=analysis_period,IF(SUM($C679:C679)&gt;0,B351+1,0),0)</f>
        <v>0</v>
      </c>
      <c r="D351" s="212">
        <f>IF(D$2&lt;=analysis_period,IF(SUM($C679:D679)&gt;0,C351+1,0),0)</f>
        <v>0</v>
      </c>
      <c r="E351" s="212">
        <f>IF(E$2&lt;=analysis_period,IF(SUM($C679:E679)&gt;0,D351+1,0),0)</f>
        <v>0</v>
      </c>
      <c r="F351" s="212">
        <f>IF(F$2&lt;=analysis_period,IF(SUM($C679:F679)&gt;0,E351+1,0),0)</f>
        <v>0</v>
      </c>
      <c r="G351" s="212">
        <f>IF(G$2&lt;=analysis_period,IF(SUM($C679:G679)&gt;0,F351+1,0),0)</f>
        <v>0</v>
      </c>
      <c r="H351" s="212">
        <f>IF(H$2&lt;=analysis_period,IF(SUM($C679:H679)&gt;0,G351+1,0),0)</f>
        <v>0</v>
      </c>
      <c r="I351" s="212">
        <f>IF(I$2&lt;=analysis_period,IF(SUM($C679:I679)&gt;0,H351+1,0),0)</f>
        <v>0</v>
      </c>
      <c r="J351" s="212">
        <f>IF(J$2&lt;=analysis_period,IF(SUM($C679:J679)&gt;0,I351+1,0),0)</f>
        <v>0</v>
      </c>
      <c r="K351" s="212">
        <f>IF(K$2&lt;=analysis_period,IF(SUM($C679:K679)&gt;0,J351+1,0),0)</f>
        <v>0</v>
      </c>
      <c r="L351" s="212">
        <f>IF(L$2&lt;=analysis_period,IF(SUM($C679:L679)&gt;0,K351+1,0),0)</f>
        <v>0</v>
      </c>
      <c r="M351" s="212">
        <f>IF(M$2&lt;=analysis_period,IF(SUM($C679:M679)&gt;0,L351+1,0),0)</f>
        <v>0</v>
      </c>
      <c r="N351" s="212">
        <f>IF(N$2&lt;=analysis_period,IF(SUM($C679:N679)&gt;0,M351+1,0),0)</f>
        <v>0</v>
      </c>
      <c r="O351" s="212">
        <f>IF(O$2&lt;=analysis_period,IF(SUM($C679:O679)&gt;0,N351+1,0),0)</f>
        <v>0</v>
      </c>
      <c r="P351" s="212">
        <f>IF(P$2&lt;=analysis_period,IF(SUM($C679:P679)&gt;0,O351+1,0),0)</f>
        <v>0</v>
      </c>
      <c r="Q351" s="212">
        <f>IF(Q$2&lt;=analysis_period,IF(SUM($C679:Q679)&gt;0,P351+1,0),0)</f>
        <v>0</v>
      </c>
      <c r="R351" s="212">
        <f>IF(R$2&lt;=analysis_period,IF(SUM($C679:R679)&gt;0,Q351+1,0),0)</f>
        <v>0</v>
      </c>
      <c r="S351" s="212">
        <f>IF(S$2&lt;=analysis_period,IF(SUM($C679:S679)&gt;0,R351+1,0),0)</f>
        <v>0</v>
      </c>
      <c r="T351" s="212">
        <f>IF(T$2&lt;=analysis_period,IF(SUM($C679:T679)&gt;0,S351+1,0),0)</f>
        <v>0</v>
      </c>
      <c r="U351" s="212">
        <f>IF(U$2&lt;=analysis_period,IF(SUM($C679:U679)&gt;0,T351+1,0),0)</f>
        <v>0</v>
      </c>
      <c r="V351" s="212">
        <f>IF(V$2&lt;=analysis_period,IF(SUM($C679:V679)&gt;0,U351+1,0),0)</f>
        <v>0</v>
      </c>
      <c r="W351" s="212">
        <f>IF(W$2&lt;=analysis_period,IF(SUM($C679:W679)&gt;0,V351+1,0),0)</f>
        <v>0</v>
      </c>
      <c r="X351" s="212">
        <f>IF(X$2&lt;=analysis_period,IF(SUM($C679:X679)&gt;0,W351+1,0),0)</f>
        <v>0</v>
      </c>
      <c r="Y351" s="212">
        <f>IF(Y$2&lt;=analysis_period,IF(SUM($C679:Y679)&gt;0,X351+1,0),0)</f>
        <v>0</v>
      </c>
      <c r="Z351" s="212">
        <f>IF(Z$2&lt;=analysis_period,IF(SUM($C679:Z679)&gt;0,Y351+1,0),0)</f>
        <v>0</v>
      </c>
      <c r="AA351" s="212">
        <f>IF(AA$2&lt;=analysis_period,IF(SUM($C679:AA679)&gt;0,Z351+1,0),0)</f>
        <v>0</v>
      </c>
      <c r="AB351" s="212">
        <f>IF(AB$2&lt;=analysis_period,IF(SUM($C679:AB679)&gt;0,AA351+1,0),0)</f>
        <v>0</v>
      </c>
      <c r="AC351" s="212">
        <f>IF(AC$2&lt;=analysis_period,IF(SUM($C679:AC679)&gt;0,AB351+1,0),0)</f>
        <v>0</v>
      </c>
      <c r="AD351" s="212">
        <f>IF(AD$2&lt;=analysis_period,IF(SUM($C679:AD679)&gt;0,AC351+1,0),0)</f>
        <v>0</v>
      </c>
      <c r="AE351" s="212">
        <f>IF(AE$2&lt;=analysis_period,IF(SUM($C679:AE679)&gt;0,AD351+1,0),0)</f>
        <v>0</v>
      </c>
      <c r="AF351" s="212">
        <f>IF(AF$2&lt;=analysis_period,IF(SUM($C679:AF679)&gt;0,AE351+1,0),0)</f>
        <v>0</v>
      </c>
      <c r="AG351" s="212">
        <f>IF(AG$2&lt;=analysis_period,IF(SUM($C679:AG679)&gt;0,AF351+1,0),0)</f>
        <v>0</v>
      </c>
      <c r="AH351" s="212">
        <f>IF(AH$2&lt;=analysis_period,IF(SUM($C679:AH679)&gt;0,AG351+1,0),0)</f>
        <v>0</v>
      </c>
      <c r="AI351" s="212">
        <f>IF(AI$2&lt;=analysis_period,IF(SUM($C679:AI679)&gt;0,AH351+1,0),0)</f>
        <v>0</v>
      </c>
      <c r="AJ351" s="212">
        <f>IF(AJ$2&lt;=analysis_period,IF(SUM($C679:AJ679)&gt;0,AI351+1,0),0)</f>
        <v>0</v>
      </c>
      <c r="AK351" s="212">
        <f>IF(AK$2&lt;=analysis_period,IF(SUM($C679:AK679)&gt;0,AJ351+1,0),0)</f>
        <v>0</v>
      </c>
      <c r="AL351" s="212">
        <f>IF(AL$2&lt;=analysis_period,IF(SUM($C679:AL679)&gt;0,AK351+1,0),0)</f>
        <v>0</v>
      </c>
      <c r="AM351" s="212">
        <f>IF(AM$2&lt;=analysis_period,IF(SUM($C679:AM679)&gt;0,AL351+1,0),0)</f>
        <v>0</v>
      </c>
      <c r="AN351" s="212">
        <f>IF(AN$2&lt;=analysis_period,IF(SUM($C679:AN679)&gt;0,AM351+1,0),0)</f>
        <v>0</v>
      </c>
      <c r="AO351" s="212">
        <f>IF(AO$2&lt;=analysis_period,IF(SUM($C679:AO679)&gt;0,AN351+1,0),0)</f>
        <v>0</v>
      </c>
      <c r="AP351" s="212">
        <f>IF(AP$2&lt;=analysis_period,IF(SUM($C679:AP679)&gt;0,AO351+1,0),0)</f>
        <v>0</v>
      </c>
    </row>
    <row r="352" spans="1:42" x14ac:dyDescent="0.2">
      <c r="A352" s="16">
        <f t="shared" si="148"/>
        <v>8</v>
      </c>
      <c r="B352" s="4">
        <v>0</v>
      </c>
      <c r="C352" s="212">
        <f>IF(C$2&lt;=analysis_period,IF(SUM($C680:C680)&gt;0,B352+1,0),0)</f>
        <v>0</v>
      </c>
      <c r="D352" s="212">
        <f>IF(D$2&lt;=analysis_period,IF(SUM($C680:D680)&gt;0,C352+1,0),0)</f>
        <v>0</v>
      </c>
      <c r="E352" s="212">
        <f>IF(E$2&lt;=analysis_period,IF(SUM($C680:E680)&gt;0,D352+1,0),0)</f>
        <v>0</v>
      </c>
      <c r="F352" s="212">
        <f>IF(F$2&lt;=analysis_period,IF(SUM($C680:F680)&gt;0,E352+1,0),0)</f>
        <v>0</v>
      </c>
      <c r="G352" s="212">
        <f>IF(G$2&lt;=analysis_period,IF(SUM($C680:G680)&gt;0,F352+1,0),0)</f>
        <v>0</v>
      </c>
      <c r="H352" s="212">
        <f>IF(H$2&lt;=analysis_period,IF(SUM($C680:H680)&gt;0,G352+1,0),0)</f>
        <v>0</v>
      </c>
      <c r="I352" s="212">
        <f>IF(I$2&lt;=analysis_period,IF(SUM($C680:I680)&gt;0,H352+1,0),0)</f>
        <v>0</v>
      </c>
      <c r="J352" s="212">
        <f>IF(J$2&lt;=analysis_period,IF(SUM($C680:J680)&gt;0,I352+1,0),0)</f>
        <v>0</v>
      </c>
      <c r="K352" s="212">
        <f>IF(K$2&lt;=analysis_period,IF(SUM($C680:K680)&gt;0,J352+1,0),0)</f>
        <v>0</v>
      </c>
      <c r="L352" s="212">
        <f>IF(L$2&lt;=analysis_period,IF(SUM($C680:L680)&gt;0,K352+1,0),0)</f>
        <v>0</v>
      </c>
      <c r="M352" s="212">
        <f>IF(M$2&lt;=analysis_period,IF(SUM($C680:M680)&gt;0,L352+1,0),0)</f>
        <v>0</v>
      </c>
      <c r="N352" s="212">
        <f>IF(N$2&lt;=analysis_period,IF(SUM($C680:N680)&gt;0,M352+1,0),0)</f>
        <v>0</v>
      </c>
      <c r="O352" s="212">
        <f>IF(O$2&lt;=analysis_period,IF(SUM($C680:O680)&gt;0,N352+1,0),0)</f>
        <v>0</v>
      </c>
      <c r="P352" s="212">
        <f>IF(P$2&lt;=analysis_period,IF(SUM($C680:P680)&gt;0,O352+1,0),0)</f>
        <v>0</v>
      </c>
      <c r="Q352" s="212">
        <f>IF(Q$2&lt;=analysis_period,IF(SUM($C680:Q680)&gt;0,P352+1,0),0)</f>
        <v>0</v>
      </c>
      <c r="R352" s="212">
        <f>IF(R$2&lt;=analysis_period,IF(SUM($C680:R680)&gt;0,Q352+1,0),0)</f>
        <v>0</v>
      </c>
      <c r="S352" s="212">
        <f>IF(S$2&lt;=analysis_period,IF(SUM($C680:S680)&gt;0,R352+1,0),0)</f>
        <v>0</v>
      </c>
      <c r="T352" s="212">
        <f>IF(T$2&lt;=analysis_period,IF(SUM($C680:T680)&gt;0,S352+1,0),0)</f>
        <v>0</v>
      </c>
      <c r="U352" s="212">
        <f>IF(U$2&lt;=analysis_period,IF(SUM($C680:U680)&gt;0,T352+1,0),0)</f>
        <v>0</v>
      </c>
      <c r="V352" s="212">
        <f>IF(V$2&lt;=analysis_period,IF(SUM($C680:V680)&gt;0,U352+1,0),0)</f>
        <v>0</v>
      </c>
      <c r="W352" s="212">
        <f>IF(W$2&lt;=analysis_period,IF(SUM($C680:W680)&gt;0,V352+1,0),0)</f>
        <v>0</v>
      </c>
      <c r="X352" s="212">
        <f>IF(X$2&lt;=analysis_period,IF(SUM($C680:X680)&gt;0,W352+1,0),0)</f>
        <v>0</v>
      </c>
      <c r="Y352" s="212">
        <f>IF(Y$2&lt;=analysis_period,IF(SUM($C680:Y680)&gt;0,X352+1,0),0)</f>
        <v>0</v>
      </c>
      <c r="Z352" s="212">
        <f>IF(Z$2&lt;=analysis_period,IF(SUM($C680:Z680)&gt;0,Y352+1,0),0)</f>
        <v>0</v>
      </c>
      <c r="AA352" s="212">
        <f>IF(AA$2&lt;=analysis_period,IF(SUM($C680:AA680)&gt;0,Z352+1,0),0)</f>
        <v>0</v>
      </c>
      <c r="AB352" s="212">
        <f>IF(AB$2&lt;=analysis_period,IF(SUM($C680:AB680)&gt;0,AA352+1,0),0)</f>
        <v>0</v>
      </c>
      <c r="AC352" s="212">
        <f>IF(AC$2&lt;=analysis_period,IF(SUM($C680:AC680)&gt;0,AB352+1,0),0)</f>
        <v>0</v>
      </c>
      <c r="AD352" s="212">
        <f>IF(AD$2&lt;=analysis_period,IF(SUM($C680:AD680)&gt;0,AC352+1,0),0)</f>
        <v>0</v>
      </c>
      <c r="AE352" s="212">
        <f>IF(AE$2&lt;=analysis_period,IF(SUM($C680:AE680)&gt;0,AD352+1,0),0)</f>
        <v>0</v>
      </c>
      <c r="AF352" s="212">
        <f>IF(AF$2&lt;=analysis_period,IF(SUM($C680:AF680)&gt;0,AE352+1,0),0)</f>
        <v>0</v>
      </c>
      <c r="AG352" s="212">
        <f>IF(AG$2&lt;=analysis_period,IF(SUM($C680:AG680)&gt;0,AF352+1,0),0)</f>
        <v>0</v>
      </c>
      <c r="AH352" s="212">
        <f>IF(AH$2&lt;=analysis_period,IF(SUM($C680:AH680)&gt;0,AG352+1,0),0)</f>
        <v>0</v>
      </c>
      <c r="AI352" s="212">
        <f>IF(AI$2&lt;=analysis_period,IF(SUM($C680:AI680)&gt;0,AH352+1,0),0)</f>
        <v>0</v>
      </c>
      <c r="AJ352" s="212">
        <f>IF(AJ$2&lt;=analysis_period,IF(SUM($C680:AJ680)&gt;0,AI352+1,0),0)</f>
        <v>0</v>
      </c>
      <c r="AK352" s="212">
        <f>IF(AK$2&lt;=analysis_period,IF(SUM($C680:AK680)&gt;0,AJ352+1,0),0)</f>
        <v>0</v>
      </c>
      <c r="AL352" s="212">
        <f>IF(AL$2&lt;=analysis_period,IF(SUM($C680:AL680)&gt;0,AK352+1,0),0)</f>
        <v>0</v>
      </c>
      <c r="AM352" s="212">
        <f>IF(AM$2&lt;=analysis_period,IF(SUM($C680:AM680)&gt;0,AL352+1,0),0)</f>
        <v>0</v>
      </c>
      <c r="AN352" s="212">
        <f>IF(AN$2&lt;=analysis_period,IF(SUM($C680:AN680)&gt;0,AM352+1,0),0)</f>
        <v>0</v>
      </c>
      <c r="AO352" s="212">
        <f>IF(AO$2&lt;=analysis_period,IF(SUM($C680:AO680)&gt;0,AN352+1,0),0)</f>
        <v>0</v>
      </c>
      <c r="AP352" s="212">
        <f>IF(AP$2&lt;=analysis_period,IF(SUM($C680:AP680)&gt;0,AO352+1,0),0)</f>
        <v>0</v>
      </c>
    </row>
    <row r="353" spans="1:42" x14ac:dyDescent="0.2">
      <c r="A353" s="16">
        <f>A352+1</f>
        <v>9</v>
      </c>
      <c r="B353" s="4">
        <v>0</v>
      </c>
      <c r="C353" s="212">
        <f>IF(C$2&lt;=analysis_period,IF(SUM($C681:C681)&gt;0,B353+1,0),0)</f>
        <v>0</v>
      </c>
      <c r="D353" s="212">
        <f>IF(D$2&lt;=analysis_period,IF(SUM($C681:D681)&gt;0,C353+1,0),0)</f>
        <v>0</v>
      </c>
      <c r="E353" s="212">
        <f>IF(E$2&lt;=analysis_period,IF(SUM($C681:E681)&gt;0,D353+1,0),0)</f>
        <v>0</v>
      </c>
      <c r="F353" s="212">
        <f>IF(F$2&lt;=analysis_period,IF(SUM($C681:F681)&gt;0,E353+1,0),0)</f>
        <v>0</v>
      </c>
      <c r="G353" s="212">
        <f>IF(G$2&lt;=analysis_period,IF(SUM($C681:G681)&gt;0,F353+1,0),0)</f>
        <v>0</v>
      </c>
      <c r="H353" s="212">
        <f>IF(H$2&lt;=analysis_period,IF(SUM($C681:H681)&gt;0,G353+1,0),0)</f>
        <v>0</v>
      </c>
      <c r="I353" s="212">
        <f>IF(I$2&lt;=analysis_period,IF(SUM($C681:I681)&gt;0,H353+1,0),0)</f>
        <v>0</v>
      </c>
      <c r="J353" s="212">
        <f>IF(J$2&lt;=analysis_period,IF(SUM($C681:J681)&gt;0,I353+1,0),0)</f>
        <v>0</v>
      </c>
      <c r="K353" s="212">
        <f>IF(K$2&lt;=analysis_period,IF(SUM($C681:K681)&gt;0,J353+1,0),0)</f>
        <v>0</v>
      </c>
      <c r="L353" s="212">
        <f>IF(L$2&lt;=analysis_period,IF(SUM($C681:L681)&gt;0,K353+1,0),0)</f>
        <v>0</v>
      </c>
      <c r="M353" s="212">
        <f>IF(M$2&lt;=analysis_period,IF(SUM($C681:M681)&gt;0,L353+1,0),0)</f>
        <v>0</v>
      </c>
      <c r="N353" s="212">
        <f>IF(N$2&lt;=analysis_period,IF(SUM($C681:N681)&gt;0,M353+1,0),0)</f>
        <v>0</v>
      </c>
      <c r="O353" s="212">
        <f>IF(O$2&lt;=analysis_period,IF(SUM($C681:O681)&gt;0,N353+1,0),0)</f>
        <v>0</v>
      </c>
      <c r="P353" s="212">
        <f>IF(P$2&lt;=analysis_period,IF(SUM($C681:P681)&gt;0,O353+1,0),0)</f>
        <v>0</v>
      </c>
      <c r="Q353" s="212">
        <f>IF(Q$2&lt;=analysis_period,IF(SUM($C681:Q681)&gt;0,P353+1,0),0)</f>
        <v>0</v>
      </c>
      <c r="R353" s="212">
        <f>IF(R$2&lt;=analysis_period,IF(SUM($C681:R681)&gt;0,Q353+1,0),0)</f>
        <v>0</v>
      </c>
      <c r="S353" s="212">
        <f>IF(S$2&lt;=analysis_period,IF(SUM($C681:S681)&gt;0,R353+1,0),0)</f>
        <v>0</v>
      </c>
      <c r="T353" s="212">
        <f>IF(T$2&lt;=analysis_period,IF(SUM($C681:T681)&gt;0,S353+1,0),0)</f>
        <v>0</v>
      </c>
      <c r="U353" s="212">
        <f>IF(U$2&lt;=analysis_period,IF(SUM($C681:U681)&gt;0,T353+1,0),0)</f>
        <v>0</v>
      </c>
      <c r="V353" s="212">
        <f>IF(V$2&lt;=analysis_period,IF(SUM($C681:V681)&gt;0,U353+1,0),0)</f>
        <v>0</v>
      </c>
      <c r="W353" s="212">
        <f>IF(W$2&lt;=analysis_period,IF(SUM($C681:W681)&gt;0,V353+1,0),0)</f>
        <v>0</v>
      </c>
      <c r="X353" s="212">
        <f>IF(X$2&lt;=analysis_period,IF(SUM($C681:X681)&gt;0,W353+1,0),0)</f>
        <v>0</v>
      </c>
      <c r="Y353" s="212">
        <f>IF(Y$2&lt;=analysis_period,IF(SUM($C681:Y681)&gt;0,X353+1,0),0)</f>
        <v>0</v>
      </c>
      <c r="Z353" s="212">
        <f>IF(Z$2&lt;=analysis_period,IF(SUM($C681:Z681)&gt;0,Y353+1,0),0)</f>
        <v>0</v>
      </c>
      <c r="AA353" s="212">
        <f>IF(AA$2&lt;=analysis_period,IF(SUM($C681:AA681)&gt;0,Z353+1,0),0)</f>
        <v>0</v>
      </c>
      <c r="AB353" s="212">
        <f>IF(AB$2&lt;=analysis_period,IF(SUM($C681:AB681)&gt;0,AA353+1,0),0)</f>
        <v>0</v>
      </c>
      <c r="AC353" s="212">
        <f>IF(AC$2&lt;=analysis_period,IF(SUM($C681:AC681)&gt;0,AB353+1,0),0)</f>
        <v>0</v>
      </c>
      <c r="AD353" s="212">
        <f>IF(AD$2&lt;=analysis_period,IF(SUM($C681:AD681)&gt;0,AC353+1,0),0)</f>
        <v>0</v>
      </c>
      <c r="AE353" s="212">
        <f>IF(AE$2&lt;=analysis_period,IF(SUM($C681:AE681)&gt;0,AD353+1,0),0)</f>
        <v>0</v>
      </c>
      <c r="AF353" s="212">
        <f>IF(AF$2&lt;=analysis_period,IF(SUM($C681:AF681)&gt;0,AE353+1,0),0)</f>
        <v>0</v>
      </c>
      <c r="AG353" s="212">
        <f>IF(AG$2&lt;=analysis_period,IF(SUM($C681:AG681)&gt;0,AF353+1,0),0)</f>
        <v>0</v>
      </c>
      <c r="AH353" s="212">
        <f>IF(AH$2&lt;=analysis_period,IF(SUM($C681:AH681)&gt;0,AG353+1,0),0)</f>
        <v>0</v>
      </c>
      <c r="AI353" s="212">
        <f>IF(AI$2&lt;=analysis_period,IF(SUM($C681:AI681)&gt;0,AH353+1,0),0)</f>
        <v>0</v>
      </c>
      <c r="AJ353" s="212">
        <f>IF(AJ$2&lt;=analysis_period,IF(SUM($C681:AJ681)&gt;0,AI353+1,0),0)</f>
        <v>0</v>
      </c>
      <c r="AK353" s="212">
        <f>IF(AK$2&lt;=analysis_period,IF(SUM($C681:AK681)&gt;0,AJ353+1,0),0)</f>
        <v>0</v>
      </c>
      <c r="AL353" s="212">
        <f>IF(AL$2&lt;=analysis_period,IF(SUM($C681:AL681)&gt;0,AK353+1,0),0)</f>
        <v>0</v>
      </c>
      <c r="AM353" s="212">
        <f>IF(AM$2&lt;=analysis_period,IF(SUM($C681:AM681)&gt;0,AL353+1,0),0)</f>
        <v>0</v>
      </c>
      <c r="AN353" s="212">
        <f>IF(AN$2&lt;=analysis_period,IF(SUM($C681:AN681)&gt;0,AM353+1,0),0)</f>
        <v>0</v>
      </c>
      <c r="AO353" s="212">
        <f>IF(AO$2&lt;=analysis_period,IF(SUM($C681:AO681)&gt;0,AN353+1,0),0)</f>
        <v>0</v>
      </c>
      <c r="AP353" s="212">
        <f>IF(AP$2&lt;=analysis_period,IF(SUM($C681:AP681)&gt;0,AO353+1,0),0)</f>
        <v>0</v>
      </c>
    </row>
    <row r="354" spans="1:42" x14ac:dyDescent="0.2">
      <c r="A354" s="16">
        <f t="shared" si="148"/>
        <v>10</v>
      </c>
      <c r="B354" s="4">
        <v>0</v>
      </c>
      <c r="C354" s="212">
        <f>IF(C$2&lt;=analysis_period,IF(SUM($C682:C682)&gt;0,B354+1,0),0)</f>
        <v>0</v>
      </c>
      <c r="D354" s="212">
        <f>IF(D$2&lt;=analysis_period,IF(SUM($C682:D682)&gt;0,C354+1,0),0)</f>
        <v>0</v>
      </c>
      <c r="E354" s="212">
        <f>IF(E$2&lt;=analysis_period,IF(SUM($C682:E682)&gt;0,D354+1,0),0)</f>
        <v>0</v>
      </c>
      <c r="F354" s="212">
        <f>IF(F$2&lt;=analysis_period,IF(SUM($C682:F682)&gt;0,E354+1,0),0)</f>
        <v>0</v>
      </c>
      <c r="G354" s="212">
        <f>IF(G$2&lt;=analysis_period,IF(SUM($C682:G682)&gt;0,F354+1,0),0)</f>
        <v>0</v>
      </c>
      <c r="H354" s="212">
        <f>IF(H$2&lt;=analysis_period,IF(SUM($C682:H682)&gt;0,G354+1,0),0)</f>
        <v>0</v>
      </c>
      <c r="I354" s="212">
        <f>IF(I$2&lt;=analysis_period,IF(SUM($C682:I682)&gt;0,H354+1,0),0)</f>
        <v>0</v>
      </c>
      <c r="J354" s="212">
        <f>IF(J$2&lt;=analysis_period,IF(SUM($C682:J682)&gt;0,I354+1,0),0)</f>
        <v>0</v>
      </c>
      <c r="K354" s="212">
        <f>IF(K$2&lt;=analysis_period,IF(SUM($C682:K682)&gt;0,J354+1,0),0)</f>
        <v>0</v>
      </c>
      <c r="L354" s="212">
        <f>IF(L$2&lt;=analysis_period,IF(SUM($C682:L682)&gt;0,K354+1,0),0)</f>
        <v>0</v>
      </c>
      <c r="M354" s="212">
        <f>IF(M$2&lt;=analysis_period,IF(SUM($C682:M682)&gt;0,L354+1,0),0)</f>
        <v>0</v>
      </c>
      <c r="N354" s="212">
        <f>IF(N$2&lt;=analysis_period,IF(SUM($C682:N682)&gt;0,M354+1,0),0)</f>
        <v>0</v>
      </c>
      <c r="O354" s="212">
        <f>IF(O$2&lt;=analysis_period,IF(SUM($C682:O682)&gt;0,N354+1,0),0)</f>
        <v>0</v>
      </c>
      <c r="P354" s="212">
        <f>IF(P$2&lt;=analysis_period,IF(SUM($C682:P682)&gt;0,O354+1,0),0)</f>
        <v>0</v>
      </c>
      <c r="Q354" s="212">
        <f>IF(Q$2&lt;=analysis_period,IF(SUM($C682:Q682)&gt;0,P354+1,0),0)</f>
        <v>0</v>
      </c>
      <c r="R354" s="212">
        <f>IF(R$2&lt;=analysis_period,IF(SUM($C682:R682)&gt;0,Q354+1,0),0)</f>
        <v>0</v>
      </c>
      <c r="S354" s="212">
        <f>IF(S$2&lt;=analysis_period,IF(SUM($C682:S682)&gt;0,R354+1,0),0)</f>
        <v>0</v>
      </c>
      <c r="T354" s="212">
        <f>IF(T$2&lt;=analysis_period,IF(SUM($C682:T682)&gt;0,S354+1,0),0)</f>
        <v>0</v>
      </c>
      <c r="U354" s="212">
        <f>IF(U$2&lt;=analysis_period,IF(SUM($C682:U682)&gt;0,T354+1,0),0)</f>
        <v>0</v>
      </c>
      <c r="V354" s="212">
        <f>IF(V$2&lt;=analysis_period,IF(SUM($C682:V682)&gt;0,U354+1,0),0)</f>
        <v>0</v>
      </c>
      <c r="W354" s="212">
        <f>IF(W$2&lt;=analysis_period,IF(SUM($C682:W682)&gt;0,V354+1,0),0)</f>
        <v>0</v>
      </c>
      <c r="X354" s="212">
        <f>IF(X$2&lt;=analysis_period,IF(SUM($C682:X682)&gt;0,W354+1,0),0)</f>
        <v>0</v>
      </c>
      <c r="Y354" s="212">
        <f>IF(Y$2&lt;=analysis_period,IF(SUM($C682:Y682)&gt;0,X354+1,0),0)</f>
        <v>0</v>
      </c>
      <c r="Z354" s="212">
        <f>IF(Z$2&lt;=analysis_period,IF(SUM($C682:Z682)&gt;0,Y354+1,0),0)</f>
        <v>0</v>
      </c>
      <c r="AA354" s="212">
        <f>IF(AA$2&lt;=analysis_period,IF(SUM($C682:AA682)&gt;0,Z354+1,0),0)</f>
        <v>0</v>
      </c>
      <c r="AB354" s="212">
        <f>IF(AB$2&lt;=analysis_period,IF(SUM($C682:AB682)&gt;0,AA354+1,0),0)</f>
        <v>0</v>
      </c>
      <c r="AC354" s="212">
        <f>IF(AC$2&lt;=analysis_period,IF(SUM($C682:AC682)&gt;0,AB354+1,0),0)</f>
        <v>0</v>
      </c>
      <c r="AD354" s="212">
        <f>IF(AD$2&lt;=analysis_period,IF(SUM($C682:AD682)&gt;0,AC354+1,0),0)</f>
        <v>0</v>
      </c>
      <c r="AE354" s="212">
        <f>IF(AE$2&lt;=analysis_period,IF(SUM($C682:AE682)&gt;0,AD354+1,0),0)</f>
        <v>0</v>
      </c>
      <c r="AF354" s="212">
        <f>IF(AF$2&lt;=analysis_period,IF(SUM($C682:AF682)&gt;0,AE354+1,0),0)</f>
        <v>0</v>
      </c>
      <c r="AG354" s="212">
        <f>IF(AG$2&lt;=analysis_period,IF(SUM($C682:AG682)&gt;0,AF354+1,0),0)</f>
        <v>0</v>
      </c>
      <c r="AH354" s="212">
        <f>IF(AH$2&lt;=analysis_period,IF(SUM($C682:AH682)&gt;0,AG354+1,0),0)</f>
        <v>0</v>
      </c>
      <c r="AI354" s="212">
        <f>IF(AI$2&lt;=analysis_period,IF(SUM($C682:AI682)&gt;0,AH354+1,0),0)</f>
        <v>0</v>
      </c>
      <c r="AJ354" s="212">
        <f>IF(AJ$2&lt;=analysis_period,IF(SUM($C682:AJ682)&gt;0,AI354+1,0),0)</f>
        <v>0</v>
      </c>
      <c r="AK354" s="212">
        <f>IF(AK$2&lt;=analysis_period,IF(SUM($C682:AK682)&gt;0,AJ354+1,0),0)</f>
        <v>0</v>
      </c>
      <c r="AL354" s="212">
        <f>IF(AL$2&lt;=analysis_period,IF(SUM($C682:AL682)&gt;0,AK354+1,0),0)</f>
        <v>0</v>
      </c>
      <c r="AM354" s="212">
        <f>IF(AM$2&lt;=analysis_period,IF(SUM($C682:AM682)&gt;0,AL354+1,0),0)</f>
        <v>0</v>
      </c>
      <c r="AN354" s="212">
        <f>IF(AN$2&lt;=analysis_period,IF(SUM($C682:AN682)&gt;0,AM354+1,0),0)</f>
        <v>0</v>
      </c>
      <c r="AO354" s="212">
        <f>IF(AO$2&lt;=analysis_period,IF(SUM($C682:AO682)&gt;0,AN354+1,0),0)</f>
        <v>0</v>
      </c>
      <c r="AP354" s="212">
        <f>IF(AP$2&lt;=analysis_period,IF(SUM($C682:AP682)&gt;0,AO354+1,0),0)</f>
        <v>0</v>
      </c>
    </row>
    <row r="355" spans="1:42" x14ac:dyDescent="0.2">
      <c r="A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2" t="s">
        <v>83</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16">
        <v>1</v>
      </c>
      <c r="B357" s="232">
        <f t="shared" ref="B357:B366" si="149">SUM(C357:AP357)</f>
        <v>0</v>
      </c>
      <c r="C357" s="234">
        <f t="shared" ref="C357:AP357" si="150">LOOKUP(C345,$B$315:$AP$315,$B$316:$AP$316)/100*$B673</f>
        <v>0</v>
      </c>
      <c r="D357" s="234">
        <f t="shared" si="150"/>
        <v>0</v>
      </c>
      <c r="E357" s="234">
        <f t="shared" si="150"/>
        <v>0</v>
      </c>
      <c r="F357" s="234">
        <f t="shared" si="150"/>
        <v>0</v>
      </c>
      <c r="G357" s="234">
        <f t="shared" si="150"/>
        <v>0</v>
      </c>
      <c r="H357" s="234">
        <f t="shared" si="150"/>
        <v>0</v>
      </c>
      <c r="I357" s="234">
        <f t="shared" si="150"/>
        <v>0</v>
      </c>
      <c r="J357" s="234">
        <f t="shared" si="150"/>
        <v>0</v>
      </c>
      <c r="K357" s="234">
        <f t="shared" si="150"/>
        <v>0</v>
      </c>
      <c r="L357" s="234">
        <f t="shared" si="150"/>
        <v>0</v>
      </c>
      <c r="M357" s="234">
        <f t="shared" si="150"/>
        <v>0</v>
      </c>
      <c r="N357" s="234">
        <f t="shared" si="150"/>
        <v>0</v>
      </c>
      <c r="O357" s="234">
        <f t="shared" si="150"/>
        <v>0</v>
      </c>
      <c r="P357" s="234">
        <f t="shared" si="150"/>
        <v>0</v>
      </c>
      <c r="Q357" s="234">
        <f t="shared" si="150"/>
        <v>0</v>
      </c>
      <c r="R357" s="234">
        <f t="shared" si="150"/>
        <v>0</v>
      </c>
      <c r="S357" s="234">
        <f t="shared" si="150"/>
        <v>0</v>
      </c>
      <c r="T357" s="234">
        <f t="shared" si="150"/>
        <v>0</v>
      </c>
      <c r="U357" s="234">
        <f t="shared" si="150"/>
        <v>0</v>
      </c>
      <c r="V357" s="234">
        <f t="shared" si="150"/>
        <v>0</v>
      </c>
      <c r="W357" s="234">
        <f t="shared" si="150"/>
        <v>0</v>
      </c>
      <c r="X357" s="234">
        <f t="shared" si="150"/>
        <v>0</v>
      </c>
      <c r="Y357" s="234">
        <f t="shared" si="150"/>
        <v>0</v>
      </c>
      <c r="Z357" s="234">
        <f t="shared" si="150"/>
        <v>0</v>
      </c>
      <c r="AA357" s="234">
        <f t="shared" si="150"/>
        <v>0</v>
      </c>
      <c r="AB357" s="234">
        <f t="shared" si="150"/>
        <v>0</v>
      </c>
      <c r="AC357" s="234">
        <f t="shared" si="150"/>
        <v>0</v>
      </c>
      <c r="AD357" s="234">
        <f t="shared" si="150"/>
        <v>0</v>
      </c>
      <c r="AE357" s="234">
        <f t="shared" si="150"/>
        <v>0</v>
      </c>
      <c r="AF357" s="234">
        <f t="shared" si="150"/>
        <v>0</v>
      </c>
      <c r="AG357" s="234">
        <f t="shared" si="150"/>
        <v>0</v>
      </c>
      <c r="AH357" s="234">
        <f t="shared" si="150"/>
        <v>0</v>
      </c>
      <c r="AI357" s="234">
        <f t="shared" si="150"/>
        <v>0</v>
      </c>
      <c r="AJ357" s="234">
        <f t="shared" si="150"/>
        <v>0</v>
      </c>
      <c r="AK357" s="234">
        <f t="shared" si="150"/>
        <v>0</v>
      </c>
      <c r="AL357" s="234">
        <f t="shared" si="150"/>
        <v>0</v>
      </c>
      <c r="AM357" s="234">
        <f t="shared" si="150"/>
        <v>0</v>
      </c>
      <c r="AN357" s="234">
        <f t="shared" si="150"/>
        <v>0</v>
      </c>
      <c r="AO357" s="234">
        <f t="shared" si="150"/>
        <v>0</v>
      </c>
      <c r="AP357" s="234">
        <f t="shared" si="150"/>
        <v>0</v>
      </c>
    </row>
    <row r="358" spans="1:42" x14ac:dyDescent="0.2">
      <c r="A358" s="16">
        <f>A357+1</f>
        <v>2</v>
      </c>
      <c r="B358" s="232">
        <f t="shared" si="149"/>
        <v>0</v>
      </c>
      <c r="C358" s="234">
        <f t="shared" ref="C358:AP358" si="151">LOOKUP(C346,$B$315:$AP$315,$B$316:$AP$316)/100*$B674</f>
        <v>0</v>
      </c>
      <c r="D358" s="234">
        <f t="shared" si="151"/>
        <v>0</v>
      </c>
      <c r="E358" s="234">
        <f t="shared" si="151"/>
        <v>0</v>
      </c>
      <c r="F358" s="234">
        <f t="shared" si="151"/>
        <v>0</v>
      </c>
      <c r="G358" s="234">
        <f t="shared" si="151"/>
        <v>0</v>
      </c>
      <c r="H358" s="234">
        <f t="shared" si="151"/>
        <v>0</v>
      </c>
      <c r="I358" s="234">
        <f t="shared" si="151"/>
        <v>0</v>
      </c>
      <c r="J358" s="234">
        <f t="shared" si="151"/>
        <v>0</v>
      </c>
      <c r="K358" s="234">
        <f t="shared" si="151"/>
        <v>0</v>
      </c>
      <c r="L358" s="234">
        <f t="shared" si="151"/>
        <v>0</v>
      </c>
      <c r="M358" s="234">
        <f t="shared" si="151"/>
        <v>0</v>
      </c>
      <c r="N358" s="234">
        <f t="shared" si="151"/>
        <v>0</v>
      </c>
      <c r="O358" s="234">
        <f t="shared" si="151"/>
        <v>0</v>
      </c>
      <c r="P358" s="234">
        <f t="shared" si="151"/>
        <v>0</v>
      </c>
      <c r="Q358" s="234">
        <f t="shared" si="151"/>
        <v>0</v>
      </c>
      <c r="R358" s="234">
        <f t="shared" si="151"/>
        <v>0</v>
      </c>
      <c r="S358" s="234">
        <f t="shared" si="151"/>
        <v>0</v>
      </c>
      <c r="T358" s="234">
        <f t="shared" si="151"/>
        <v>0</v>
      </c>
      <c r="U358" s="234">
        <f t="shared" si="151"/>
        <v>0</v>
      </c>
      <c r="V358" s="234">
        <f t="shared" si="151"/>
        <v>0</v>
      </c>
      <c r="W358" s="234">
        <f t="shared" si="151"/>
        <v>0</v>
      </c>
      <c r="X358" s="234">
        <f t="shared" si="151"/>
        <v>0</v>
      </c>
      <c r="Y358" s="234">
        <f t="shared" si="151"/>
        <v>0</v>
      </c>
      <c r="Z358" s="234">
        <f t="shared" si="151"/>
        <v>0</v>
      </c>
      <c r="AA358" s="234">
        <f t="shared" si="151"/>
        <v>0</v>
      </c>
      <c r="AB358" s="234">
        <f t="shared" si="151"/>
        <v>0</v>
      </c>
      <c r="AC358" s="234">
        <f t="shared" si="151"/>
        <v>0</v>
      </c>
      <c r="AD358" s="234">
        <f t="shared" si="151"/>
        <v>0</v>
      </c>
      <c r="AE358" s="234">
        <f t="shared" si="151"/>
        <v>0</v>
      </c>
      <c r="AF358" s="234">
        <f t="shared" si="151"/>
        <v>0</v>
      </c>
      <c r="AG358" s="234">
        <f t="shared" si="151"/>
        <v>0</v>
      </c>
      <c r="AH358" s="234">
        <f t="shared" si="151"/>
        <v>0</v>
      </c>
      <c r="AI358" s="234">
        <f t="shared" si="151"/>
        <v>0</v>
      </c>
      <c r="AJ358" s="234">
        <f t="shared" si="151"/>
        <v>0</v>
      </c>
      <c r="AK358" s="234">
        <f t="shared" si="151"/>
        <v>0</v>
      </c>
      <c r="AL358" s="234">
        <f t="shared" si="151"/>
        <v>0</v>
      </c>
      <c r="AM358" s="234">
        <f t="shared" si="151"/>
        <v>0</v>
      </c>
      <c r="AN358" s="234">
        <f t="shared" si="151"/>
        <v>0</v>
      </c>
      <c r="AO358" s="234">
        <f t="shared" si="151"/>
        <v>0</v>
      </c>
      <c r="AP358" s="234">
        <f t="shared" si="151"/>
        <v>0</v>
      </c>
    </row>
    <row r="359" spans="1:42" x14ac:dyDescent="0.2">
      <c r="A359" s="16">
        <f t="shared" ref="A359:A366" si="152">A358+1</f>
        <v>3</v>
      </c>
      <c r="B359" s="232">
        <f t="shared" si="149"/>
        <v>0</v>
      </c>
      <c r="C359" s="234">
        <f t="shared" ref="C359:AP359" si="153">LOOKUP(C347,$B$315:$AP$315,$B$316:$AP$316)/100*$B675</f>
        <v>0</v>
      </c>
      <c r="D359" s="234">
        <f t="shared" si="153"/>
        <v>0</v>
      </c>
      <c r="E359" s="234">
        <f t="shared" si="153"/>
        <v>0</v>
      </c>
      <c r="F359" s="234">
        <f t="shared" si="153"/>
        <v>0</v>
      </c>
      <c r="G359" s="234">
        <f t="shared" si="153"/>
        <v>0</v>
      </c>
      <c r="H359" s="234">
        <f t="shared" si="153"/>
        <v>0</v>
      </c>
      <c r="I359" s="234">
        <f t="shared" si="153"/>
        <v>0</v>
      </c>
      <c r="J359" s="234">
        <f t="shared" si="153"/>
        <v>0</v>
      </c>
      <c r="K359" s="234">
        <f t="shared" si="153"/>
        <v>0</v>
      </c>
      <c r="L359" s="234">
        <f t="shared" si="153"/>
        <v>0</v>
      </c>
      <c r="M359" s="234">
        <f t="shared" si="153"/>
        <v>0</v>
      </c>
      <c r="N359" s="234">
        <f t="shared" si="153"/>
        <v>0</v>
      </c>
      <c r="O359" s="234">
        <f t="shared" si="153"/>
        <v>0</v>
      </c>
      <c r="P359" s="234">
        <f t="shared" si="153"/>
        <v>0</v>
      </c>
      <c r="Q359" s="234">
        <f t="shared" si="153"/>
        <v>0</v>
      </c>
      <c r="R359" s="234">
        <f t="shared" si="153"/>
        <v>0</v>
      </c>
      <c r="S359" s="234">
        <f t="shared" si="153"/>
        <v>0</v>
      </c>
      <c r="T359" s="234">
        <f t="shared" si="153"/>
        <v>0</v>
      </c>
      <c r="U359" s="234">
        <f t="shared" si="153"/>
        <v>0</v>
      </c>
      <c r="V359" s="234">
        <f t="shared" si="153"/>
        <v>0</v>
      </c>
      <c r="W359" s="234">
        <f t="shared" si="153"/>
        <v>0</v>
      </c>
      <c r="X359" s="234">
        <f t="shared" si="153"/>
        <v>0</v>
      </c>
      <c r="Y359" s="234">
        <f t="shared" si="153"/>
        <v>0</v>
      </c>
      <c r="Z359" s="234">
        <f t="shared" si="153"/>
        <v>0</v>
      </c>
      <c r="AA359" s="234">
        <f t="shared" si="153"/>
        <v>0</v>
      </c>
      <c r="AB359" s="234">
        <f t="shared" si="153"/>
        <v>0</v>
      </c>
      <c r="AC359" s="234">
        <f t="shared" si="153"/>
        <v>0</v>
      </c>
      <c r="AD359" s="234">
        <f t="shared" si="153"/>
        <v>0</v>
      </c>
      <c r="AE359" s="234">
        <f t="shared" si="153"/>
        <v>0</v>
      </c>
      <c r="AF359" s="234">
        <f t="shared" si="153"/>
        <v>0</v>
      </c>
      <c r="AG359" s="234">
        <f t="shared" si="153"/>
        <v>0</v>
      </c>
      <c r="AH359" s="234">
        <f t="shared" si="153"/>
        <v>0</v>
      </c>
      <c r="AI359" s="234">
        <f t="shared" si="153"/>
        <v>0</v>
      </c>
      <c r="AJ359" s="234">
        <f t="shared" si="153"/>
        <v>0</v>
      </c>
      <c r="AK359" s="234">
        <f t="shared" si="153"/>
        <v>0</v>
      </c>
      <c r="AL359" s="234">
        <f t="shared" si="153"/>
        <v>0</v>
      </c>
      <c r="AM359" s="234">
        <f t="shared" si="153"/>
        <v>0</v>
      </c>
      <c r="AN359" s="234">
        <f t="shared" si="153"/>
        <v>0</v>
      </c>
      <c r="AO359" s="234">
        <f t="shared" si="153"/>
        <v>0</v>
      </c>
      <c r="AP359" s="234">
        <f t="shared" si="153"/>
        <v>0</v>
      </c>
    </row>
    <row r="360" spans="1:42" x14ac:dyDescent="0.2">
      <c r="A360" s="16">
        <f t="shared" si="152"/>
        <v>4</v>
      </c>
      <c r="B360" s="232">
        <f t="shared" si="149"/>
        <v>0</v>
      </c>
      <c r="C360" s="234">
        <f t="shared" ref="C360:AP360" si="154">LOOKUP(C348,$B$315:$AP$315,$B$316:$AP$316)/100*$B676</f>
        <v>0</v>
      </c>
      <c r="D360" s="234">
        <f t="shared" si="154"/>
        <v>0</v>
      </c>
      <c r="E360" s="234">
        <f t="shared" si="154"/>
        <v>0</v>
      </c>
      <c r="F360" s="234">
        <f t="shared" si="154"/>
        <v>0</v>
      </c>
      <c r="G360" s="234">
        <f t="shared" si="154"/>
        <v>0</v>
      </c>
      <c r="H360" s="234">
        <f t="shared" si="154"/>
        <v>0</v>
      </c>
      <c r="I360" s="234">
        <f t="shared" si="154"/>
        <v>0</v>
      </c>
      <c r="J360" s="234">
        <f t="shared" si="154"/>
        <v>0</v>
      </c>
      <c r="K360" s="234">
        <f t="shared" si="154"/>
        <v>0</v>
      </c>
      <c r="L360" s="234">
        <f t="shared" si="154"/>
        <v>0</v>
      </c>
      <c r="M360" s="234">
        <f t="shared" si="154"/>
        <v>0</v>
      </c>
      <c r="N360" s="234">
        <f t="shared" si="154"/>
        <v>0</v>
      </c>
      <c r="O360" s="234">
        <f t="shared" si="154"/>
        <v>0</v>
      </c>
      <c r="P360" s="234">
        <f t="shared" si="154"/>
        <v>0</v>
      </c>
      <c r="Q360" s="234">
        <f t="shared" si="154"/>
        <v>0</v>
      </c>
      <c r="R360" s="234">
        <f t="shared" si="154"/>
        <v>0</v>
      </c>
      <c r="S360" s="234">
        <f t="shared" si="154"/>
        <v>0</v>
      </c>
      <c r="T360" s="234">
        <f t="shared" si="154"/>
        <v>0</v>
      </c>
      <c r="U360" s="234">
        <f t="shared" si="154"/>
        <v>0</v>
      </c>
      <c r="V360" s="234">
        <f t="shared" si="154"/>
        <v>0</v>
      </c>
      <c r="W360" s="234">
        <f t="shared" si="154"/>
        <v>0</v>
      </c>
      <c r="X360" s="234">
        <f t="shared" si="154"/>
        <v>0</v>
      </c>
      <c r="Y360" s="234">
        <f t="shared" si="154"/>
        <v>0</v>
      </c>
      <c r="Z360" s="234">
        <f t="shared" si="154"/>
        <v>0</v>
      </c>
      <c r="AA360" s="234">
        <f t="shared" si="154"/>
        <v>0</v>
      </c>
      <c r="AB360" s="234">
        <f t="shared" si="154"/>
        <v>0</v>
      </c>
      <c r="AC360" s="234">
        <f t="shared" si="154"/>
        <v>0</v>
      </c>
      <c r="AD360" s="234">
        <f t="shared" si="154"/>
        <v>0</v>
      </c>
      <c r="AE360" s="234">
        <f t="shared" si="154"/>
        <v>0</v>
      </c>
      <c r="AF360" s="234">
        <f t="shared" si="154"/>
        <v>0</v>
      </c>
      <c r="AG360" s="234">
        <f t="shared" si="154"/>
        <v>0</v>
      </c>
      <c r="AH360" s="234">
        <f t="shared" si="154"/>
        <v>0</v>
      </c>
      <c r="AI360" s="234">
        <f t="shared" si="154"/>
        <v>0</v>
      </c>
      <c r="AJ360" s="234">
        <f t="shared" si="154"/>
        <v>0</v>
      </c>
      <c r="AK360" s="234">
        <f t="shared" si="154"/>
        <v>0</v>
      </c>
      <c r="AL360" s="234">
        <f t="shared" si="154"/>
        <v>0</v>
      </c>
      <c r="AM360" s="234">
        <f t="shared" si="154"/>
        <v>0</v>
      </c>
      <c r="AN360" s="234">
        <f t="shared" si="154"/>
        <v>0</v>
      </c>
      <c r="AO360" s="234">
        <f t="shared" si="154"/>
        <v>0</v>
      </c>
      <c r="AP360" s="234">
        <f t="shared" si="154"/>
        <v>0</v>
      </c>
    </row>
    <row r="361" spans="1:42" x14ac:dyDescent="0.2">
      <c r="A361" s="16">
        <f t="shared" si="152"/>
        <v>5</v>
      </c>
      <c r="B361" s="232">
        <f t="shared" si="149"/>
        <v>0</v>
      </c>
      <c r="C361" s="234">
        <f t="shared" ref="C361:AP361" si="155">LOOKUP(C349,$B$315:$AP$315,$B$316:$AP$316)/100*$B677</f>
        <v>0</v>
      </c>
      <c r="D361" s="234">
        <f t="shared" si="155"/>
        <v>0</v>
      </c>
      <c r="E361" s="234">
        <f t="shared" si="155"/>
        <v>0</v>
      </c>
      <c r="F361" s="234">
        <f t="shared" si="155"/>
        <v>0</v>
      </c>
      <c r="G361" s="234">
        <f t="shared" si="155"/>
        <v>0</v>
      </c>
      <c r="H361" s="234">
        <f t="shared" si="155"/>
        <v>0</v>
      </c>
      <c r="I361" s="234">
        <f t="shared" si="155"/>
        <v>0</v>
      </c>
      <c r="J361" s="234">
        <f t="shared" si="155"/>
        <v>0</v>
      </c>
      <c r="K361" s="234">
        <f t="shared" si="155"/>
        <v>0</v>
      </c>
      <c r="L361" s="234">
        <f t="shared" si="155"/>
        <v>0</v>
      </c>
      <c r="M361" s="234">
        <f t="shared" si="155"/>
        <v>0</v>
      </c>
      <c r="N361" s="234">
        <f t="shared" si="155"/>
        <v>0</v>
      </c>
      <c r="O361" s="234">
        <f t="shared" si="155"/>
        <v>0</v>
      </c>
      <c r="P361" s="234">
        <f t="shared" si="155"/>
        <v>0</v>
      </c>
      <c r="Q361" s="234">
        <f t="shared" si="155"/>
        <v>0</v>
      </c>
      <c r="R361" s="234">
        <f t="shared" si="155"/>
        <v>0</v>
      </c>
      <c r="S361" s="234">
        <f t="shared" si="155"/>
        <v>0</v>
      </c>
      <c r="T361" s="234">
        <f t="shared" si="155"/>
        <v>0</v>
      </c>
      <c r="U361" s="234">
        <f t="shared" si="155"/>
        <v>0</v>
      </c>
      <c r="V361" s="234">
        <f t="shared" si="155"/>
        <v>0</v>
      </c>
      <c r="W361" s="234">
        <f t="shared" si="155"/>
        <v>0</v>
      </c>
      <c r="X361" s="234">
        <f t="shared" si="155"/>
        <v>0</v>
      </c>
      <c r="Y361" s="234">
        <f t="shared" si="155"/>
        <v>0</v>
      </c>
      <c r="Z361" s="234">
        <f t="shared" si="155"/>
        <v>0</v>
      </c>
      <c r="AA361" s="234">
        <f t="shared" si="155"/>
        <v>0</v>
      </c>
      <c r="AB361" s="234">
        <f t="shared" si="155"/>
        <v>0</v>
      </c>
      <c r="AC361" s="234">
        <f t="shared" si="155"/>
        <v>0</v>
      </c>
      <c r="AD361" s="234">
        <f t="shared" si="155"/>
        <v>0</v>
      </c>
      <c r="AE361" s="234">
        <f t="shared" si="155"/>
        <v>0</v>
      </c>
      <c r="AF361" s="234">
        <f t="shared" si="155"/>
        <v>0</v>
      </c>
      <c r="AG361" s="234">
        <f t="shared" si="155"/>
        <v>0</v>
      </c>
      <c r="AH361" s="234">
        <f t="shared" si="155"/>
        <v>0</v>
      </c>
      <c r="AI361" s="234">
        <f t="shared" si="155"/>
        <v>0</v>
      </c>
      <c r="AJ361" s="234">
        <f t="shared" si="155"/>
        <v>0</v>
      </c>
      <c r="AK361" s="234">
        <f t="shared" si="155"/>
        <v>0</v>
      </c>
      <c r="AL361" s="234">
        <f t="shared" si="155"/>
        <v>0</v>
      </c>
      <c r="AM361" s="234">
        <f t="shared" si="155"/>
        <v>0</v>
      </c>
      <c r="AN361" s="234">
        <f t="shared" si="155"/>
        <v>0</v>
      </c>
      <c r="AO361" s="234">
        <f t="shared" si="155"/>
        <v>0</v>
      </c>
      <c r="AP361" s="234">
        <f t="shared" si="155"/>
        <v>0</v>
      </c>
    </row>
    <row r="362" spans="1:42" x14ac:dyDescent="0.2">
      <c r="A362" s="16">
        <f t="shared" si="152"/>
        <v>6</v>
      </c>
      <c r="B362" s="232">
        <f t="shared" si="149"/>
        <v>0</v>
      </c>
      <c r="C362" s="234">
        <f t="shared" ref="C362:AP362" si="156">LOOKUP(C350,$B$315:$AP$315,$B$316:$AP$316)/100*$B678</f>
        <v>0</v>
      </c>
      <c r="D362" s="234">
        <f t="shared" si="156"/>
        <v>0</v>
      </c>
      <c r="E362" s="234">
        <f t="shared" si="156"/>
        <v>0</v>
      </c>
      <c r="F362" s="234">
        <f t="shared" si="156"/>
        <v>0</v>
      </c>
      <c r="G362" s="234">
        <f t="shared" si="156"/>
        <v>0</v>
      </c>
      <c r="H362" s="234">
        <f t="shared" si="156"/>
        <v>0</v>
      </c>
      <c r="I362" s="234">
        <f t="shared" si="156"/>
        <v>0</v>
      </c>
      <c r="J362" s="234">
        <f t="shared" si="156"/>
        <v>0</v>
      </c>
      <c r="K362" s="234">
        <f t="shared" si="156"/>
        <v>0</v>
      </c>
      <c r="L362" s="234">
        <f t="shared" si="156"/>
        <v>0</v>
      </c>
      <c r="M362" s="234">
        <f t="shared" si="156"/>
        <v>0</v>
      </c>
      <c r="N362" s="234">
        <f t="shared" si="156"/>
        <v>0</v>
      </c>
      <c r="O362" s="234">
        <f t="shared" si="156"/>
        <v>0</v>
      </c>
      <c r="P362" s="234">
        <f t="shared" si="156"/>
        <v>0</v>
      </c>
      <c r="Q362" s="234">
        <f t="shared" si="156"/>
        <v>0</v>
      </c>
      <c r="R362" s="234">
        <f t="shared" si="156"/>
        <v>0</v>
      </c>
      <c r="S362" s="234">
        <f t="shared" si="156"/>
        <v>0</v>
      </c>
      <c r="T362" s="234">
        <f t="shared" si="156"/>
        <v>0</v>
      </c>
      <c r="U362" s="234">
        <f t="shared" si="156"/>
        <v>0</v>
      </c>
      <c r="V362" s="234">
        <f t="shared" si="156"/>
        <v>0</v>
      </c>
      <c r="W362" s="234">
        <f t="shared" si="156"/>
        <v>0</v>
      </c>
      <c r="X362" s="234">
        <f t="shared" si="156"/>
        <v>0</v>
      </c>
      <c r="Y362" s="234">
        <f t="shared" si="156"/>
        <v>0</v>
      </c>
      <c r="Z362" s="234">
        <f t="shared" si="156"/>
        <v>0</v>
      </c>
      <c r="AA362" s="234">
        <f t="shared" si="156"/>
        <v>0</v>
      </c>
      <c r="AB362" s="234">
        <f t="shared" si="156"/>
        <v>0</v>
      </c>
      <c r="AC362" s="234">
        <f t="shared" si="156"/>
        <v>0</v>
      </c>
      <c r="AD362" s="234">
        <f t="shared" si="156"/>
        <v>0</v>
      </c>
      <c r="AE362" s="234">
        <f t="shared" si="156"/>
        <v>0</v>
      </c>
      <c r="AF362" s="234">
        <f t="shared" si="156"/>
        <v>0</v>
      </c>
      <c r="AG362" s="234">
        <f t="shared" si="156"/>
        <v>0</v>
      </c>
      <c r="AH362" s="234">
        <f t="shared" si="156"/>
        <v>0</v>
      </c>
      <c r="AI362" s="234">
        <f t="shared" si="156"/>
        <v>0</v>
      </c>
      <c r="AJ362" s="234">
        <f t="shared" si="156"/>
        <v>0</v>
      </c>
      <c r="AK362" s="234">
        <f t="shared" si="156"/>
        <v>0</v>
      </c>
      <c r="AL362" s="234">
        <f t="shared" si="156"/>
        <v>0</v>
      </c>
      <c r="AM362" s="234">
        <f t="shared" si="156"/>
        <v>0</v>
      </c>
      <c r="AN362" s="234">
        <f t="shared" si="156"/>
        <v>0</v>
      </c>
      <c r="AO362" s="234">
        <f t="shared" si="156"/>
        <v>0</v>
      </c>
      <c r="AP362" s="234">
        <f t="shared" si="156"/>
        <v>0</v>
      </c>
    </row>
    <row r="363" spans="1:42" x14ac:dyDescent="0.2">
      <c r="A363" s="16">
        <f t="shared" si="152"/>
        <v>7</v>
      </c>
      <c r="B363" s="232">
        <f t="shared" si="149"/>
        <v>0</v>
      </c>
      <c r="C363" s="234">
        <f t="shared" ref="C363:AP363" si="157">LOOKUP(C351,$B$315:$AP$315,$B$316:$AP$316)/100*$B679</f>
        <v>0</v>
      </c>
      <c r="D363" s="234">
        <f t="shared" si="157"/>
        <v>0</v>
      </c>
      <c r="E363" s="234">
        <f t="shared" si="157"/>
        <v>0</v>
      </c>
      <c r="F363" s="234">
        <f t="shared" si="157"/>
        <v>0</v>
      </c>
      <c r="G363" s="234">
        <f t="shared" si="157"/>
        <v>0</v>
      </c>
      <c r="H363" s="234">
        <f t="shared" si="157"/>
        <v>0</v>
      </c>
      <c r="I363" s="234">
        <f t="shared" si="157"/>
        <v>0</v>
      </c>
      <c r="J363" s="234">
        <f t="shared" si="157"/>
        <v>0</v>
      </c>
      <c r="K363" s="234">
        <f t="shared" si="157"/>
        <v>0</v>
      </c>
      <c r="L363" s="234">
        <f t="shared" si="157"/>
        <v>0</v>
      </c>
      <c r="M363" s="234">
        <f t="shared" si="157"/>
        <v>0</v>
      </c>
      <c r="N363" s="234">
        <f t="shared" si="157"/>
        <v>0</v>
      </c>
      <c r="O363" s="234">
        <f t="shared" si="157"/>
        <v>0</v>
      </c>
      <c r="P363" s="234">
        <f t="shared" si="157"/>
        <v>0</v>
      </c>
      <c r="Q363" s="234">
        <f t="shared" si="157"/>
        <v>0</v>
      </c>
      <c r="R363" s="234">
        <f t="shared" si="157"/>
        <v>0</v>
      </c>
      <c r="S363" s="234">
        <f t="shared" si="157"/>
        <v>0</v>
      </c>
      <c r="T363" s="234">
        <f t="shared" si="157"/>
        <v>0</v>
      </c>
      <c r="U363" s="234">
        <f t="shared" si="157"/>
        <v>0</v>
      </c>
      <c r="V363" s="234">
        <f t="shared" si="157"/>
        <v>0</v>
      </c>
      <c r="W363" s="234">
        <f t="shared" si="157"/>
        <v>0</v>
      </c>
      <c r="X363" s="234">
        <f t="shared" si="157"/>
        <v>0</v>
      </c>
      <c r="Y363" s="234">
        <f t="shared" si="157"/>
        <v>0</v>
      </c>
      <c r="Z363" s="234">
        <f t="shared" si="157"/>
        <v>0</v>
      </c>
      <c r="AA363" s="234">
        <f t="shared" si="157"/>
        <v>0</v>
      </c>
      <c r="AB363" s="234">
        <f t="shared" si="157"/>
        <v>0</v>
      </c>
      <c r="AC363" s="234">
        <f t="shared" si="157"/>
        <v>0</v>
      </c>
      <c r="AD363" s="234">
        <f t="shared" si="157"/>
        <v>0</v>
      </c>
      <c r="AE363" s="234">
        <f t="shared" si="157"/>
        <v>0</v>
      </c>
      <c r="AF363" s="234">
        <f t="shared" si="157"/>
        <v>0</v>
      </c>
      <c r="AG363" s="234">
        <f t="shared" si="157"/>
        <v>0</v>
      </c>
      <c r="AH363" s="234">
        <f t="shared" si="157"/>
        <v>0</v>
      </c>
      <c r="AI363" s="234">
        <f t="shared" si="157"/>
        <v>0</v>
      </c>
      <c r="AJ363" s="234">
        <f t="shared" si="157"/>
        <v>0</v>
      </c>
      <c r="AK363" s="234">
        <f t="shared" si="157"/>
        <v>0</v>
      </c>
      <c r="AL363" s="234">
        <f t="shared" si="157"/>
        <v>0</v>
      </c>
      <c r="AM363" s="234">
        <f t="shared" si="157"/>
        <v>0</v>
      </c>
      <c r="AN363" s="234">
        <f t="shared" si="157"/>
        <v>0</v>
      </c>
      <c r="AO363" s="234">
        <f t="shared" si="157"/>
        <v>0</v>
      </c>
      <c r="AP363" s="234">
        <f t="shared" si="157"/>
        <v>0</v>
      </c>
    </row>
    <row r="364" spans="1:42" x14ac:dyDescent="0.2">
      <c r="A364" s="16">
        <f t="shared" si="152"/>
        <v>8</v>
      </c>
      <c r="B364" s="232">
        <f t="shared" si="149"/>
        <v>0</v>
      </c>
      <c r="C364" s="234">
        <f t="shared" ref="C364:AP364" si="158">LOOKUP(C352,$B$315:$AP$315,$B$316:$AP$316)/100*$B680</f>
        <v>0</v>
      </c>
      <c r="D364" s="234">
        <f t="shared" si="158"/>
        <v>0</v>
      </c>
      <c r="E364" s="234">
        <f t="shared" si="158"/>
        <v>0</v>
      </c>
      <c r="F364" s="234">
        <f t="shared" si="158"/>
        <v>0</v>
      </c>
      <c r="G364" s="234">
        <f t="shared" si="158"/>
        <v>0</v>
      </c>
      <c r="H364" s="234">
        <f t="shared" si="158"/>
        <v>0</v>
      </c>
      <c r="I364" s="234">
        <f t="shared" si="158"/>
        <v>0</v>
      </c>
      <c r="J364" s="234">
        <f t="shared" si="158"/>
        <v>0</v>
      </c>
      <c r="K364" s="234">
        <f t="shared" si="158"/>
        <v>0</v>
      </c>
      <c r="L364" s="234">
        <f t="shared" si="158"/>
        <v>0</v>
      </c>
      <c r="M364" s="234">
        <f t="shared" si="158"/>
        <v>0</v>
      </c>
      <c r="N364" s="234">
        <f t="shared" si="158"/>
        <v>0</v>
      </c>
      <c r="O364" s="234">
        <f t="shared" si="158"/>
        <v>0</v>
      </c>
      <c r="P364" s="234">
        <f t="shared" si="158"/>
        <v>0</v>
      </c>
      <c r="Q364" s="234">
        <f t="shared" si="158"/>
        <v>0</v>
      </c>
      <c r="R364" s="234">
        <f t="shared" si="158"/>
        <v>0</v>
      </c>
      <c r="S364" s="234">
        <f t="shared" si="158"/>
        <v>0</v>
      </c>
      <c r="T364" s="234">
        <f t="shared" si="158"/>
        <v>0</v>
      </c>
      <c r="U364" s="234">
        <f t="shared" si="158"/>
        <v>0</v>
      </c>
      <c r="V364" s="234">
        <f t="shared" si="158"/>
        <v>0</v>
      </c>
      <c r="W364" s="234">
        <f t="shared" si="158"/>
        <v>0</v>
      </c>
      <c r="X364" s="234">
        <f t="shared" si="158"/>
        <v>0</v>
      </c>
      <c r="Y364" s="234">
        <f t="shared" si="158"/>
        <v>0</v>
      </c>
      <c r="Z364" s="234">
        <f t="shared" si="158"/>
        <v>0</v>
      </c>
      <c r="AA364" s="234">
        <f t="shared" si="158"/>
        <v>0</v>
      </c>
      <c r="AB364" s="234">
        <f t="shared" si="158"/>
        <v>0</v>
      </c>
      <c r="AC364" s="234">
        <f t="shared" si="158"/>
        <v>0</v>
      </c>
      <c r="AD364" s="234">
        <f t="shared" si="158"/>
        <v>0</v>
      </c>
      <c r="AE364" s="234">
        <f t="shared" si="158"/>
        <v>0</v>
      </c>
      <c r="AF364" s="234">
        <f t="shared" si="158"/>
        <v>0</v>
      </c>
      <c r="AG364" s="234">
        <f t="shared" si="158"/>
        <v>0</v>
      </c>
      <c r="AH364" s="234">
        <f t="shared" si="158"/>
        <v>0</v>
      </c>
      <c r="AI364" s="234">
        <f t="shared" si="158"/>
        <v>0</v>
      </c>
      <c r="AJ364" s="234">
        <f t="shared" si="158"/>
        <v>0</v>
      </c>
      <c r="AK364" s="234">
        <f t="shared" si="158"/>
        <v>0</v>
      </c>
      <c r="AL364" s="234">
        <f t="shared" si="158"/>
        <v>0</v>
      </c>
      <c r="AM364" s="234">
        <f t="shared" si="158"/>
        <v>0</v>
      </c>
      <c r="AN364" s="234">
        <f t="shared" si="158"/>
        <v>0</v>
      </c>
      <c r="AO364" s="234">
        <f t="shared" si="158"/>
        <v>0</v>
      </c>
      <c r="AP364" s="234">
        <f t="shared" si="158"/>
        <v>0</v>
      </c>
    </row>
    <row r="365" spans="1:42" x14ac:dyDescent="0.2">
      <c r="A365" s="16">
        <f>A364+1</f>
        <v>9</v>
      </c>
      <c r="B365" s="232">
        <f t="shared" si="149"/>
        <v>0</v>
      </c>
      <c r="C365" s="234">
        <f t="shared" ref="C365:AP365" si="159">LOOKUP(C353,$B$315:$AP$315,$B$316:$AP$316)/100*$B681</f>
        <v>0</v>
      </c>
      <c r="D365" s="234">
        <f t="shared" si="159"/>
        <v>0</v>
      </c>
      <c r="E365" s="234">
        <f t="shared" si="159"/>
        <v>0</v>
      </c>
      <c r="F365" s="234">
        <f t="shared" si="159"/>
        <v>0</v>
      </c>
      <c r="G365" s="234">
        <f t="shared" si="159"/>
        <v>0</v>
      </c>
      <c r="H365" s="234">
        <f t="shared" si="159"/>
        <v>0</v>
      </c>
      <c r="I365" s="234">
        <f t="shared" si="159"/>
        <v>0</v>
      </c>
      <c r="J365" s="234">
        <f t="shared" si="159"/>
        <v>0</v>
      </c>
      <c r="K365" s="234">
        <f t="shared" si="159"/>
        <v>0</v>
      </c>
      <c r="L365" s="234">
        <f t="shared" si="159"/>
        <v>0</v>
      </c>
      <c r="M365" s="234">
        <f t="shared" si="159"/>
        <v>0</v>
      </c>
      <c r="N365" s="234">
        <f t="shared" si="159"/>
        <v>0</v>
      </c>
      <c r="O365" s="234">
        <f t="shared" si="159"/>
        <v>0</v>
      </c>
      <c r="P365" s="234">
        <f t="shared" si="159"/>
        <v>0</v>
      </c>
      <c r="Q365" s="234">
        <f t="shared" si="159"/>
        <v>0</v>
      </c>
      <c r="R365" s="234">
        <f t="shared" si="159"/>
        <v>0</v>
      </c>
      <c r="S365" s="234">
        <f t="shared" si="159"/>
        <v>0</v>
      </c>
      <c r="T365" s="234">
        <f t="shared" si="159"/>
        <v>0</v>
      </c>
      <c r="U365" s="234">
        <f t="shared" si="159"/>
        <v>0</v>
      </c>
      <c r="V365" s="234">
        <f t="shared" si="159"/>
        <v>0</v>
      </c>
      <c r="W365" s="234">
        <f t="shared" si="159"/>
        <v>0</v>
      </c>
      <c r="X365" s="234">
        <f t="shared" si="159"/>
        <v>0</v>
      </c>
      <c r="Y365" s="234">
        <f t="shared" si="159"/>
        <v>0</v>
      </c>
      <c r="Z365" s="234">
        <f t="shared" si="159"/>
        <v>0</v>
      </c>
      <c r="AA365" s="234">
        <f t="shared" si="159"/>
        <v>0</v>
      </c>
      <c r="AB365" s="234">
        <f t="shared" si="159"/>
        <v>0</v>
      </c>
      <c r="AC365" s="234">
        <f t="shared" si="159"/>
        <v>0</v>
      </c>
      <c r="AD365" s="234">
        <f t="shared" si="159"/>
        <v>0</v>
      </c>
      <c r="AE365" s="234">
        <f t="shared" si="159"/>
        <v>0</v>
      </c>
      <c r="AF365" s="234">
        <f t="shared" si="159"/>
        <v>0</v>
      </c>
      <c r="AG365" s="234">
        <f t="shared" si="159"/>
        <v>0</v>
      </c>
      <c r="AH365" s="234">
        <f t="shared" si="159"/>
        <v>0</v>
      </c>
      <c r="AI365" s="234">
        <f t="shared" si="159"/>
        <v>0</v>
      </c>
      <c r="AJ365" s="234">
        <f t="shared" si="159"/>
        <v>0</v>
      </c>
      <c r="AK365" s="234">
        <f t="shared" si="159"/>
        <v>0</v>
      </c>
      <c r="AL365" s="234">
        <f t="shared" si="159"/>
        <v>0</v>
      </c>
      <c r="AM365" s="234">
        <f t="shared" si="159"/>
        <v>0</v>
      </c>
      <c r="AN365" s="234">
        <f t="shared" si="159"/>
        <v>0</v>
      </c>
      <c r="AO365" s="234">
        <f t="shared" si="159"/>
        <v>0</v>
      </c>
      <c r="AP365" s="234">
        <f t="shared" si="159"/>
        <v>0</v>
      </c>
    </row>
    <row r="366" spans="1:42" x14ac:dyDescent="0.2">
      <c r="A366" s="16">
        <f t="shared" si="152"/>
        <v>10</v>
      </c>
      <c r="B366" s="232">
        <f t="shared" si="149"/>
        <v>0</v>
      </c>
      <c r="C366" s="234">
        <f t="shared" ref="C366:AP366" si="160">LOOKUP(C354,$B$315:$AP$315,$B$316:$AP$316)/100*$B682</f>
        <v>0</v>
      </c>
      <c r="D366" s="234">
        <f t="shared" si="160"/>
        <v>0</v>
      </c>
      <c r="E366" s="234">
        <f t="shared" si="160"/>
        <v>0</v>
      </c>
      <c r="F366" s="234">
        <f t="shared" si="160"/>
        <v>0</v>
      </c>
      <c r="G366" s="234">
        <f t="shared" si="160"/>
        <v>0</v>
      </c>
      <c r="H366" s="234">
        <f t="shared" si="160"/>
        <v>0</v>
      </c>
      <c r="I366" s="234">
        <f t="shared" si="160"/>
        <v>0</v>
      </c>
      <c r="J366" s="234">
        <f t="shared" si="160"/>
        <v>0</v>
      </c>
      <c r="K366" s="234">
        <f t="shared" si="160"/>
        <v>0</v>
      </c>
      <c r="L366" s="234">
        <f t="shared" si="160"/>
        <v>0</v>
      </c>
      <c r="M366" s="234">
        <f t="shared" si="160"/>
        <v>0</v>
      </c>
      <c r="N366" s="234">
        <f t="shared" si="160"/>
        <v>0</v>
      </c>
      <c r="O366" s="234">
        <f t="shared" si="160"/>
        <v>0</v>
      </c>
      <c r="P366" s="234">
        <f t="shared" si="160"/>
        <v>0</v>
      </c>
      <c r="Q366" s="234">
        <f t="shared" si="160"/>
        <v>0</v>
      </c>
      <c r="R366" s="234">
        <f t="shared" si="160"/>
        <v>0</v>
      </c>
      <c r="S366" s="234">
        <f t="shared" si="160"/>
        <v>0</v>
      </c>
      <c r="T366" s="234">
        <f t="shared" si="160"/>
        <v>0</v>
      </c>
      <c r="U366" s="234">
        <f t="shared" si="160"/>
        <v>0</v>
      </c>
      <c r="V366" s="234">
        <f t="shared" si="160"/>
        <v>0</v>
      </c>
      <c r="W366" s="234">
        <f t="shared" si="160"/>
        <v>0</v>
      </c>
      <c r="X366" s="234">
        <f t="shared" si="160"/>
        <v>0</v>
      </c>
      <c r="Y366" s="234">
        <f t="shared" si="160"/>
        <v>0</v>
      </c>
      <c r="Z366" s="234">
        <f t="shared" si="160"/>
        <v>0</v>
      </c>
      <c r="AA366" s="234">
        <f t="shared" si="160"/>
        <v>0</v>
      </c>
      <c r="AB366" s="234">
        <f t="shared" si="160"/>
        <v>0</v>
      </c>
      <c r="AC366" s="234">
        <f t="shared" si="160"/>
        <v>0</v>
      </c>
      <c r="AD366" s="234">
        <f t="shared" si="160"/>
        <v>0</v>
      </c>
      <c r="AE366" s="234">
        <f t="shared" si="160"/>
        <v>0</v>
      </c>
      <c r="AF366" s="234">
        <f t="shared" si="160"/>
        <v>0</v>
      </c>
      <c r="AG366" s="234">
        <f t="shared" si="160"/>
        <v>0</v>
      </c>
      <c r="AH366" s="234">
        <f t="shared" si="160"/>
        <v>0</v>
      </c>
      <c r="AI366" s="234">
        <f t="shared" si="160"/>
        <v>0</v>
      </c>
      <c r="AJ366" s="234">
        <f t="shared" si="160"/>
        <v>0</v>
      </c>
      <c r="AK366" s="234">
        <f t="shared" si="160"/>
        <v>0</v>
      </c>
      <c r="AL366" s="234">
        <f t="shared" si="160"/>
        <v>0</v>
      </c>
      <c r="AM366" s="234">
        <f t="shared" si="160"/>
        <v>0</v>
      </c>
      <c r="AN366" s="234">
        <f t="shared" si="160"/>
        <v>0</v>
      </c>
      <c r="AO366" s="234">
        <f t="shared" si="160"/>
        <v>0</v>
      </c>
      <c r="AP366" s="234">
        <f t="shared" si="160"/>
        <v>0</v>
      </c>
    </row>
    <row r="367" spans="1:42" s="16" customFormat="1" ht="12" customHeight="1" x14ac:dyDescent="0.2">
      <c r="A367" s="39" t="s">
        <v>13</v>
      </c>
      <c r="B367" s="123"/>
      <c r="C367" s="213">
        <f>SUM(C357:C366)</f>
        <v>0</v>
      </c>
      <c r="D367" s="213">
        <f t="shared" ref="D367:AP367" si="161">SUM(D357:D366)</f>
        <v>0</v>
      </c>
      <c r="E367" s="213">
        <f t="shared" si="161"/>
        <v>0</v>
      </c>
      <c r="F367" s="213">
        <f t="shared" si="161"/>
        <v>0</v>
      </c>
      <c r="G367" s="213">
        <f t="shared" si="161"/>
        <v>0</v>
      </c>
      <c r="H367" s="213">
        <f t="shared" si="161"/>
        <v>0</v>
      </c>
      <c r="I367" s="213">
        <f t="shared" si="161"/>
        <v>0</v>
      </c>
      <c r="J367" s="213">
        <f t="shared" si="161"/>
        <v>0</v>
      </c>
      <c r="K367" s="213">
        <f t="shared" si="161"/>
        <v>0</v>
      </c>
      <c r="L367" s="213">
        <f t="shared" si="161"/>
        <v>0</v>
      </c>
      <c r="M367" s="213">
        <f t="shared" si="161"/>
        <v>0</v>
      </c>
      <c r="N367" s="213">
        <f t="shared" si="161"/>
        <v>0</v>
      </c>
      <c r="O367" s="213">
        <f t="shared" si="161"/>
        <v>0</v>
      </c>
      <c r="P367" s="213">
        <f t="shared" si="161"/>
        <v>0</v>
      </c>
      <c r="Q367" s="213">
        <f t="shared" si="161"/>
        <v>0</v>
      </c>
      <c r="R367" s="213">
        <f t="shared" si="161"/>
        <v>0</v>
      </c>
      <c r="S367" s="213">
        <f t="shared" si="161"/>
        <v>0</v>
      </c>
      <c r="T367" s="213">
        <f t="shared" si="161"/>
        <v>0</v>
      </c>
      <c r="U367" s="213">
        <f t="shared" si="161"/>
        <v>0</v>
      </c>
      <c r="V367" s="213">
        <f t="shared" si="161"/>
        <v>0</v>
      </c>
      <c r="W367" s="213">
        <f t="shared" si="161"/>
        <v>0</v>
      </c>
      <c r="X367" s="213">
        <f t="shared" si="161"/>
        <v>0</v>
      </c>
      <c r="Y367" s="213">
        <f t="shared" si="161"/>
        <v>0</v>
      </c>
      <c r="Z367" s="213">
        <f t="shared" si="161"/>
        <v>0</v>
      </c>
      <c r="AA367" s="213">
        <f t="shared" si="161"/>
        <v>0</v>
      </c>
      <c r="AB367" s="213">
        <f t="shared" si="161"/>
        <v>0</v>
      </c>
      <c r="AC367" s="213">
        <f t="shared" si="161"/>
        <v>0</v>
      </c>
      <c r="AD367" s="213">
        <f t="shared" si="161"/>
        <v>0</v>
      </c>
      <c r="AE367" s="213">
        <f t="shared" si="161"/>
        <v>0</v>
      </c>
      <c r="AF367" s="213">
        <f t="shared" si="161"/>
        <v>0</v>
      </c>
      <c r="AG367" s="213">
        <f t="shared" si="161"/>
        <v>0</v>
      </c>
      <c r="AH367" s="213">
        <f t="shared" si="161"/>
        <v>0</v>
      </c>
      <c r="AI367" s="213">
        <f t="shared" si="161"/>
        <v>0</v>
      </c>
      <c r="AJ367" s="213">
        <f t="shared" si="161"/>
        <v>0</v>
      </c>
      <c r="AK367" s="213">
        <f t="shared" si="161"/>
        <v>0</v>
      </c>
      <c r="AL367" s="213">
        <f t="shared" si="161"/>
        <v>0</v>
      </c>
      <c r="AM367" s="213">
        <f t="shared" si="161"/>
        <v>0</v>
      </c>
      <c r="AN367" s="213">
        <f t="shared" si="161"/>
        <v>0</v>
      </c>
      <c r="AO367" s="213">
        <f t="shared" si="161"/>
        <v>0</v>
      </c>
      <c r="AP367" s="213">
        <f t="shared" si="161"/>
        <v>0</v>
      </c>
    </row>
    <row r="368" spans="1:42" x14ac:dyDescent="0.2">
      <c r="A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30" t="s">
        <v>96</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spans="1:42" x14ac:dyDescent="0.2">
      <c r="A370" s="32" t="s">
        <v>79</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16">
        <v>1</v>
      </c>
      <c r="B371" s="4">
        <v>0</v>
      </c>
      <c r="C371" s="212">
        <f>IF(C$2&lt;=analysis_period,IF(SUM($C705:C705)&gt;0,B371+1,0),0)</f>
        <v>0</v>
      </c>
      <c r="D371" s="212">
        <f>IF(D$2&lt;=analysis_period,IF(SUM($C705:D705)&gt;0,C371+1,0),0)</f>
        <v>0</v>
      </c>
      <c r="E371" s="212">
        <f>IF(E$2&lt;=analysis_period,IF(SUM($C705:E705)&gt;0,D371+1,0),0)</f>
        <v>0</v>
      </c>
      <c r="F371" s="212">
        <f>IF(F$2&lt;=analysis_period,IF(SUM($C705:F705)&gt;0,E371+1,0),0)</f>
        <v>0</v>
      </c>
      <c r="G371" s="212">
        <f>IF(G$2&lt;=analysis_period,IF(SUM($C705:G705)&gt;0,F371+1,0),0)</f>
        <v>0</v>
      </c>
      <c r="H371" s="212">
        <f>IF(H$2&lt;=analysis_period,IF(SUM($C705:H705)&gt;0,G371+1,0),0)</f>
        <v>0</v>
      </c>
      <c r="I371" s="212">
        <f>IF(I$2&lt;=analysis_period,IF(SUM($C705:I705)&gt;0,H371+1,0),0)</f>
        <v>0</v>
      </c>
      <c r="J371" s="212">
        <f>IF(J$2&lt;=analysis_period,IF(SUM($C705:J705)&gt;0,I371+1,0),0)</f>
        <v>0</v>
      </c>
      <c r="K371" s="212">
        <f>IF(K$2&lt;=analysis_period,IF(SUM($C705:K705)&gt;0,J371+1,0),0)</f>
        <v>0</v>
      </c>
      <c r="L371" s="212">
        <f>IF(L$2&lt;=analysis_period,IF(SUM($C705:L705)&gt;0,K371+1,0),0)</f>
        <v>0</v>
      </c>
      <c r="M371" s="212">
        <f>IF(M$2&lt;=analysis_period,IF(SUM($C705:M705)&gt;0,L371+1,0),0)</f>
        <v>0</v>
      </c>
      <c r="N371" s="212">
        <f>IF(N$2&lt;=analysis_period,IF(SUM($C705:N705)&gt;0,M371+1,0),0)</f>
        <v>0</v>
      </c>
      <c r="O371" s="212">
        <f>IF(O$2&lt;=analysis_period,IF(SUM($C705:O705)&gt;0,N371+1,0),0)</f>
        <v>0</v>
      </c>
      <c r="P371" s="212">
        <f>IF(P$2&lt;=analysis_period,IF(SUM($C705:P705)&gt;0,O371+1,0),0)</f>
        <v>0</v>
      </c>
      <c r="Q371" s="212">
        <f>IF(Q$2&lt;=analysis_period,IF(SUM($C705:Q705)&gt;0,P371+1,0),0)</f>
        <v>0</v>
      </c>
      <c r="R371" s="212">
        <f>IF(R$2&lt;=analysis_period,IF(SUM($C705:R705)&gt;0,Q371+1,0),0)</f>
        <v>0</v>
      </c>
      <c r="S371" s="212">
        <f>IF(S$2&lt;=analysis_period,IF(SUM($C705:S705)&gt;0,R371+1,0),0)</f>
        <v>0</v>
      </c>
      <c r="T371" s="212">
        <f>IF(T$2&lt;=analysis_period,IF(SUM($C705:T705)&gt;0,S371+1,0),0)</f>
        <v>0</v>
      </c>
      <c r="U371" s="212">
        <f>IF(U$2&lt;=analysis_period,IF(SUM($C705:U705)&gt;0,T371+1,0),0)</f>
        <v>0</v>
      </c>
      <c r="V371" s="212">
        <f>IF(V$2&lt;=analysis_period,IF(SUM($C705:V705)&gt;0,U371+1,0),0)</f>
        <v>0</v>
      </c>
      <c r="W371" s="212">
        <f>IF(W$2&lt;=analysis_period,IF(SUM($C705:W705)&gt;0,V371+1,0),0)</f>
        <v>0</v>
      </c>
      <c r="X371" s="212">
        <f>IF(X$2&lt;=analysis_period,IF(SUM($C705:X705)&gt;0,W371+1,0),0)</f>
        <v>0</v>
      </c>
      <c r="Y371" s="212">
        <f>IF(Y$2&lt;=analysis_period,IF(SUM($C705:Y705)&gt;0,X371+1,0),0)</f>
        <v>0</v>
      </c>
      <c r="Z371" s="212">
        <f>IF(Z$2&lt;=analysis_period,IF(SUM($C705:Z705)&gt;0,Y371+1,0),0)</f>
        <v>0</v>
      </c>
      <c r="AA371" s="212">
        <f>IF(AA$2&lt;=analysis_period,IF(SUM($C705:AA705)&gt;0,Z371+1,0),0)</f>
        <v>0</v>
      </c>
      <c r="AB371" s="212">
        <f>IF(AB$2&lt;=analysis_period,IF(SUM($C705:AB705)&gt;0,AA371+1,0),0)</f>
        <v>0</v>
      </c>
      <c r="AC371" s="212">
        <f>IF(AC$2&lt;=analysis_period,IF(SUM($C705:AC705)&gt;0,AB371+1,0),0)</f>
        <v>0</v>
      </c>
      <c r="AD371" s="212">
        <f>IF(AD$2&lt;=analysis_period,IF(SUM($C705:AD705)&gt;0,AC371+1,0),0)</f>
        <v>0</v>
      </c>
      <c r="AE371" s="212">
        <f>IF(AE$2&lt;=analysis_period,IF(SUM($C705:AE705)&gt;0,AD371+1,0),0)</f>
        <v>0</v>
      </c>
      <c r="AF371" s="212">
        <f>IF(AF$2&lt;=analysis_period,IF(SUM($C705:AF705)&gt;0,AE371+1,0),0)</f>
        <v>0</v>
      </c>
      <c r="AG371" s="212">
        <f>IF(AG$2&lt;=analysis_period,IF(SUM($C705:AG705)&gt;0,AF371+1,0),0)</f>
        <v>0</v>
      </c>
      <c r="AH371" s="212">
        <f>IF(AH$2&lt;=analysis_period,IF(SUM($C705:AH705)&gt;0,AG371+1,0),0)</f>
        <v>0</v>
      </c>
      <c r="AI371" s="212">
        <f>IF(AI$2&lt;=analysis_period,IF(SUM($C705:AI705)&gt;0,AH371+1,0),0)</f>
        <v>0</v>
      </c>
      <c r="AJ371" s="212">
        <f>IF(AJ$2&lt;=analysis_period,IF(SUM($C705:AJ705)&gt;0,AI371+1,0),0)</f>
        <v>0</v>
      </c>
      <c r="AK371" s="212">
        <f>IF(AK$2&lt;=analysis_period,IF(SUM($C705:AK705)&gt;0,AJ371+1,0),0)</f>
        <v>0</v>
      </c>
      <c r="AL371" s="212">
        <f>IF(AL$2&lt;=analysis_period,IF(SUM($C705:AL705)&gt;0,AK371+1,0),0)</f>
        <v>0</v>
      </c>
      <c r="AM371" s="212">
        <f>IF(AM$2&lt;=analysis_period,IF(SUM($C705:AM705)&gt;0,AL371+1,0),0)</f>
        <v>0</v>
      </c>
      <c r="AN371" s="212">
        <f>IF(AN$2&lt;=analysis_period,IF(SUM($C705:AN705)&gt;0,AM371+1,0),0)</f>
        <v>0</v>
      </c>
      <c r="AO371" s="212">
        <f>IF(AO$2&lt;=analysis_period,IF(SUM($C705:AO705)&gt;0,AN371+1,0),0)</f>
        <v>0</v>
      </c>
      <c r="AP371" s="212">
        <f>IF(AP$2&lt;=analysis_period,IF(SUM($C705:AP705)&gt;0,AO371+1,0),0)</f>
        <v>0</v>
      </c>
    </row>
    <row r="372" spans="1:42" x14ac:dyDescent="0.2">
      <c r="A372" s="16">
        <f>A371+1</f>
        <v>2</v>
      </c>
      <c r="B372" s="4">
        <v>0</v>
      </c>
      <c r="C372" s="212">
        <f>IF(C$2&lt;=analysis_period,IF(SUM($C706:C706)&gt;0,B372+1,0),0)</f>
        <v>0</v>
      </c>
      <c r="D372" s="212">
        <f>IF(D$2&lt;=analysis_period,IF(SUM($C706:D706)&gt;0,C372+1,0),0)</f>
        <v>0</v>
      </c>
      <c r="E372" s="212">
        <f>IF(E$2&lt;=analysis_period,IF(SUM($C706:E706)&gt;0,D372+1,0),0)</f>
        <v>0</v>
      </c>
      <c r="F372" s="212">
        <f>IF(F$2&lt;=analysis_period,IF(SUM($C706:F706)&gt;0,E372+1,0),0)</f>
        <v>0</v>
      </c>
      <c r="G372" s="212">
        <f>IF(G$2&lt;=analysis_period,IF(SUM($C706:G706)&gt;0,F372+1,0),0)</f>
        <v>0</v>
      </c>
      <c r="H372" s="212">
        <f>IF(H$2&lt;=analysis_period,IF(SUM($C706:H706)&gt;0,G372+1,0),0)</f>
        <v>0</v>
      </c>
      <c r="I372" s="212">
        <f>IF(I$2&lt;=analysis_period,IF(SUM($C706:I706)&gt;0,H372+1,0),0)</f>
        <v>0</v>
      </c>
      <c r="J372" s="212">
        <f>IF(J$2&lt;=analysis_period,IF(SUM($C706:J706)&gt;0,I372+1,0),0)</f>
        <v>0</v>
      </c>
      <c r="K372" s="212">
        <f>IF(K$2&lt;=analysis_period,IF(SUM($C706:K706)&gt;0,J372+1,0),0)</f>
        <v>0</v>
      </c>
      <c r="L372" s="212">
        <f>IF(L$2&lt;=analysis_period,IF(SUM($C706:L706)&gt;0,K372+1,0),0)</f>
        <v>0</v>
      </c>
      <c r="M372" s="212">
        <f>IF(M$2&lt;=analysis_period,IF(SUM($C706:M706)&gt;0,L372+1,0),0)</f>
        <v>0</v>
      </c>
      <c r="N372" s="212">
        <f>IF(N$2&lt;=analysis_period,IF(SUM($C706:N706)&gt;0,M372+1,0),0)</f>
        <v>0</v>
      </c>
      <c r="O372" s="212">
        <f>IF(O$2&lt;=analysis_period,IF(SUM($C706:O706)&gt;0,N372+1,0),0)</f>
        <v>0</v>
      </c>
      <c r="P372" s="212">
        <f>IF(P$2&lt;=analysis_period,IF(SUM($C706:P706)&gt;0,O372+1,0),0)</f>
        <v>0</v>
      </c>
      <c r="Q372" s="212">
        <f>IF(Q$2&lt;=analysis_period,IF(SUM($C706:Q706)&gt;0,P372+1,0),0)</f>
        <v>0</v>
      </c>
      <c r="R372" s="212">
        <f>IF(R$2&lt;=analysis_period,IF(SUM($C706:R706)&gt;0,Q372+1,0),0)</f>
        <v>0</v>
      </c>
      <c r="S372" s="212">
        <f>IF(S$2&lt;=analysis_period,IF(SUM($C706:S706)&gt;0,R372+1,0),0)</f>
        <v>0</v>
      </c>
      <c r="T372" s="212">
        <f>IF(T$2&lt;=analysis_period,IF(SUM($C706:T706)&gt;0,S372+1,0),0)</f>
        <v>0</v>
      </c>
      <c r="U372" s="212">
        <f>IF(U$2&lt;=analysis_period,IF(SUM($C706:U706)&gt;0,T372+1,0),0)</f>
        <v>0</v>
      </c>
      <c r="V372" s="212">
        <f>IF(V$2&lt;=analysis_period,IF(SUM($C706:V706)&gt;0,U372+1,0),0)</f>
        <v>0</v>
      </c>
      <c r="W372" s="212">
        <f>IF(W$2&lt;=analysis_period,IF(SUM($C706:W706)&gt;0,V372+1,0),0)</f>
        <v>0</v>
      </c>
      <c r="X372" s="212">
        <f>IF(X$2&lt;=analysis_period,IF(SUM($C706:X706)&gt;0,W372+1,0),0)</f>
        <v>0</v>
      </c>
      <c r="Y372" s="212">
        <f>IF(Y$2&lt;=analysis_period,IF(SUM($C706:Y706)&gt;0,X372+1,0),0)</f>
        <v>0</v>
      </c>
      <c r="Z372" s="212">
        <f>IF(Z$2&lt;=analysis_period,IF(SUM($C706:Z706)&gt;0,Y372+1,0),0)</f>
        <v>0</v>
      </c>
      <c r="AA372" s="212">
        <f>IF(AA$2&lt;=analysis_period,IF(SUM($C706:AA706)&gt;0,Z372+1,0),0)</f>
        <v>0</v>
      </c>
      <c r="AB372" s="212">
        <f>IF(AB$2&lt;=analysis_period,IF(SUM($C706:AB706)&gt;0,AA372+1,0),0)</f>
        <v>0</v>
      </c>
      <c r="AC372" s="212">
        <f>IF(AC$2&lt;=analysis_period,IF(SUM($C706:AC706)&gt;0,AB372+1,0),0)</f>
        <v>0</v>
      </c>
      <c r="AD372" s="212">
        <f>IF(AD$2&lt;=analysis_period,IF(SUM($C706:AD706)&gt;0,AC372+1,0),0)</f>
        <v>0</v>
      </c>
      <c r="AE372" s="212">
        <f>IF(AE$2&lt;=analysis_period,IF(SUM($C706:AE706)&gt;0,AD372+1,0),0)</f>
        <v>0</v>
      </c>
      <c r="AF372" s="212">
        <f>IF(AF$2&lt;=analysis_period,IF(SUM($C706:AF706)&gt;0,AE372+1,0),0)</f>
        <v>0</v>
      </c>
      <c r="AG372" s="212">
        <f>IF(AG$2&lt;=analysis_period,IF(SUM($C706:AG706)&gt;0,AF372+1,0),0)</f>
        <v>0</v>
      </c>
      <c r="AH372" s="212">
        <f>IF(AH$2&lt;=analysis_period,IF(SUM($C706:AH706)&gt;0,AG372+1,0),0)</f>
        <v>0</v>
      </c>
      <c r="AI372" s="212">
        <f>IF(AI$2&lt;=analysis_period,IF(SUM($C706:AI706)&gt;0,AH372+1,0),0)</f>
        <v>0</v>
      </c>
      <c r="AJ372" s="212">
        <f>IF(AJ$2&lt;=analysis_period,IF(SUM($C706:AJ706)&gt;0,AI372+1,0),0)</f>
        <v>0</v>
      </c>
      <c r="AK372" s="212">
        <f>IF(AK$2&lt;=analysis_period,IF(SUM($C706:AK706)&gt;0,AJ372+1,0),0)</f>
        <v>0</v>
      </c>
      <c r="AL372" s="212">
        <f>IF(AL$2&lt;=analysis_period,IF(SUM($C706:AL706)&gt;0,AK372+1,0),0)</f>
        <v>0</v>
      </c>
      <c r="AM372" s="212">
        <f>IF(AM$2&lt;=analysis_period,IF(SUM($C706:AM706)&gt;0,AL372+1,0),0)</f>
        <v>0</v>
      </c>
      <c r="AN372" s="212">
        <f>IF(AN$2&lt;=analysis_period,IF(SUM($C706:AN706)&gt;0,AM372+1,0),0)</f>
        <v>0</v>
      </c>
      <c r="AO372" s="212">
        <f>IF(AO$2&lt;=analysis_period,IF(SUM($C706:AO706)&gt;0,AN372+1,0),0)</f>
        <v>0</v>
      </c>
      <c r="AP372" s="212">
        <f>IF(AP$2&lt;=analysis_period,IF(SUM($C706:AP706)&gt;0,AO372+1,0),0)</f>
        <v>0</v>
      </c>
    </row>
    <row r="373" spans="1:42" x14ac:dyDescent="0.2">
      <c r="A373" s="16">
        <f t="shared" ref="A373:A380" si="162">A372+1</f>
        <v>3</v>
      </c>
      <c r="B373" s="4">
        <v>0</v>
      </c>
      <c r="C373" s="212">
        <f>IF(C$2&lt;=analysis_period,IF(SUM($C707:C707)&gt;0,B373+1,0),0)</f>
        <v>0</v>
      </c>
      <c r="D373" s="212">
        <f>IF(D$2&lt;=analysis_period,IF(SUM($C707:D707)&gt;0,C373+1,0),0)</f>
        <v>0</v>
      </c>
      <c r="E373" s="212">
        <f>IF(E$2&lt;=analysis_period,IF(SUM($C707:E707)&gt;0,D373+1,0),0)</f>
        <v>0</v>
      </c>
      <c r="F373" s="212">
        <f>IF(F$2&lt;=analysis_period,IF(SUM($C707:F707)&gt;0,E373+1,0),0)</f>
        <v>0</v>
      </c>
      <c r="G373" s="212">
        <f>IF(G$2&lt;=analysis_period,IF(SUM($C707:G707)&gt;0,F373+1,0),0)</f>
        <v>0</v>
      </c>
      <c r="H373" s="212">
        <f>IF(H$2&lt;=analysis_period,IF(SUM($C707:H707)&gt;0,G373+1,0),0)</f>
        <v>0</v>
      </c>
      <c r="I373" s="212">
        <f>IF(I$2&lt;=analysis_period,IF(SUM($C707:I707)&gt;0,H373+1,0),0)</f>
        <v>0</v>
      </c>
      <c r="J373" s="212">
        <f>IF(J$2&lt;=analysis_period,IF(SUM($C707:J707)&gt;0,I373+1,0),0)</f>
        <v>0</v>
      </c>
      <c r="K373" s="212">
        <f>IF(K$2&lt;=analysis_period,IF(SUM($C707:K707)&gt;0,J373+1,0),0)</f>
        <v>0</v>
      </c>
      <c r="L373" s="212">
        <f>IF(L$2&lt;=analysis_period,IF(SUM($C707:L707)&gt;0,K373+1,0),0)</f>
        <v>0</v>
      </c>
      <c r="M373" s="212">
        <f>IF(M$2&lt;=analysis_period,IF(SUM($C707:M707)&gt;0,L373+1,0),0)</f>
        <v>0</v>
      </c>
      <c r="N373" s="212">
        <f>IF(N$2&lt;=analysis_period,IF(SUM($C707:N707)&gt;0,M373+1,0),0)</f>
        <v>0</v>
      </c>
      <c r="O373" s="212">
        <f>IF(O$2&lt;=analysis_period,IF(SUM($C707:O707)&gt;0,N373+1,0),0)</f>
        <v>0</v>
      </c>
      <c r="P373" s="212">
        <f>IF(P$2&lt;=analysis_period,IF(SUM($C707:P707)&gt;0,O373+1,0),0)</f>
        <v>0</v>
      </c>
      <c r="Q373" s="212">
        <f>IF(Q$2&lt;=analysis_period,IF(SUM($C707:Q707)&gt;0,P373+1,0),0)</f>
        <v>0</v>
      </c>
      <c r="R373" s="212">
        <f>IF(R$2&lt;=analysis_period,IF(SUM($C707:R707)&gt;0,Q373+1,0),0)</f>
        <v>0</v>
      </c>
      <c r="S373" s="212">
        <f>IF(S$2&lt;=analysis_period,IF(SUM($C707:S707)&gt;0,R373+1,0),0)</f>
        <v>0</v>
      </c>
      <c r="T373" s="212">
        <f>IF(T$2&lt;=analysis_period,IF(SUM($C707:T707)&gt;0,S373+1,0),0)</f>
        <v>0</v>
      </c>
      <c r="U373" s="212">
        <f>IF(U$2&lt;=analysis_period,IF(SUM($C707:U707)&gt;0,T373+1,0),0)</f>
        <v>0</v>
      </c>
      <c r="V373" s="212">
        <f>IF(V$2&lt;=analysis_period,IF(SUM($C707:V707)&gt;0,U373+1,0),0)</f>
        <v>0</v>
      </c>
      <c r="W373" s="212">
        <f>IF(W$2&lt;=analysis_period,IF(SUM($C707:W707)&gt;0,V373+1,0),0)</f>
        <v>0</v>
      </c>
      <c r="X373" s="212">
        <f>IF(X$2&lt;=analysis_period,IF(SUM($C707:X707)&gt;0,W373+1,0),0)</f>
        <v>0</v>
      </c>
      <c r="Y373" s="212">
        <f>IF(Y$2&lt;=analysis_period,IF(SUM($C707:Y707)&gt;0,X373+1,0),0)</f>
        <v>0</v>
      </c>
      <c r="Z373" s="212">
        <f>IF(Z$2&lt;=analysis_period,IF(SUM($C707:Z707)&gt;0,Y373+1,0),0)</f>
        <v>0</v>
      </c>
      <c r="AA373" s="212">
        <f>IF(AA$2&lt;=analysis_period,IF(SUM($C707:AA707)&gt;0,Z373+1,0),0)</f>
        <v>0</v>
      </c>
      <c r="AB373" s="212">
        <f>IF(AB$2&lt;=analysis_period,IF(SUM($C707:AB707)&gt;0,AA373+1,0),0)</f>
        <v>0</v>
      </c>
      <c r="AC373" s="212">
        <f>IF(AC$2&lt;=analysis_period,IF(SUM($C707:AC707)&gt;0,AB373+1,0),0)</f>
        <v>0</v>
      </c>
      <c r="AD373" s="212">
        <f>IF(AD$2&lt;=analysis_period,IF(SUM($C707:AD707)&gt;0,AC373+1,0),0)</f>
        <v>0</v>
      </c>
      <c r="AE373" s="212">
        <f>IF(AE$2&lt;=analysis_period,IF(SUM($C707:AE707)&gt;0,AD373+1,0),0)</f>
        <v>0</v>
      </c>
      <c r="AF373" s="212">
        <f>IF(AF$2&lt;=analysis_period,IF(SUM($C707:AF707)&gt;0,AE373+1,0),0)</f>
        <v>0</v>
      </c>
      <c r="AG373" s="212">
        <f>IF(AG$2&lt;=analysis_period,IF(SUM($C707:AG707)&gt;0,AF373+1,0),0)</f>
        <v>0</v>
      </c>
      <c r="AH373" s="212">
        <f>IF(AH$2&lt;=analysis_period,IF(SUM($C707:AH707)&gt;0,AG373+1,0),0)</f>
        <v>0</v>
      </c>
      <c r="AI373" s="212">
        <f>IF(AI$2&lt;=analysis_period,IF(SUM($C707:AI707)&gt;0,AH373+1,0),0)</f>
        <v>0</v>
      </c>
      <c r="AJ373" s="212">
        <f>IF(AJ$2&lt;=analysis_period,IF(SUM($C707:AJ707)&gt;0,AI373+1,0),0)</f>
        <v>0</v>
      </c>
      <c r="AK373" s="212">
        <f>IF(AK$2&lt;=analysis_period,IF(SUM($C707:AK707)&gt;0,AJ373+1,0),0)</f>
        <v>0</v>
      </c>
      <c r="AL373" s="212">
        <f>IF(AL$2&lt;=analysis_period,IF(SUM($C707:AL707)&gt;0,AK373+1,0),0)</f>
        <v>0</v>
      </c>
      <c r="AM373" s="212">
        <f>IF(AM$2&lt;=analysis_period,IF(SUM($C707:AM707)&gt;0,AL373+1,0),0)</f>
        <v>0</v>
      </c>
      <c r="AN373" s="212">
        <f>IF(AN$2&lt;=analysis_period,IF(SUM($C707:AN707)&gt;0,AM373+1,0),0)</f>
        <v>0</v>
      </c>
      <c r="AO373" s="212">
        <f>IF(AO$2&lt;=analysis_period,IF(SUM($C707:AO707)&gt;0,AN373+1,0),0)</f>
        <v>0</v>
      </c>
      <c r="AP373" s="212">
        <f>IF(AP$2&lt;=analysis_period,IF(SUM($C707:AP707)&gt;0,AO373+1,0),0)</f>
        <v>0</v>
      </c>
    </row>
    <row r="374" spans="1:42" x14ac:dyDescent="0.2">
      <c r="A374" s="16">
        <f t="shared" si="162"/>
        <v>4</v>
      </c>
      <c r="B374" s="4">
        <v>0</v>
      </c>
      <c r="C374" s="212">
        <f>IF(C$2&lt;=analysis_period,IF(SUM($C708:C708)&gt;0,B374+1,0),0)</f>
        <v>0</v>
      </c>
      <c r="D374" s="212">
        <f>IF(D$2&lt;=analysis_period,IF(SUM($C708:D708)&gt;0,C374+1,0),0)</f>
        <v>0</v>
      </c>
      <c r="E374" s="212">
        <f>IF(E$2&lt;=analysis_period,IF(SUM($C708:E708)&gt;0,D374+1,0),0)</f>
        <v>0</v>
      </c>
      <c r="F374" s="212">
        <f>IF(F$2&lt;=analysis_period,IF(SUM($C708:F708)&gt;0,E374+1,0),0)</f>
        <v>0</v>
      </c>
      <c r="G374" s="212">
        <f>IF(G$2&lt;=analysis_period,IF(SUM($C708:G708)&gt;0,F374+1,0),0)</f>
        <v>0</v>
      </c>
      <c r="H374" s="212">
        <f>IF(H$2&lt;=analysis_period,IF(SUM($C708:H708)&gt;0,G374+1,0),0)</f>
        <v>0</v>
      </c>
      <c r="I374" s="212">
        <f>IF(I$2&lt;=analysis_period,IF(SUM($C708:I708)&gt;0,H374+1,0),0)</f>
        <v>0</v>
      </c>
      <c r="J374" s="212">
        <f>IF(J$2&lt;=analysis_period,IF(SUM($C708:J708)&gt;0,I374+1,0),0)</f>
        <v>0</v>
      </c>
      <c r="K374" s="212">
        <f>IF(K$2&lt;=analysis_period,IF(SUM($C708:K708)&gt;0,J374+1,0),0)</f>
        <v>0</v>
      </c>
      <c r="L374" s="212">
        <f>IF(L$2&lt;=analysis_period,IF(SUM($C708:L708)&gt;0,K374+1,0),0)</f>
        <v>0</v>
      </c>
      <c r="M374" s="212">
        <f>IF(M$2&lt;=analysis_period,IF(SUM($C708:M708)&gt;0,L374+1,0),0)</f>
        <v>0</v>
      </c>
      <c r="N374" s="212">
        <f>IF(N$2&lt;=analysis_period,IF(SUM($C708:N708)&gt;0,M374+1,0),0)</f>
        <v>0</v>
      </c>
      <c r="O374" s="212">
        <f>IF(O$2&lt;=analysis_period,IF(SUM($C708:O708)&gt;0,N374+1,0),0)</f>
        <v>0</v>
      </c>
      <c r="P374" s="212">
        <f>IF(P$2&lt;=analysis_period,IF(SUM($C708:P708)&gt;0,O374+1,0),0)</f>
        <v>0</v>
      </c>
      <c r="Q374" s="212">
        <f>IF(Q$2&lt;=analysis_period,IF(SUM($C708:Q708)&gt;0,P374+1,0),0)</f>
        <v>0</v>
      </c>
      <c r="R374" s="212">
        <f>IF(R$2&lt;=analysis_period,IF(SUM($C708:R708)&gt;0,Q374+1,0),0)</f>
        <v>0</v>
      </c>
      <c r="S374" s="212">
        <f>IF(S$2&lt;=analysis_period,IF(SUM($C708:S708)&gt;0,R374+1,0),0)</f>
        <v>0</v>
      </c>
      <c r="T374" s="212">
        <f>IF(T$2&lt;=analysis_period,IF(SUM($C708:T708)&gt;0,S374+1,0),0)</f>
        <v>0</v>
      </c>
      <c r="U374" s="212">
        <f>IF(U$2&lt;=analysis_period,IF(SUM($C708:U708)&gt;0,T374+1,0),0)</f>
        <v>0</v>
      </c>
      <c r="V374" s="212">
        <f>IF(V$2&lt;=analysis_period,IF(SUM($C708:V708)&gt;0,U374+1,0),0)</f>
        <v>0</v>
      </c>
      <c r="W374" s="212">
        <f>IF(W$2&lt;=analysis_period,IF(SUM($C708:W708)&gt;0,V374+1,0),0)</f>
        <v>0</v>
      </c>
      <c r="X374" s="212">
        <f>IF(X$2&lt;=analysis_period,IF(SUM($C708:X708)&gt;0,W374+1,0),0)</f>
        <v>0</v>
      </c>
      <c r="Y374" s="212">
        <f>IF(Y$2&lt;=analysis_period,IF(SUM($C708:Y708)&gt;0,X374+1,0),0)</f>
        <v>0</v>
      </c>
      <c r="Z374" s="212">
        <f>IF(Z$2&lt;=analysis_period,IF(SUM($C708:Z708)&gt;0,Y374+1,0),0)</f>
        <v>0</v>
      </c>
      <c r="AA374" s="212">
        <f>IF(AA$2&lt;=analysis_period,IF(SUM($C708:AA708)&gt;0,Z374+1,0),0)</f>
        <v>0</v>
      </c>
      <c r="AB374" s="212">
        <f>IF(AB$2&lt;=analysis_period,IF(SUM($C708:AB708)&gt;0,AA374+1,0),0)</f>
        <v>0</v>
      </c>
      <c r="AC374" s="212">
        <f>IF(AC$2&lt;=analysis_period,IF(SUM($C708:AC708)&gt;0,AB374+1,0),0)</f>
        <v>0</v>
      </c>
      <c r="AD374" s="212">
        <f>IF(AD$2&lt;=analysis_period,IF(SUM($C708:AD708)&gt;0,AC374+1,0),0)</f>
        <v>0</v>
      </c>
      <c r="AE374" s="212">
        <f>IF(AE$2&lt;=analysis_period,IF(SUM($C708:AE708)&gt;0,AD374+1,0),0)</f>
        <v>0</v>
      </c>
      <c r="AF374" s="212">
        <f>IF(AF$2&lt;=analysis_period,IF(SUM($C708:AF708)&gt;0,AE374+1,0),0)</f>
        <v>0</v>
      </c>
      <c r="AG374" s="212">
        <f>IF(AG$2&lt;=analysis_period,IF(SUM($C708:AG708)&gt;0,AF374+1,0),0)</f>
        <v>0</v>
      </c>
      <c r="AH374" s="212">
        <f>IF(AH$2&lt;=analysis_period,IF(SUM($C708:AH708)&gt;0,AG374+1,0),0)</f>
        <v>0</v>
      </c>
      <c r="AI374" s="212">
        <f>IF(AI$2&lt;=analysis_period,IF(SUM($C708:AI708)&gt;0,AH374+1,0),0)</f>
        <v>0</v>
      </c>
      <c r="AJ374" s="212">
        <f>IF(AJ$2&lt;=analysis_period,IF(SUM($C708:AJ708)&gt;0,AI374+1,0),0)</f>
        <v>0</v>
      </c>
      <c r="AK374" s="212">
        <f>IF(AK$2&lt;=analysis_period,IF(SUM($C708:AK708)&gt;0,AJ374+1,0),0)</f>
        <v>0</v>
      </c>
      <c r="AL374" s="212">
        <f>IF(AL$2&lt;=analysis_period,IF(SUM($C708:AL708)&gt;0,AK374+1,0),0)</f>
        <v>0</v>
      </c>
      <c r="AM374" s="212">
        <f>IF(AM$2&lt;=analysis_period,IF(SUM($C708:AM708)&gt;0,AL374+1,0),0)</f>
        <v>0</v>
      </c>
      <c r="AN374" s="212">
        <f>IF(AN$2&lt;=analysis_period,IF(SUM($C708:AN708)&gt;0,AM374+1,0),0)</f>
        <v>0</v>
      </c>
      <c r="AO374" s="212">
        <f>IF(AO$2&lt;=analysis_period,IF(SUM($C708:AO708)&gt;0,AN374+1,0),0)</f>
        <v>0</v>
      </c>
      <c r="AP374" s="212">
        <f>IF(AP$2&lt;=analysis_period,IF(SUM($C708:AP708)&gt;0,AO374+1,0),0)</f>
        <v>0</v>
      </c>
    </row>
    <row r="375" spans="1:42" x14ac:dyDescent="0.2">
      <c r="A375" s="16">
        <f t="shared" si="162"/>
        <v>5</v>
      </c>
      <c r="B375" s="4">
        <v>0</v>
      </c>
      <c r="C375" s="212">
        <f>IF(C$2&lt;=analysis_period,IF(SUM($C709:C709)&gt;0,B375+1,0),0)</f>
        <v>0</v>
      </c>
      <c r="D375" s="212">
        <f>IF(D$2&lt;=analysis_period,IF(SUM($C709:D709)&gt;0,C375+1,0),0)</f>
        <v>0</v>
      </c>
      <c r="E375" s="212">
        <f>IF(E$2&lt;=analysis_period,IF(SUM($C709:E709)&gt;0,D375+1,0),0)</f>
        <v>0</v>
      </c>
      <c r="F375" s="212">
        <f>IF(F$2&lt;=analysis_period,IF(SUM($C709:F709)&gt;0,E375+1,0),0)</f>
        <v>0</v>
      </c>
      <c r="G375" s="212">
        <f>IF(G$2&lt;=analysis_period,IF(SUM($C709:G709)&gt;0,F375+1,0),0)</f>
        <v>0</v>
      </c>
      <c r="H375" s="212">
        <f>IF(H$2&lt;=analysis_period,IF(SUM($C709:H709)&gt;0,G375+1,0),0)</f>
        <v>0</v>
      </c>
      <c r="I375" s="212">
        <f>IF(I$2&lt;=analysis_period,IF(SUM($C709:I709)&gt;0,H375+1,0),0)</f>
        <v>0</v>
      </c>
      <c r="J375" s="212">
        <f>IF(J$2&lt;=analysis_period,IF(SUM($C709:J709)&gt;0,I375+1,0),0)</f>
        <v>0</v>
      </c>
      <c r="K375" s="212">
        <f>IF(K$2&lt;=analysis_period,IF(SUM($C709:K709)&gt;0,J375+1,0),0)</f>
        <v>0</v>
      </c>
      <c r="L375" s="212">
        <f>IF(L$2&lt;=analysis_period,IF(SUM($C709:L709)&gt;0,K375+1,0),0)</f>
        <v>0</v>
      </c>
      <c r="M375" s="212">
        <f>IF(M$2&lt;=analysis_period,IF(SUM($C709:M709)&gt;0,L375+1,0),0)</f>
        <v>0</v>
      </c>
      <c r="N375" s="212">
        <f>IF(N$2&lt;=analysis_period,IF(SUM($C709:N709)&gt;0,M375+1,0),0)</f>
        <v>0</v>
      </c>
      <c r="O375" s="212">
        <f>IF(O$2&lt;=analysis_period,IF(SUM($C709:O709)&gt;0,N375+1,0),0)</f>
        <v>0</v>
      </c>
      <c r="P375" s="212">
        <f>IF(P$2&lt;=analysis_period,IF(SUM($C709:P709)&gt;0,O375+1,0),0)</f>
        <v>0</v>
      </c>
      <c r="Q375" s="212">
        <f>IF(Q$2&lt;=analysis_period,IF(SUM($C709:Q709)&gt;0,P375+1,0),0)</f>
        <v>0</v>
      </c>
      <c r="R375" s="212">
        <f>IF(R$2&lt;=analysis_period,IF(SUM($C709:R709)&gt;0,Q375+1,0),0)</f>
        <v>0</v>
      </c>
      <c r="S375" s="212">
        <f>IF(S$2&lt;=analysis_period,IF(SUM($C709:S709)&gt;0,R375+1,0),0)</f>
        <v>0</v>
      </c>
      <c r="T375" s="212">
        <f>IF(T$2&lt;=analysis_period,IF(SUM($C709:T709)&gt;0,S375+1,0),0)</f>
        <v>0</v>
      </c>
      <c r="U375" s="212">
        <f>IF(U$2&lt;=analysis_period,IF(SUM($C709:U709)&gt;0,T375+1,0),0)</f>
        <v>0</v>
      </c>
      <c r="V375" s="212">
        <f>IF(V$2&lt;=analysis_period,IF(SUM($C709:V709)&gt;0,U375+1,0),0)</f>
        <v>0</v>
      </c>
      <c r="W375" s="212">
        <f>IF(W$2&lt;=analysis_period,IF(SUM($C709:W709)&gt;0,V375+1,0),0)</f>
        <v>0</v>
      </c>
      <c r="X375" s="212">
        <f>IF(X$2&lt;=analysis_period,IF(SUM($C709:X709)&gt;0,W375+1,0),0)</f>
        <v>0</v>
      </c>
      <c r="Y375" s="212">
        <f>IF(Y$2&lt;=analysis_period,IF(SUM($C709:Y709)&gt;0,X375+1,0),0)</f>
        <v>0</v>
      </c>
      <c r="Z375" s="212">
        <f>IF(Z$2&lt;=analysis_period,IF(SUM($C709:Z709)&gt;0,Y375+1,0),0)</f>
        <v>0</v>
      </c>
      <c r="AA375" s="212">
        <f>IF(AA$2&lt;=analysis_period,IF(SUM($C709:AA709)&gt;0,Z375+1,0),0)</f>
        <v>0</v>
      </c>
      <c r="AB375" s="212">
        <f>IF(AB$2&lt;=analysis_period,IF(SUM($C709:AB709)&gt;0,AA375+1,0),0)</f>
        <v>0</v>
      </c>
      <c r="AC375" s="212">
        <f>IF(AC$2&lt;=analysis_period,IF(SUM($C709:AC709)&gt;0,AB375+1,0),0)</f>
        <v>0</v>
      </c>
      <c r="AD375" s="212">
        <f>IF(AD$2&lt;=analysis_period,IF(SUM($C709:AD709)&gt;0,AC375+1,0),0)</f>
        <v>0</v>
      </c>
      <c r="AE375" s="212">
        <f>IF(AE$2&lt;=analysis_period,IF(SUM($C709:AE709)&gt;0,AD375+1,0),0)</f>
        <v>0</v>
      </c>
      <c r="AF375" s="212">
        <f>IF(AF$2&lt;=analysis_period,IF(SUM($C709:AF709)&gt;0,AE375+1,0),0)</f>
        <v>0</v>
      </c>
      <c r="AG375" s="212">
        <f>IF(AG$2&lt;=analysis_period,IF(SUM($C709:AG709)&gt;0,AF375+1,0),0)</f>
        <v>0</v>
      </c>
      <c r="AH375" s="212">
        <f>IF(AH$2&lt;=analysis_period,IF(SUM($C709:AH709)&gt;0,AG375+1,0),0)</f>
        <v>0</v>
      </c>
      <c r="AI375" s="212">
        <f>IF(AI$2&lt;=analysis_period,IF(SUM($C709:AI709)&gt;0,AH375+1,0),0)</f>
        <v>0</v>
      </c>
      <c r="AJ375" s="212">
        <f>IF(AJ$2&lt;=analysis_period,IF(SUM($C709:AJ709)&gt;0,AI375+1,0),0)</f>
        <v>0</v>
      </c>
      <c r="AK375" s="212">
        <f>IF(AK$2&lt;=analysis_period,IF(SUM($C709:AK709)&gt;0,AJ375+1,0),0)</f>
        <v>0</v>
      </c>
      <c r="AL375" s="212">
        <f>IF(AL$2&lt;=analysis_period,IF(SUM($C709:AL709)&gt;0,AK375+1,0),0)</f>
        <v>0</v>
      </c>
      <c r="AM375" s="212">
        <f>IF(AM$2&lt;=analysis_period,IF(SUM($C709:AM709)&gt;0,AL375+1,0),0)</f>
        <v>0</v>
      </c>
      <c r="AN375" s="212">
        <f>IF(AN$2&lt;=analysis_period,IF(SUM($C709:AN709)&gt;0,AM375+1,0),0)</f>
        <v>0</v>
      </c>
      <c r="AO375" s="212">
        <f>IF(AO$2&lt;=analysis_period,IF(SUM($C709:AO709)&gt;0,AN375+1,0),0)</f>
        <v>0</v>
      </c>
      <c r="AP375" s="212">
        <f>IF(AP$2&lt;=analysis_period,IF(SUM($C709:AP709)&gt;0,AO375+1,0),0)</f>
        <v>0</v>
      </c>
    </row>
    <row r="376" spans="1:42" x14ac:dyDescent="0.2">
      <c r="A376" s="16">
        <f t="shared" si="162"/>
        <v>6</v>
      </c>
      <c r="B376" s="4">
        <v>0</v>
      </c>
      <c r="C376" s="212">
        <f>IF(C$2&lt;=analysis_period,IF(SUM($C710:C710)&gt;0,B376+1,0),0)</f>
        <v>0</v>
      </c>
      <c r="D376" s="212">
        <f>IF(D$2&lt;=analysis_period,IF(SUM($C710:D710)&gt;0,C376+1,0),0)</f>
        <v>0</v>
      </c>
      <c r="E376" s="212">
        <f>IF(E$2&lt;=analysis_period,IF(SUM($C710:E710)&gt;0,D376+1,0),0)</f>
        <v>0</v>
      </c>
      <c r="F376" s="212">
        <f>IF(F$2&lt;=analysis_period,IF(SUM($C710:F710)&gt;0,E376+1,0),0)</f>
        <v>0</v>
      </c>
      <c r="G376" s="212">
        <f>IF(G$2&lt;=analysis_period,IF(SUM($C710:G710)&gt;0,F376+1,0),0)</f>
        <v>0</v>
      </c>
      <c r="H376" s="212">
        <f>IF(H$2&lt;=analysis_period,IF(SUM($C710:H710)&gt;0,G376+1,0),0)</f>
        <v>0</v>
      </c>
      <c r="I376" s="212">
        <f>IF(I$2&lt;=analysis_period,IF(SUM($C710:I710)&gt;0,H376+1,0),0)</f>
        <v>0</v>
      </c>
      <c r="J376" s="212">
        <f>IF(J$2&lt;=analysis_period,IF(SUM($C710:J710)&gt;0,I376+1,0),0)</f>
        <v>0</v>
      </c>
      <c r="K376" s="212">
        <f>IF(K$2&lt;=analysis_period,IF(SUM($C710:K710)&gt;0,J376+1,0),0)</f>
        <v>0</v>
      </c>
      <c r="L376" s="212">
        <f>IF(L$2&lt;=analysis_period,IF(SUM($C710:L710)&gt;0,K376+1,0),0)</f>
        <v>0</v>
      </c>
      <c r="M376" s="212">
        <f>IF(M$2&lt;=analysis_period,IF(SUM($C710:M710)&gt;0,L376+1,0),0)</f>
        <v>0</v>
      </c>
      <c r="N376" s="212">
        <f>IF(N$2&lt;=analysis_period,IF(SUM($C710:N710)&gt;0,M376+1,0),0)</f>
        <v>0</v>
      </c>
      <c r="O376" s="212">
        <f>IF(O$2&lt;=analysis_period,IF(SUM($C710:O710)&gt;0,N376+1,0),0)</f>
        <v>0</v>
      </c>
      <c r="P376" s="212">
        <f>IF(P$2&lt;=analysis_period,IF(SUM($C710:P710)&gt;0,O376+1,0),0)</f>
        <v>0</v>
      </c>
      <c r="Q376" s="212">
        <f>IF(Q$2&lt;=analysis_period,IF(SUM($C710:Q710)&gt;0,P376+1,0),0)</f>
        <v>0</v>
      </c>
      <c r="R376" s="212">
        <f>IF(R$2&lt;=analysis_period,IF(SUM($C710:R710)&gt;0,Q376+1,0),0)</f>
        <v>0</v>
      </c>
      <c r="S376" s="212">
        <f>IF(S$2&lt;=analysis_period,IF(SUM($C710:S710)&gt;0,R376+1,0),0)</f>
        <v>0</v>
      </c>
      <c r="T376" s="212">
        <f>IF(T$2&lt;=analysis_period,IF(SUM($C710:T710)&gt;0,S376+1,0),0)</f>
        <v>0</v>
      </c>
      <c r="U376" s="212">
        <f>IF(U$2&lt;=analysis_period,IF(SUM($C710:U710)&gt;0,T376+1,0),0)</f>
        <v>0</v>
      </c>
      <c r="V376" s="212">
        <f>IF(V$2&lt;=analysis_period,IF(SUM($C710:V710)&gt;0,U376+1,0),0)</f>
        <v>0</v>
      </c>
      <c r="W376" s="212">
        <f>IF(W$2&lt;=analysis_period,IF(SUM($C710:W710)&gt;0,V376+1,0),0)</f>
        <v>0</v>
      </c>
      <c r="X376" s="212">
        <f>IF(X$2&lt;=analysis_period,IF(SUM($C710:X710)&gt;0,W376+1,0),0)</f>
        <v>0</v>
      </c>
      <c r="Y376" s="212">
        <f>IF(Y$2&lt;=analysis_period,IF(SUM($C710:Y710)&gt;0,X376+1,0),0)</f>
        <v>0</v>
      </c>
      <c r="Z376" s="212">
        <f>IF(Z$2&lt;=analysis_period,IF(SUM($C710:Z710)&gt;0,Y376+1,0),0)</f>
        <v>0</v>
      </c>
      <c r="AA376" s="212">
        <f>IF(AA$2&lt;=analysis_period,IF(SUM($C710:AA710)&gt;0,Z376+1,0),0)</f>
        <v>0</v>
      </c>
      <c r="AB376" s="212">
        <f>IF(AB$2&lt;=analysis_period,IF(SUM($C710:AB710)&gt;0,AA376+1,0),0)</f>
        <v>0</v>
      </c>
      <c r="AC376" s="212">
        <f>IF(AC$2&lt;=analysis_period,IF(SUM($C710:AC710)&gt;0,AB376+1,0),0)</f>
        <v>0</v>
      </c>
      <c r="AD376" s="212">
        <f>IF(AD$2&lt;=analysis_period,IF(SUM($C710:AD710)&gt;0,AC376+1,0),0)</f>
        <v>0</v>
      </c>
      <c r="AE376" s="212">
        <f>IF(AE$2&lt;=analysis_period,IF(SUM($C710:AE710)&gt;0,AD376+1,0),0)</f>
        <v>0</v>
      </c>
      <c r="AF376" s="212">
        <f>IF(AF$2&lt;=analysis_period,IF(SUM($C710:AF710)&gt;0,AE376+1,0),0)</f>
        <v>0</v>
      </c>
      <c r="AG376" s="212">
        <f>IF(AG$2&lt;=analysis_period,IF(SUM($C710:AG710)&gt;0,AF376+1,0),0)</f>
        <v>0</v>
      </c>
      <c r="AH376" s="212">
        <f>IF(AH$2&lt;=analysis_period,IF(SUM($C710:AH710)&gt;0,AG376+1,0),0)</f>
        <v>0</v>
      </c>
      <c r="AI376" s="212">
        <f>IF(AI$2&lt;=analysis_period,IF(SUM($C710:AI710)&gt;0,AH376+1,0),0)</f>
        <v>0</v>
      </c>
      <c r="AJ376" s="212">
        <f>IF(AJ$2&lt;=analysis_period,IF(SUM($C710:AJ710)&gt;0,AI376+1,0),0)</f>
        <v>0</v>
      </c>
      <c r="AK376" s="212">
        <f>IF(AK$2&lt;=analysis_period,IF(SUM($C710:AK710)&gt;0,AJ376+1,0),0)</f>
        <v>0</v>
      </c>
      <c r="AL376" s="212">
        <f>IF(AL$2&lt;=analysis_period,IF(SUM($C710:AL710)&gt;0,AK376+1,0),0)</f>
        <v>0</v>
      </c>
      <c r="AM376" s="212">
        <f>IF(AM$2&lt;=analysis_period,IF(SUM($C710:AM710)&gt;0,AL376+1,0),0)</f>
        <v>0</v>
      </c>
      <c r="AN376" s="212">
        <f>IF(AN$2&lt;=analysis_period,IF(SUM($C710:AN710)&gt;0,AM376+1,0),0)</f>
        <v>0</v>
      </c>
      <c r="AO376" s="212">
        <f>IF(AO$2&lt;=analysis_period,IF(SUM($C710:AO710)&gt;0,AN376+1,0),0)</f>
        <v>0</v>
      </c>
      <c r="AP376" s="212">
        <f>IF(AP$2&lt;=analysis_period,IF(SUM($C710:AP710)&gt;0,AO376+1,0),0)</f>
        <v>0</v>
      </c>
    </row>
    <row r="377" spans="1:42" x14ac:dyDescent="0.2">
      <c r="A377" s="16">
        <f t="shared" si="162"/>
        <v>7</v>
      </c>
      <c r="B377" s="4">
        <v>0</v>
      </c>
      <c r="C377" s="212">
        <f>IF(C$2&lt;=analysis_period,IF(SUM($C711:C711)&gt;0,B377+1,0),0)</f>
        <v>0</v>
      </c>
      <c r="D377" s="212">
        <f>IF(D$2&lt;=analysis_period,IF(SUM($C711:D711)&gt;0,C377+1,0),0)</f>
        <v>0</v>
      </c>
      <c r="E377" s="212">
        <f>IF(E$2&lt;=analysis_period,IF(SUM($C711:E711)&gt;0,D377+1,0),0)</f>
        <v>0</v>
      </c>
      <c r="F377" s="212">
        <f>IF(F$2&lt;=analysis_period,IF(SUM($C711:F711)&gt;0,E377+1,0),0)</f>
        <v>0</v>
      </c>
      <c r="G377" s="212">
        <f>IF(G$2&lt;=analysis_period,IF(SUM($C711:G711)&gt;0,F377+1,0),0)</f>
        <v>0</v>
      </c>
      <c r="H377" s="212">
        <f>IF(H$2&lt;=analysis_period,IF(SUM($C711:H711)&gt;0,G377+1,0),0)</f>
        <v>0</v>
      </c>
      <c r="I377" s="212">
        <f>IF(I$2&lt;=analysis_period,IF(SUM($C711:I711)&gt;0,H377+1,0),0)</f>
        <v>0</v>
      </c>
      <c r="J377" s="212">
        <f>IF(J$2&lt;=analysis_period,IF(SUM($C711:J711)&gt;0,I377+1,0),0)</f>
        <v>0</v>
      </c>
      <c r="K377" s="212">
        <f>IF(K$2&lt;=analysis_period,IF(SUM($C711:K711)&gt;0,J377+1,0),0)</f>
        <v>0</v>
      </c>
      <c r="L377" s="212">
        <f>IF(L$2&lt;=analysis_period,IF(SUM($C711:L711)&gt;0,K377+1,0),0)</f>
        <v>0</v>
      </c>
      <c r="M377" s="212">
        <f>IF(M$2&lt;=analysis_period,IF(SUM($C711:M711)&gt;0,L377+1,0),0)</f>
        <v>0</v>
      </c>
      <c r="N377" s="212">
        <f>IF(N$2&lt;=analysis_period,IF(SUM($C711:N711)&gt;0,M377+1,0),0)</f>
        <v>0</v>
      </c>
      <c r="O377" s="212">
        <f>IF(O$2&lt;=analysis_period,IF(SUM($C711:O711)&gt;0,N377+1,0),0)</f>
        <v>0</v>
      </c>
      <c r="P377" s="212">
        <f>IF(P$2&lt;=analysis_period,IF(SUM($C711:P711)&gt;0,O377+1,0),0)</f>
        <v>0</v>
      </c>
      <c r="Q377" s="212">
        <f>IF(Q$2&lt;=analysis_period,IF(SUM($C711:Q711)&gt;0,P377+1,0),0)</f>
        <v>0</v>
      </c>
      <c r="R377" s="212">
        <f>IF(R$2&lt;=analysis_period,IF(SUM($C711:R711)&gt;0,Q377+1,0),0)</f>
        <v>0</v>
      </c>
      <c r="S377" s="212">
        <f>IF(S$2&lt;=analysis_period,IF(SUM($C711:S711)&gt;0,R377+1,0),0)</f>
        <v>0</v>
      </c>
      <c r="T377" s="212">
        <f>IF(T$2&lt;=analysis_period,IF(SUM($C711:T711)&gt;0,S377+1,0),0)</f>
        <v>0</v>
      </c>
      <c r="U377" s="212">
        <f>IF(U$2&lt;=analysis_period,IF(SUM($C711:U711)&gt;0,T377+1,0),0)</f>
        <v>0</v>
      </c>
      <c r="V377" s="212">
        <f>IF(V$2&lt;=analysis_period,IF(SUM($C711:V711)&gt;0,U377+1,0),0)</f>
        <v>0</v>
      </c>
      <c r="W377" s="212">
        <f>IF(W$2&lt;=analysis_period,IF(SUM($C711:W711)&gt;0,V377+1,0),0)</f>
        <v>0</v>
      </c>
      <c r="X377" s="212">
        <f>IF(X$2&lt;=analysis_period,IF(SUM($C711:X711)&gt;0,W377+1,0),0)</f>
        <v>0</v>
      </c>
      <c r="Y377" s="212">
        <f>IF(Y$2&lt;=analysis_period,IF(SUM($C711:Y711)&gt;0,X377+1,0),0)</f>
        <v>0</v>
      </c>
      <c r="Z377" s="212">
        <f>IF(Z$2&lt;=analysis_period,IF(SUM($C711:Z711)&gt;0,Y377+1,0),0)</f>
        <v>0</v>
      </c>
      <c r="AA377" s="212">
        <f>IF(AA$2&lt;=analysis_period,IF(SUM($C711:AA711)&gt;0,Z377+1,0),0)</f>
        <v>0</v>
      </c>
      <c r="AB377" s="212">
        <f>IF(AB$2&lt;=analysis_period,IF(SUM($C711:AB711)&gt;0,AA377+1,0),0)</f>
        <v>0</v>
      </c>
      <c r="AC377" s="212">
        <f>IF(AC$2&lt;=analysis_period,IF(SUM($C711:AC711)&gt;0,AB377+1,0),0)</f>
        <v>0</v>
      </c>
      <c r="AD377" s="212">
        <f>IF(AD$2&lt;=analysis_period,IF(SUM($C711:AD711)&gt;0,AC377+1,0),0)</f>
        <v>0</v>
      </c>
      <c r="AE377" s="212">
        <f>IF(AE$2&lt;=analysis_period,IF(SUM($C711:AE711)&gt;0,AD377+1,0),0)</f>
        <v>0</v>
      </c>
      <c r="AF377" s="212">
        <f>IF(AF$2&lt;=analysis_period,IF(SUM($C711:AF711)&gt;0,AE377+1,0),0)</f>
        <v>0</v>
      </c>
      <c r="AG377" s="212">
        <f>IF(AG$2&lt;=analysis_period,IF(SUM($C711:AG711)&gt;0,AF377+1,0),0)</f>
        <v>0</v>
      </c>
      <c r="AH377" s="212">
        <f>IF(AH$2&lt;=analysis_period,IF(SUM($C711:AH711)&gt;0,AG377+1,0),0)</f>
        <v>0</v>
      </c>
      <c r="AI377" s="212">
        <f>IF(AI$2&lt;=analysis_period,IF(SUM($C711:AI711)&gt;0,AH377+1,0),0)</f>
        <v>0</v>
      </c>
      <c r="AJ377" s="212">
        <f>IF(AJ$2&lt;=analysis_period,IF(SUM($C711:AJ711)&gt;0,AI377+1,0),0)</f>
        <v>0</v>
      </c>
      <c r="AK377" s="212">
        <f>IF(AK$2&lt;=analysis_period,IF(SUM($C711:AK711)&gt;0,AJ377+1,0),0)</f>
        <v>0</v>
      </c>
      <c r="AL377" s="212">
        <f>IF(AL$2&lt;=analysis_period,IF(SUM($C711:AL711)&gt;0,AK377+1,0),0)</f>
        <v>0</v>
      </c>
      <c r="AM377" s="212">
        <f>IF(AM$2&lt;=analysis_period,IF(SUM($C711:AM711)&gt;0,AL377+1,0),0)</f>
        <v>0</v>
      </c>
      <c r="AN377" s="212">
        <f>IF(AN$2&lt;=analysis_period,IF(SUM($C711:AN711)&gt;0,AM377+1,0),0)</f>
        <v>0</v>
      </c>
      <c r="AO377" s="212">
        <f>IF(AO$2&lt;=analysis_period,IF(SUM($C711:AO711)&gt;0,AN377+1,0),0)</f>
        <v>0</v>
      </c>
      <c r="AP377" s="212">
        <f>IF(AP$2&lt;=analysis_period,IF(SUM($C711:AP711)&gt;0,AO377+1,0),0)</f>
        <v>0</v>
      </c>
    </row>
    <row r="378" spans="1:42" x14ac:dyDescent="0.2">
      <c r="A378" s="16">
        <f t="shared" si="162"/>
        <v>8</v>
      </c>
      <c r="B378" s="4">
        <v>0</v>
      </c>
      <c r="C378" s="212">
        <f>IF(C$2&lt;=analysis_period,IF(SUM($C712:C712)&gt;0,B378+1,0),0)</f>
        <v>0</v>
      </c>
      <c r="D378" s="212">
        <f>IF(D$2&lt;=analysis_period,IF(SUM($C712:D712)&gt;0,C378+1,0),0)</f>
        <v>0</v>
      </c>
      <c r="E378" s="212">
        <f>IF(E$2&lt;=analysis_period,IF(SUM($C712:E712)&gt;0,D378+1,0),0)</f>
        <v>0</v>
      </c>
      <c r="F378" s="212">
        <f>IF(F$2&lt;=analysis_period,IF(SUM($C712:F712)&gt;0,E378+1,0),0)</f>
        <v>0</v>
      </c>
      <c r="G378" s="212">
        <f>IF(G$2&lt;=analysis_period,IF(SUM($C712:G712)&gt;0,F378+1,0),0)</f>
        <v>0</v>
      </c>
      <c r="H378" s="212">
        <f>IF(H$2&lt;=analysis_period,IF(SUM($C712:H712)&gt;0,G378+1,0),0)</f>
        <v>0</v>
      </c>
      <c r="I378" s="212">
        <f>IF(I$2&lt;=analysis_period,IF(SUM($C712:I712)&gt;0,H378+1,0),0)</f>
        <v>0</v>
      </c>
      <c r="J378" s="212">
        <f>IF(J$2&lt;=analysis_period,IF(SUM($C712:J712)&gt;0,I378+1,0),0)</f>
        <v>0</v>
      </c>
      <c r="K378" s="212">
        <f>IF(K$2&lt;=analysis_period,IF(SUM($C712:K712)&gt;0,J378+1,0),0)</f>
        <v>0</v>
      </c>
      <c r="L378" s="212">
        <f>IF(L$2&lt;=analysis_period,IF(SUM($C712:L712)&gt;0,K378+1,0),0)</f>
        <v>0</v>
      </c>
      <c r="M378" s="212">
        <f>IF(M$2&lt;=analysis_period,IF(SUM($C712:M712)&gt;0,L378+1,0),0)</f>
        <v>0</v>
      </c>
      <c r="N378" s="212">
        <f>IF(N$2&lt;=analysis_period,IF(SUM($C712:N712)&gt;0,M378+1,0),0)</f>
        <v>0</v>
      </c>
      <c r="O378" s="212">
        <f>IF(O$2&lt;=analysis_period,IF(SUM($C712:O712)&gt;0,N378+1,0),0)</f>
        <v>0</v>
      </c>
      <c r="P378" s="212">
        <f>IF(P$2&lt;=analysis_period,IF(SUM($C712:P712)&gt;0,O378+1,0),0)</f>
        <v>0</v>
      </c>
      <c r="Q378" s="212">
        <f>IF(Q$2&lt;=analysis_period,IF(SUM($C712:Q712)&gt;0,P378+1,0),0)</f>
        <v>0</v>
      </c>
      <c r="R378" s="212">
        <f>IF(R$2&lt;=analysis_period,IF(SUM($C712:R712)&gt;0,Q378+1,0),0)</f>
        <v>0</v>
      </c>
      <c r="S378" s="212">
        <f>IF(S$2&lt;=analysis_period,IF(SUM($C712:S712)&gt;0,R378+1,0),0)</f>
        <v>0</v>
      </c>
      <c r="T378" s="212">
        <f>IF(T$2&lt;=analysis_period,IF(SUM($C712:T712)&gt;0,S378+1,0),0)</f>
        <v>0</v>
      </c>
      <c r="U378" s="212">
        <f>IF(U$2&lt;=analysis_period,IF(SUM($C712:U712)&gt;0,T378+1,0),0)</f>
        <v>0</v>
      </c>
      <c r="V378" s="212">
        <f>IF(V$2&lt;=analysis_period,IF(SUM($C712:V712)&gt;0,U378+1,0),0)</f>
        <v>0</v>
      </c>
      <c r="W378" s="212">
        <f>IF(W$2&lt;=analysis_period,IF(SUM($C712:W712)&gt;0,V378+1,0),0)</f>
        <v>0</v>
      </c>
      <c r="X378" s="212">
        <f>IF(X$2&lt;=analysis_period,IF(SUM($C712:X712)&gt;0,W378+1,0),0)</f>
        <v>0</v>
      </c>
      <c r="Y378" s="212">
        <f>IF(Y$2&lt;=analysis_period,IF(SUM($C712:Y712)&gt;0,X378+1,0),0)</f>
        <v>0</v>
      </c>
      <c r="Z378" s="212">
        <f>IF(Z$2&lt;=analysis_period,IF(SUM($C712:Z712)&gt;0,Y378+1,0),0)</f>
        <v>0</v>
      </c>
      <c r="AA378" s="212">
        <f>IF(AA$2&lt;=analysis_period,IF(SUM($C712:AA712)&gt;0,Z378+1,0),0)</f>
        <v>0</v>
      </c>
      <c r="AB378" s="212">
        <f>IF(AB$2&lt;=analysis_period,IF(SUM($C712:AB712)&gt;0,AA378+1,0),0)</f>
        <v>0</v>
      </c>
      <c r="AC378" s="212">
        <f>IF(AC$2&lt;=analysis_period,IF(SUM($C712:AC712)&gt;0,AB378+1,0),0)</f>
        <v>0</v>
      </c>
      <c r="AD378" s="212">
        <f>IF(AD$2&lt;=analysis_period,IF(SUM($C712:AD712)&gt;0,AC378+1,0),0)</f>
        <v>0</v>
      </c>
      <c r="AE378" s="212">
        <f>IF(AE$2&lt;=analysis_period,IF(SUM($C712:AE712)&gt;0,AD378+1,0),0)</f>
        <v>0</v>
      </c>
      <c r="AF378" s="212">
        <f>IF(AF$2&lt;=analysis_period,IF(SUM($C712:AF712)&gt;0,AE378+1,0),0)</f>
        <v>0</v>
      </c>
      <c r="AG378" s="212">
        <f>IF(AG$2&lt;=analysis_period,IF(SUM($C712:AG712)&gt;0,AF378+1,0),0)</f>
        <v>0</v>
      </c>
      <c r="AH378" s="212">
        <f>IF(AH$2&lt;=analysis_period,IF(SUM($C712:AH712)&gt;0,AG378+1,0),0)</f>
        <v>0</v>
      </c>
      <c r="AI378" s="212">
        <f>IF(AI$2&lt;=analysis_period,IF(SUM($C712:AI712)&gt;0,AH378+1,0),0)</f>
        <v>0</v>
      </c>
      <c r="AJ378" s="212">
        <f>IF(AJ$2&lt;=analysis_period,IF(SUM($C712:AJ712)&gt;0,AI378+1,0),0)</f>
        <v>0</v>
      </c>
      <c r="AK378" s="212">
        <f>IF(AK$2&lt;=analysis_period,IF(SUM($C712:AK712)&gt;0,AJ378+1,0),0)</f>
        <v>0</v>
      </c>
      <c r="AL378" s="212">
        <f>IF(AL$2&lt;=analysis_period,IF(SUM($C712:AL712)&gt;0,AK378+1,0),0)</f>
        <v>0</v>
      </c>
      <c r="AM378" s="212">
        <f>IF(AM$2&lt;=analysis_period,IF(SUM($C712:AM712)&gt;0,AL378+1,0),0)</f>
        <v>0</v>
      </c>
      <c r="AN378" s="212">
        <f>IF(AN$2&lt;=analysis_period,IF(SUM($C712:AN712)&gt;0,AM378+1,0),0)</f>
        <v>0</v>
      </c>
      <c r="AO378" s="212">
        <f>IF(AO$2&lt;=analysis_period,IF(SUM($C712:AO712)&gt;0,AN378+1,0),0)</f>
        <v>0</v>
      </c>
      <c r="AP378" s="212">
        <f>IF(AP$2&lt;=analysis_period,IF(SUM($C712:AP712)&gt;0,AO378+1,0),0)</f>
        <v>0</v>
      </c>
    </row>
    <row r="379" spans="1:42" x14ac:dyDescent="0.2">
      <c r="A379" s="16">
        <f>A378+1</f>
        <v>9</v>
      </c>
      <c r="B379" s="4">
        <v>0</v>
      </c>
      <c r="C379" s="212">
        <f>IF(C$2&lt;=analysis_period,IF(SUM($C713:C713)&gt;0,B379+1,0),0)</f>
        <v>0</v>
      </c>
      <c r="D379" s="212">
        <f>IF(D$2&lt;=analysis_period,IF(SUM($C713:D713)&gt;0,C379+1,0),0)</f>
        <v>0</v>
      </c>
      <c r="E379" s="212">
        <f>IF(E$2&lt;=analysis_period,IF(SUM($C713:E713)&gt;0,D379+1,0),0)</f>
        <v>0</v>
      </c>
      <c r="F379" s="212">
        <f>IF(F$2&lt;=analysis_period,IF(SUM($C713:F713)&gt;0,E379+1,0),0)</f>
        <v>0</v>
      </c>
      <c r="G379" s="212">
        <f>IF(G$2&lt;=analysis_period,IF(SUM($C713:G713)&gt;0,F379+1,0),0)</f>
        <v>0</v>
      </c>
      <c r="H379" s="212">
        <f>IF(H$2&lt;=analysis_period,IF(SUM($C713:H713)&gt;0,G379+1,0),0)</f>
        <v>0</v>
      </c>
      <c r="I379" s="212">
        <f>IF(I$2&lt;=analysis_period,IF(SUM($C713:I713)&gt;0,H379+1,0),0)</f>
        <v>0</v>
      </c>
      <c r="J379" s="212">
        <f>IF(J$2&lt;=analysis_period,IF(SUM($C713:J713)&gt;0,I379+1,0),0)</f>
        <v>0</v>
      </c>
      <c r="K379" s="212">
        <f>IF(K$2&lt;=analysis_period,IF(SUM($C713:K713)&gt;0,J379+1,0),0)</f>
        <v>0</v>
      </c>
      <c r="L379" s="212">
        <f>IF(L$2&lt;=analysis_period,IF(SUM($C713:L713)&gt;0,K379+1,0),0)</f>
        <v>0</v>
      </c>
      <c r="M379" s="212">
        <f>IF(M$2&lt;=analysis_period,IF(SUM($C713:M713)&gt;0,L379+1,0),0)</f>
        <v>0</v>
      </c>
      <c r="N379" s="212">
        <f>IF(N$2&lt;=analysis_period,IF(SUM($C713:N713)&gt;0,M379+1,0),0)</f>
        <v>0</v>
      </c>
      <c r="O379" s="212">
        <f>IF(O$2&lt;=analysis_period,IF(SUM($C713:O713)&gt;0,N379+1,0),0)</f>
        <v>0</v>
      </c>
      <c r="P379" s="212">
        <f>IF(P$2&lt;=analysis_period,IF(SUM($C713:P713)&gt;0,O379+1,0),0)</f>
        <v>0</v>
      </c>
      <c r="Q379" s="212">
        <f>IF(Q$2&lt;=analysis_period,IF(SUM($C713:Q713)&gt;0,P379+1,0),0)</f>
        <v>0</v>
      </c>
      <c r="R379" s="212">
        <f>IF(R$2&lt;=analysis_period,IF(SUM($C713:R713)&gt;0,Q379+1,0),0)</f>
        <v>0</v>
      </c>
      <c r="S379" s="212">
        <f>IF(S$2&lt;=analysis_period,IF(SUM($C713:S713)&gt;0,R379+1,0),0)</f>
        <v>0</v>
      </c>
      <c r="T379" s="212">
        <f>IF(T$2&lt;=analysis_period,IF(SUM($C713:T713)&gt;0,S379+1,0),0)</f>
        <v>0</v>
      </c>
      <c r="U379" s="212">
        <f>IF(U$2&lt;=analysis_period,IF(SUM($C713:U713)&gt;0,T379+1,0),0)</f>
        <v>0</v>
      </c>
      <c r="V379" s="212">
        <f>IF(V$2&lt;=analysis_period,IF(SUM($C713:V713)&gt;0,U379+1,0),0)</f>
        <v>0</v>
      </c>
      <c r="W379" s="212">
        <f>IF(W$2&lt;=analysis_period,IF(SUM($C713:W713)&gt;0,V379+1,0),0)</f>
        <v>0</v>
      </c>
      <c r="X379" s="212">
        <f>IF(X$2&lt;=analysis_period,IF(SUM($C713:X713)&gt;0,W379+1,0),0)</f>
        <v>0</v>
      </c>
      <c r="Y379" s="212">
        <f>IF(Y$2&lt;=analysis_period,IF(SUM($C713:Y713)&gt;0,X379+1,0),0)</f>
        <v>0</v>
      </c>
      <c r="Z379" s="212">
        <f>IF(Z$2&lt;=analysis_period,IF(SUM($C713:Z713)&gt;0,Y379+1,0),0)</f>
        <v>0</v>
      </c>
      <c r="AA379" s="212">
        <f>IF(AA$2&lt;=analysis_period,IF(SUM($C713:AA713)&gt;0,Z379+1,0),0)</f>
        <v>0</v>
      </c>
      <c r="AB379" s="212">
        <f>IF(AB$2&lt;=analysis_period,IF(SUM($C713:AB713)&gt;0,AA379+1,0),0)</f>
        <v>0</v>
      </c>
      <c r="AC379" s="212">
        <f>IF(AC$2&lt;=analysis_period,IF(SUM($C713:AC713)&gt;0,AB379+1,0),0)</f>
        <v>0</v>
      </c>
      <c r="AD379" s="212">
        <f>IF(AD$2&lt;=analysis_period,IF(SUM($C713:AD713)&gt;0,AC379+1,0),0)</f>
        <v>0</v>
      </c>
      <c r="AE379" s="212">
        <f>IF(AE$2&lt;=analysis_period,IF(SUM($C713:AE713)&gt;0,AD379+1,0),0)</f>
        <v>0</v>
      </c>
      <c r="AF379" s="212">
        <f>IF(AF$2&lt;=analysis_period,IF(SUM($C713:AF713)&gt;0,AE379+1,0),0)</f>
        <v>0</v>
      </c>
      <c r="AG379" s="212">
        <f>IF(AG$2&lt;=analysis_period,IF(SUM($C713:AG713)&gt;0,AF379+1,0),0)</f>
        <v>0</v>
      </c>
      <c r="AH379" s="212">
        <f>IF(AH$2&lt;=analysis_period,IF(SUM($C713:AH713)&gt;0,AG379+1,0),0)</f>
        <v>0</v>
      </c>
      <c r="AI379" s="212">
        <f>IF(AI$2&lt;=analysis_period,IF(SUM($C713:AI713)&gt;0,AH379+1,0),0)</f>
        <v>0</v>
      </c>
      <c r="AJ379" s="212">
        <f>IF(AJ$2&lt;=analysis_period,IF(SUM($C713:AJ713)&gt;0,AI379+1,0),0)</f>
        <v>0</v>
      </c>
      <c r="AK379" s="212">
        <f>IF(AK$2&lt;=analysis_period,IF(SUM($C713:AK713)&gt;0,AJ379+1,0),0)</f>
        <v>0</v>
      </c>
      <c r="AL379" s="212">
        <f>IF(AL$2&lt;=analysis_period,IF(SUM($C713:AL713)&gt;0,AK379+1,0),0)</f>
        <v>0</v>
      </c>
      <c r="AM379" s="212">
        <f>IF(AM$2&lt;=analysis_period,IF(SUM($C713:AM713)&gt;0,AL379+1,0),0)</f>
        <v>0</v>
      </c>
      <c r="AN379" s="212">
        <f>IF(AN$2&lt;=analysis_period,IF(SUM($C713:AN713)&gt;0,AM379+1,0),0)</f>
        <v>0</v>
      </c>
      <c r="AO379" s="212">
        <f>IF(AO$2&lt;=analysis_period,IF(SUM($C713:AO713)&gt;0,AN379+1,0),0)</f>
        <v>0</v>
      </c>
      <c r="AP379" s="212">
        <f>IF(AP$2&lt;=analysis_period,IF(SUM($C713:AP713)&gt;0,AO379+1,0),0)</f>
        <v>0</v>
      </c>
    </row>
    <row r="380" spans="1:42" x14ac:dyDescent="0.2">
      <c r="A380" s="16">
        <f t="shared" si="162"/>
        <v>10</v>
      </c>
      <c r="B380" s="4">
        <v>0</v>
      </c>
      <c r="C380" s="212">
        <f>IF(C$2&lt;=analysis_period,IF(SUM($C714:C714)&gt;0,B380+1,0),0)</f>
        <v>0</v>
      </c>
      <c r="D380" s="212">
        <f>IF(D$2&lt;=analysis_period,IF(SUM($C714:D714)&gt;0,C380+1,0),0)</f>
        <v>0</v>
      </c>
      <c r="E380" s="212">
        <f>IF(E$2&lt;=analysis_period,IF(SUM($C714:E714)&gt;0,D380+1,0),0)</f>
        <v>0</v>
      </c>
      <c r="F380" s="212">
        <f>IF(F$2&lt;=analysis_period,IF(SUM($C714:F714)&gt;0,E380+1,0),0)</f>
        <v>0</v>
      </c>
      <c r="G380" s="212">
        <f>IF(G$2&lt;=analysis_period,IF(SUM($C714:G714)&gt;0,F380+1,0),0)</f>
        <v>0</v>
      </c>
      <c r="H380" s="212">
        <f>IF(H$2&lt;=analysis_period,IF(SUM($C714:H714)&gt;0,G380+1,0),0)</f>
        <v>0</v>
      </c>
      <c r="I380" s="212">
        <f>IF(I$2&lt;=analysis_period,IF(SUM($C714:I714)&gt;0,H380+1,0),0)</f>
        <v>0</v>
      </c>
      <c r="J380" s="212">
        <f>IF(J$2&lt;=analysis_period,IF(SUM($C714:J714)&gt;0,I380+1,0),0)</f>
        <v>0</v>
      </c>
      <c r="K380" s="212">
        <f>IF(K$2&lt;=analysis_period,IF(SUM($C714:K714)&gt;0,J380+1,0),0)</f>
        <v>0</v>
      </c>
      <c r="L380" s="212">
        <f>IF(L$2&lt;=analysis_period,IF(SUM($C714:L714)&gt;0,K380+1,0),0)</f>
        <v>0</v>
      </c>
      <c r="M380" s="212">
        <f>IF(M$2&lt;=analysis_period,IF(SUM($C714:M714)&gt;0,L380+1,0),0)</f>
        <v>0</v>
      </c>
      <c r="N380" s="212">
        <f>IF(N$2&lt;=analysis_period,IF(SUM($C714:N714)&gt;0,M380+1,0),0)</f>
        <v>0</v>
      </c>
      <c r="O380" s="212">
        <f>IF(O$2&lt;=analysis_period,IF(SUM($C714:O714)&gt;0,N380+1,0),0)</f>
        <v>0</v>
      </c>
      <c r="P380" s="212">
        <f>IF(P$2&lt;=analysis_period,IF(SUM($C714:P714)&gt;0,O380+1,0),0)</f>
        <v>0</v>
      </c>
      <c r="Q380" s="212">
        <f>IF(Q$2&lt;=analysis_period,IF(SUM($C714:Q714)&gt;0,P380+1,0),0)</f>
        <v>0</v>
      </c>
      <c r="R380" s="212">
        <f>IF(R$2&lt;=analysis_period,IF(SUM($C714:R714)&gt;0,Q380+1,0),0)</f>
        <v>0</v>
      </c>
      <c r="S380" s="212">
        <f>IF(S$2&lt;=analysis_period,IF(SUM($C714:S714)&gt;0,R380+1,0),0)</f>
        <v>0</v>
      </c>
      <c r="T380" s="212">
        <f>IF(T$2&lt;=analysis_period,IF(SUM($C714:T714)&gt;0,S380+1,0),0)</f>
        <v>0</v>
      </c>
      <c r="U380" s="212">
        <f>IF(U$2&lt;=analysis_period,IF(SUM($C714:U714)&gt;0,T380+1,0),0)</f>
        <v>0</v>
      </c>
      <c r="V380" s="212">
        <f>IF(V$2&lt;=analysis_period,IF(SUM($C714:V714)&gt;0,U380+1,0),0)</f>
        <v>0</v>
      </c>
      <c r="W380" s="212">
        <f>IF(W$2&lt;=analysis_period,IF(SUM($C714:W714)&gt;0,V380+1,0),0)</f>
        <v>0</v>
      </c>
      <c r="X380" s="212">
        <f>IF(X$2&lt;=analysis_period,IF(SUM($C714:X714)&gt;0,W380+1,0),0)</f>
        <v>0</v>
      </c>
      <c r="Y380" s="212">
        <f>IF(Y$2&lt;=analysis_period,IF(SUM($C714:Y714)&gt;0,X380+1,0),0)</f>
        <v>0</v>
      </c>
      <c r="Z380" s="212">
        <f>IF(Z$2&lt;=analysis_period,IF(SUM($C714:Z714)&gt;0,Y380+1,0),0)</f>
        <v>0</v>
      </c>
      <c r="AA380" s="212">
        <f>IF(AA$2&lt;=analysis_period,IF(SUM($C714:AA714)&gt;0,Z380+1,0),0)</f>
        <v>0</v>
      </c>
      <c r="AB380" s="212">
        <f>IF(AB$2&lt;=analysis_period,IF(SUM($C714:AB714)&gt;0,AA380+1,0),0)</f>
        <v>0</v>
      </c>
      <c r="AC380" s="212">
        <f>IF(AC$2&lt;=analysis_period,IF(SUM($C714:AC714)&gt;0,AB380+1,0),0)</f>
        <v>0</v>
      </c>
      <c r="AD380" s="212">
        <f>IF(AD$2&lt;=analysis_period,IF(SUM($C714:AD714)&gt;0,AC380+1,0),0)</f>
        <v>0</v>
      </c>
      <c r="AE380" s="212">
        <f>IF(AE$2&lt;=analysis_period,IF(SUM($C714:AE714)&gt;0,AD380+1,0),0)</f>
        <v>0</v>
      </c>
      <c r="AF380" s="212">
        <f>IF(AF$2&lt;=analysis_period,IF(SUM($C714:AF714)&gt;0,AE380+1,0),0)</f>
        <v>0</v>
      </c>
      <c r="AG380" s="212">
        <f>IF(AG$2&lt;=analysis_period,IF(SUM($C714:AG714)&gt;0,AF380+1,0),0)</f>
        <v>0</v>
      </c>
      <c r="AH380" s="212">
        <f>IF(AH$2&lt;=analysis_period,IF(SUM($C714:AH714)&gt;0,AG380+1,0),0)</f>
        <v>0</v>
      </c>
      <c r="AI380" s="212">
        <f>IF(AI$2&lt;=analysis_period,IF(SUM($C714:AI714)&gt;0,AH380+1,0),0)</f>
        <v>0</v>
      </c>
      <c r="AJ380" s="212">
        <f>IF(AJ$2&lt;=analysis_period,IF(SUM($C714:AJ714)&gt;0,AI380+1,0),0)</f>
        <v>0</v>
      </c>
      <c r="AK380" s="212">
        <f>IF(AK$2&lt;=analysis_period,IF(SUM($C714:AK714)&gt;0,AJ380+1,0),0)</f>
        <v>0</v>
      </c>
      <c r="AL380" s="212">
        <f>IF(AL$2&lt;=analysis_period,IF(SUM($C714:AL714)&gt;0,AK380+1,0),0)</f>
        <v>0</v>
      </c>
      <c r="AM380" s="212">
        <f>IF(AM$2&lt;=analysis_period,IF(SUM($C714:AM714)&gt;0,AL380+1,0),0)</f>
        <v>0</v>
      </c>
      <c r="AN380" s="212">
        <f>IF(AN$2&lt;=analysis_period,IF(SUM($C714:AN714)&gt;0,AM380+1,0),0)</f>
        <v>0</v>
      </c>
      <c r="AO380" s="212">
        <f>IF(AO$2&lt;=analysis_period,IF(SUM($C714:AO714)&gt;0,AN380+1,0),0)</f>
        <v>0</v>
      </c>
      <c r="AP380" s="212">
        <f>IF(AP$2&lt;=analysis_period,IF(SUM($C714:AP714)&gt;0,AO380+1,0),0)</f>
        <v>0</v>
      </c>
    </row>
    <row r="381" spans="1:42" x14ac:dyDescent="0.2">
      <c r="A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32" t="s">
        <v>83</v>
      </c>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row>
    <row r="383" spans="1:42" x14ac:dyDescent="0.2">
      <c r="A383" s="16">
        <v>1</v>
      </c>
      <c r="B383" s="232">
        <f t="shared" ref="B383:B392" si="163">SUM(C383:AP383)</f>
        <v>0</v>
      </c>
      <c r="C383" s="234">
        <f t="shared" ref="C383:AP383" si="164">LOOKUP(C371,$B$315:$AP$315,$B$316:$AP$316)/100*$B705</f>
        <v>0</v>
      </c>
      <c r="D383" s="234">
        <f t="shared" si="164"/>
        <v>0</v>
      </c>
      <c r="E383" s="234">
        <f t="shared" si="164"/>
        <v>0</v>
      </c>
      <c r="F383" s="234">
        <f t="shared" si="164"/>
        <v>0</v>
      </c>
      <c r="G383" s="234">
        <f t="shared" si="164"/>
        <v>0</v>
      </c>
      <c r="H383" s="234">
        <f t="shared" si="164"/>
        <v>0</v>
      </c>
      <c r="I383" s="234">
        <f t="shared" si="164"/>
        <v>0</v>
      </c>
      <c r="J383" s="234">
        <f t="shared" si="164"/>
        <v>0</v>
      </c>
      <c r="K383" s="234">
        <f t="shared" si="164"/>
        <v>0</v>
      </c>
      <c r="L383" s="234">
        <f t="shared" si="164"/>
        <v>0</v>
      </c>
      <c r="M383" s="234">
        <f t="shared" si="164"/>
        <v>0</v>
      </c>
      <c r="N383" s="234">
        <f t="shared" si="164"/>
        <v>0</v>
      </c>
      <c r="O383" s="234">
        <f t="shared" si="164"/>
        <v>0</v>
      </c>
      <c r="P383" s="234">
        <f t="shared" si="164"/>
        <v>0</v>
      </c>
      <c r="Q383" s="234">
        <f t="shared" si="164"/>
        <v>0</v>
      </c>
      <c r="R383" s="234">
        <f t="shared" si="164"/>
        <v>0</v>
      </c>
      <c r="S383" s="234">
        <f t="shared" si="164"/>
        <v>0</v>
      </c>
      <c r="T383" s="234">
        <f t="shared" si="164"/>
        <v>0</v>
      </c>
      <c r="U383" s="234">
        <f t="shared" si="164"/>
        <v>0</v>
      </c>
      <c r="V383" s="234">
        <f t="shared" si="164"/>
        <v>0</v>
      </c>
      <c r="W383" s="234">
        <f t="shared" si="164"/>
        <v>0</v>
      </c>
      <c r="X383" s="234">
        <f t="shared" si="164"/>
        <v>0</v>
      </c>
      <c r="Y383" s="234">
        <f t="shared" si="164"/>
        <v>0</v>
      </c>
      <c r="Z383" s="234">
        <f t="shared" si="164"/>
        <v>0</v>
      </c>
      <c r="AA383" s="234">
        <f t="shared" si="164"/>
        <v>0</v>
      </c>
      <c r="AB383" s="234">
        <f t="shared" si="164"/>
        <v>0</v>
      </c>
      <c r="AC383" s="234">
        <f t="shared" si="164"/>
        <v>0</v>
      </c>
      <c r="AD383" s="234">
        <f t="shared" si="164"/>
        <v>0</v>
      </c>
      <c r="AE383" s="234">
        <f t="shared" si="164"/>
        <v>0</v>
      </c>
      <c r="AF383" s="234">
        <f t="shared" si="164"/>
        <v>0</v>
      </c>
      <c r="AG383" s="234">
        <f t="shared" si="164"/>
        <v>0</v>
      </c>
      <c r="AH383" s="234">
        <f t="shared" si="164"/>
        <v>0</v>
      </c>
      <c r="AI383" s="234">
        <f t="shared" si="164"/>
        <v>0</v>
      </c>
      <c r="AJ383" s="234">
        <f t="shared" si="164"/>
        <v>0</v>
      </c>
      <c r="AK383" s="234">
        <f t="shared" si="164"/>
        <v>0</v>
      </c>
      <c r="AL383" s="234">
        <f t="shared" si="164"/>
        <v>0</v>
      </c>
      <c r="AM383" s="234">
        <f t="shared" si="164"/>
        <v>0</v>
      </c>
      <c r="AN383" s="234">
        <f t="shared" si="164"/>
        <v>0</v>
      </c>
      <c r="AO383" s="234">
        <f t="shared" si="164"/>
        <v>0</v>
      </c>
      <c r="AP383" s="234">
        <f t="shared" si="164"/>
        <v>0</v>
      </c>
    </row>
    <row r="384" spans="1:42" x14ac:dyDescent="0.2">
      <c r="A384" s="16">
        <f>A383+1</f>
        <v>2</v>
      </c>
      <c r="B384" s="232">
        <f t="shared" si="163"/>
        <v>0</v>
      </c>
      <c r="C384" s="234">
        <f t="shared" ref="C384:AP384" si="165">LOOKUP(C372,$B$315:$AP$315,$B$316:$AP$316)/100*$B706</f>
        <v>0</v>
      </c>
      <c r="D384" s="234">
        <f t="shared" si="165"/>
        <v>0</v>
      </c>
      <c r="E384" s="234">
        <f t="shared" si="165"/>
        <v>0</v>
      </c>
      <c r="F384" s="234">
        <f t="shared" si="165"/>
        <v>0</v>
      </c>
      <c r="G384" s="234">
        <f t="shared" si="165"/>
        <v>0</v>
      </c>
      <c r="H384" s="234">
        <f t="shared" si="165"/>
        <v>0</v>
      </c>
      <c r="I384" s="234">
        <f t="shared" si="165"/>
        <v>0</v>
      </c>
      <c r="J384" s="234">
        <f t="shared" si="165"/>
        <v>0</v>
      </c>
      <c r="K384" s="234">
        <f t="shared" si="165"/>
        <v>0</v>
      </c>
      <c r="L384" s="234">
        <f t="shared" si="165"/>
        <v>0</v>
      </c>
      <c r="M384" s="234">
        <f t="shared" si="165"/>
        <v>0</v>
      </c>
      <c r="N384" s="234">
        <f t="shared" si="165"/>
        <v>0</v>
      </c>
      <c r="O384" s="234">
        <f t="shared" si="165"/>
        <v>0</v>
      </c>
      <c r="P384" s="234">
        <f t="shared" si="165"/>
        <v>0</v>
      </c>
      <c r="Q384" s="234">
        <f t="shared" si="165"/>
        <v>0</v>
      </c>
      <c r="R384" s="234">
        <f t="shared" si="165"/>
        <v>0</v>
      </c>
      <c r="S384" s="234">
        <f t="shared" si="165"/>
        <v>0</v>
      </c>
      <c r="T384" s="234">
        <f t="shared" si="165"/>
        <v>0</v>
      </c>
      <c r="U384" s="234">
        <f t="shared" si="165"/>
        <v>0</v>
      </c>
      <c r="V384" s="234">
        <f t="shared" si="165"/>
        <v>0</v>
      </c>
      <c r="W384" s="234">
        <f t="shared" si="165"/>
        <v>0</v>
      </c>
      <c r="X384" s="234">
        <f t="shared" si="165"/>
        <v>0</v>
      </c>
      <c r="Y384" s="234">
        <f t="shared" si="165"/>
        <v>0</v>
      </c>
      <c r="Z384" s="234">
        <f t="shared" si="165"/>
        <v>0</v>
      </c>
      <c r="AA384" s="234">
        <f t="shared" si="165"/>
        <v>0</v>
      </c>
      <c r="AB384" s="234">
        <f t="shared" si="165"/>
        <v>0</v>
      </c>
      <c r="AC384" s="234">
        <f t="shared" si="165"/>
        <v>0</v>
      </c>
      <c r="AD384" s="234">
        <f t="shared" si="165"/>
        <v>0</v>
      </c>
      <c r="AE384" s="234">
        <f t="shared" si="165"/>
        <v>0</v>
      </c>
      <c r="AF384" s="234">
        <f t="shared" si="165"/>
        <v>0</v>
      </c>
      <c r="AG384" s="234">
        <f t="shared" si="165"/>
        <v>0</v>
      </c>
      <c r="AH384" s="234">
        <f t="shared" si="165"/>
        <v>0</v>
      </c>
      <c r="AI384" s="234">
        <f t="shared" si="165"/>
        <v>0</v>
      </c>
      <c r="AJ384" s="234">
        <f t="shared" si="165"/>
        <v>0</v>
      </c>
      <c r="AK384" s="234">
        <f t="shared" si="165"/>
        <v>0</v>
      </c>
      <c r="AL384" s="234">
        <f t="shared" si="165"/>
        <v>0</v>
      </c>
      <c r="AM384" s="234">
        <f t="shared" si="165"/>
        <v>0</v>
      </c>
      <c r="AN384" s="234">
        <f t="shared" si="165"/>
        <v>0</v>
      </c>
      <c r="AO384" s="234">
        <f t="shared" si="165"/>
        <v>0</v>
      </c>
      <c r="AP384" s="234">
        <f t="shared" si="165"/>
        <v>0</v>
      </c>
    </row>
    <row r="385" spans="1:42" x14ac:dyDescent="0.2">
      <c r="A385" s="16">
        <f t="shared" ref="A385:A392" si="166">A384+1</f>
        <v>3</v>
      </c>
      <c r="B385" s="232">
        <f t="shared" si="163"/>
        <v>0</v>
      </c>
      <c r="C385" s="234">
        <f t="shared" ref="C385:AP385" si="167">LOOKUP(C373,$B$315:$AP$315,$B$316:$AP$316)/100*$B707</f>
        <v>0</v>
      </c>
      <c r="D385" s="234">
        <f t="shared" si="167"/>
        <v>0</v>
      </c>
      <c r="E385" s="234">
        <f t="shared" si="167"/>
        <v>0</v>
      </c>
      <c r="F385" s="234">
        <f t="shared" si="167"/>
        <v>0</v>
      </c>
      <c r="G385" s="234">
        <f t="shared" si="167"/>
        <v>0</v>
      </c>
      <c r="H385" s="234">
        <f t="shared" si="167"/>
        <v>0</v>
      </c>
      <c r="I385" s="234">
        <f t="shared" si="167"/>
        <v>0</v>
      </c>
      <c r="J385" s="234">
        <f t="shared" si="167"/>
        <v>0</v>
      </c>
      <c r="K385" s="234">
        <f t="shared" si="167"/>
        <v>0</v>
      </c>
      <c r="L385" s="234">
        <f t="shared" si="167"/>
        <v>0</v>
      </c>
      <c r="M385" s="234">
        <f t="shared" si="167"/>
        <v>0</v>
      </c>
      <c r="N385" s="234">
        <f t="shared" si="167"/>
        <v>0</v>
      </c>
      <c r="O385" s="234">
        <f t="shared" si="167"/>
        <v>0</v>
      </c>
      <c r="P385" s="234">
        <f t="shared" si="167"/>
        <v>0</v>
      </c>
      <c r="Q385" s="234">
        <f t="shared" si="167"/>
        <v>0</v>
      </c>
      <c r="R385" s="234">
        <f t="shared" si="167"/>
        <v>0</v>
      </c>
      <c r="S385" s="234">
        <f t="shared" si="167"/>
        <v>0</v>
      </c>
      <c r="T385" s="234">
        <f t="shared" si="167"/>
        <v>0</v>
      </c>
      <c r="U385" s="234">
        <f t="shared" si="167"/>
        <v>0</v>
      </c>
      <c r="V385" s="234">
        <f t="shared" si="167"/>
        <v>0</v>
      </c>
      <c r="W385" s="234">
        <f t="shared" si="167"/>
        <v>0</v>
      </c>
      <c r="X385" s="234">
        <f t="shared" si="167"/>
        <v>0</v>
      </c>
      <c r="Y385" s="234">
        <f t="shared" si="167"/>
        <v>0</v>
      </c>
      <c r="Z385" s="234">
        <f t="shared" si="167"/>
        <v>0</v>
      </c>
      <c r="AA385" s="234">
        <f t="shared" si="167"/>
        <v>0</v>
      </c>
      <c r="AB385" s="234">
        <f t="shared" si="167"/>
        <v>0</v>
      </c>
      <c r="AC385" s="234">
        <f t="shared" si="167"/>
        <v>0</v>
      </c>
      <c r="AD385" s="234">
        <f t="shared" si="167"/>
        <v>0</v>
      </c>
      <c r="AE385" s="234">
        <f t="shared" si="167"/>
        <v>0</v>
      </c>
      <c r="AF385" s="234">
        <f t="shared" si="167"/>
        <v>0</v>
      </c>
      <c r="AG385" s="234">
        <f t="shared" si="167"/>
        <v>0</v>
      </c>
      <c r="AH385" s="234">
        <f t="shared" si="167"/>
        <v>0</v>
      </c>
      <c r="AI385" s="234">
        <f t="shared" si="167"/>
        <v>0</v>
      </c>
      <c r="AJ385" s="234">
        <f t="shared" si="167"/>
        <v>0</v>
      </c>
      <c r="AK385" s="234">
        <f t="shared" si="167"/>
        <v>0</v>
      </c>
      <c r="AL385" s="234">
        <f t="shared" si="167"/>
        <v>0</v>
      </c>
      <c r="AM385" s="234">
        <f t="shared" si="167"/>
        <v>0</v>
      </c>
      <c r="AN385" s="234">
        <f t="shared" si="167"/>
        <v>0</v>
      </c>
      <c r="AO385" s="234">
        <f t="shared" si="167"/>
        <v>0</v>
      </c>
      <c r="AP385" s="234">
        <f t="shared" si="167"/>
        <v>0</v>
      </c>
    </row>
    <row r="386" spans="1:42" x14ac:dyDescent="0.2">
      <c r="A386" s="16">
        <f t="shared" si="166"/>
        <v>4</v>
      </c>
      <c r="B386" s="232">
        <f t="shared" si="163"/>
        <v>0</v>
      </c>
      <c r="C386" s="234">
        <f t="shared" ref="C386:AP386" si="168">LOOKUP(C374,$B$315:$AP$315,$B$316:$AP$316)/100*$B708</f>
        <v>0</v>
      </c>
      <c r="D386" s="234">
        <f t="shared" si="168"/>
        <v>0</v>
      </c>
      <c r="E386" s="234">
        <f t="shared" si="168"/>
        <v>0</v>
      </c>
      <c r="F386" s="234">
        <f t="shared" si="168"/>
        <v>0</v>
      </c>
      <c r="G386" s="234">
        <f t="shared" si="168"/>
        <v>0</v>
      </c>
      <c r="H386" s="234">
        <f t="shared" si="168"/>
        <v>0</v>
      </c>
      <c r="I386" s="234">
        <f t="shared" si="168"/>
        <v>0</v>
      </c>
      <c r="J386" s="234">
        <f t="shared" si="168"/>
        <v>0</v>
      </c>
      <c r="K386" s="234">
        <f t="shared" si="168"/>
        <v>0</v>
      </c>
      <c r="L386" s="234">
        <f t="shared" si="168"/>
        <v>0</v>
      </c>
      <c r="M386" s="234">
        <f t="shared" si="168"/>
        <v>0</v>
      </c>
      <c r="N386" s="234">
        <f t="shared" si="168"/>
        <v>0</v>
      </c>
      <c r="O386" s="234">
        <f t="shared" si="168"/>
        <v>0</v>
      </c>
      <c r="P386" s="234">
        <f t="shared" si="168"/>
        <v>0</v>
      </c>
      <c r="Q386" s="234">
        <f t="shared" si="168"/>
        <v>0</v>
      </c>
      <c r="R386" s="234">
        <f t="shared" si="168"/>
        <v>0</v>
      </c>
      <c r="S386" s="234">
        <f t="shared" si="168"/>
        <v>0</v>
      </c>
      <c r="T386" s="234">
        <f t="shared" si="168"/>
        <v>0</v>
      </c>
      <c r="U386" s="234">
        <f t="shared" si="168"/>
        <v>0</v>
      </c>
      <c r="V386" s="234">
        <f t="shared" si="168"/>
        <v>0</v>
      </c>
      <c r="W386" s="234">
        <f t="shared" si="168"/>
        <v>0</v>
      </c>
      <c r="X386" s="234">
        <f t="shared" si="168"/>
        <v>0</v>
      </c>
      <c r="Y386" s="234">
        <f t="shared" si="168"/>
        <v>0</v>
      </c>
      <c r="Z386" s="234">
        <f t="shared" si="168"/>
        <v>0</v>
      </c>
      <c r="AA386" s="234">
        <f t="shared" si="168"/>
        <v>0</v>
      </c>
      <c r="AB386" s="234">
        <f t="shared" si="168"/>
        <v>0</v>
      </c>
      <c r="AC386" s="234">
        <f t="shared" si="168"/>
        <v>0</v>
      </c>
      <c r="AD386" s="234">
        <f t="shared" si="168"/>
        <v>0</v>
      </c>
      <c r="AE386" s="234">
        <f t="shared" si="168"/>
        <v>0</v>
      </c>
      <c r="AF386" s="234">
        <f t="shared" si="168"/>
        <v>0</v>
      </c>
      <c r="AG386" s="234">
        <f t="shared" si="168"/>
        <v>0</v>
      </c>
      <c r="AH386" s="234">
        <f t="shared" si="168"/>
        <v>0</v>
      </c>
      <c r="AI386" s="234">
        <f t="shared" si="168"/>
        <v>0</v>
      </c>
      <c r="AJ386" s="234">
        <f t="shared" si="168"/>
        <v>0</v>
      </c>
      <c r="AK386" s="234">
        <f t="shared" si="168"/>
        <v>0</v>
      </c>
      <c r="AL386" s="234">
        <f t="shared" si="168"/>
        <v>0</v>
      </c>
      <c r="AM386" s="234">
        <f t="shared" si="168"/>
        <v>0</v>
      </c>
      <c r="AN386" s="234">
        <f t="shared" si="168"/>
        <v>0</v>
      </c>
      <c r="AO386" s="234">
        <f t="shared" si="168"/>
        <v>0</v>
      </c>
      <c r="AP386" s="234">
        <f t="shared" si="168"/>
        <v>0</v>
      </c>
    </row>
    <row r="387" spans="1:42" x14ac:dyDescent="0.2">
      <c r="A387" s="16">
        <f t="shared" si="166"/>
        <v>5</v>
      </c>
      <c r="B387" s="232">
        <f t="shared" si="163"/>
        <v>0</v>
      </c>
      <c r="C387" s="234">
        <f t="shared" ref="C387:AP387" si="169">LOOKUP(C375,$B$315:$AP$315,$B$316:$AP$316)/100*$B709</f>
        <v>0</v>
      </c>
      <c r="D387" s="234">
        <f t="shared" si="169"/>
        <v>0</v>
      </c>
      <c r="E387" s="234">
        <f t="shared" si="169"/>
        <v>0</v>
      </c>
      <c r="F387" s="234">
        <f t="shared" si="169"/>
        <v>0</v>
      </c>
      <c r="G387" s="234">
        <f t="shared" si="169"/>
        <v>0</v>
      </c>
      <c r="H387" s="234">
        <f t="shared" si="169"/>
        <v>0</v>
      </c>
      <c r="I387" s="234">
        <f t="shared" si="169"/>
        <v>0</v>
      </c>
      <c r="J387" s="234">
        <f t="shared" si="169"/>
        <v>0</v>
      </c>
      <c r="K387" s="234">
        <f t="shared" si="169"/>
        <v>0</v>
      </c>
      <c r="L387" s="234">
        <f t="shared" si="169"/>
        <v>0</v>
      </c>
      <c r="M387" s="234">
        <f t="shared" si="169"/>
        <v>0</v>
      </c>
      <c r="N387" s="234">
        <f t="shared" si="169"/>
        <v>0</v>
      </c>
      <c r="O387" s="234">
        <f t="shared" si="169"/>
        <v>0</v>
      </c>
      <c r="P387" s="234">
        <f t="shared" si="169"/>
        <v>0</v>
      </c>
      <c r="Q387" s="234">
        <f t="shared" si="169"/>
        <v>0</v>
      </c>
      <c r="R387" s="234">
        <f t="shared" si="169"/>
        <v>0</v>
      </c>
      <c r="S387" s="234">
        <f t="shared" si="169"/>
        <v>0</v>
      </c>
      <c r="T387" s="234">
        <f t="shared" si="169"/>
        <v>0</v>
      </c>
      <c r="U387" s="234">
        <f t="shared" si="169"/>
        <v>0</v>
      </c>
      <c r="V387" s="234">
        <f t="shared" si="169"/>
        <v>0</v>
      </c>
      <c r="W387" s="234">
        <f t="shared" si="169"/>
        <v>0</v>
      </c>
      <c r="X387" s="234">
        <f t="shared" si="169"/>
        <v>0</v>
      </c>
      <c r="Y387" s="234">
        <f t="shared" si="169"/>
        <v>0</v>
      </c>
      <c r="Z387" s="234">
        <f t="shared" si="169"/>
        <v>0</v>
      </c>
      <c r="AA387" s="234">
        <f t="shared" si="169"/>
        <v>0</v>
      </c>
      <c r="AB387" s="234">
        <f t="shared" si="169"/>
        <v>0</v>
      </c>
      <c r="AC387" s="234">
        <f t="shared" si="169"/>
        <v>0</v>
      </c>
      <c r="AD387" s="234">
        <f t="shared" si="169"/>
        <v>0</v>
      </c>
      <c r="AE387" s="234">
        <f t="shared" si="169"/>
        <v>0</v>
      </c>
      <c r="AF387" s="234">
        <f t="shared" si="169"/>
        <v>0</v>
      </c>
      <c r="AG387" s="234">
        <f t="shared" si="169"/>
        <v>0</v>
      </c>
      <c r="AH387" s="234">
        <f t="shared" si="169"/>
        <v>0</v>
      </c>
      <c r="AI387" s="234">
        <f t="shared" si="169"/>
        <v>0</v>
      </c>
      <c r="AJ387" s="234">
        <f t="shared" si="169"/>
        <v>0</v>
      </c>
      <c r="AK387" s="234">
        <f t="shared" si="169"/>
        <v>0</v>
      </c>
      <c r="AL387" s="234">
        <f t="shared" si="169"/>
        <v>0</v>
      </c>
      <c r="AM387" s="234">
        <f t="shared" si="169"/>
        <v>0</v>
      </c>
      <c r="AN387" s="234">
        <f t="shared" si="169"/>
        <v>0</v>
      </c>
      <c r="AO387" s="234">
        <f t="shared" si="169"/>
        <v>0</v>
      </c>
      <c r="AP387" s="234">
        <f t="shared" si="169"/>
        <v>0</v>
      </c>
    </row>
    <row r="388" spans="1:42" x14ac:dyDescent="0.2">
      <c r="A388" s="16">
        <f t="shared" si="166"/>
        <v>6</v>
      </c>
      <c r="B388" s="232">
        <f t="shared" si="163"/>
        <v>0</v>
      </c>
      <c r="C388" s="234">
        <f t="shared" ref="C388:AP388" si="170">LOOKUP(C376,$B$315:$AP$315,$B$316:$AP$316)/100*$B710</f>
        <v>0</v>
      </c>
      <c r="D388" s="234">
        <f t="shared" si="170"/>
        <v>0</v>
      </c>
      <c r="E388" s="234">
        <f t="shared" si="170"/>
        <v>0</v>
      </c>
      <c r="F388" s="234">
        <f t="shared" si="170"/>
        <v>0</v>
      </c>
      <c r="G388" s="234">
        <f t="shared" si="170"/>
        <v>0</v>
      </c>
      <c r="H388" s="234">
        <f t="shared" si="170"/>
        <v>0</v>
      </c>
      <c r="I388" s="234">
        <f t="shared" si="170"/>
        <v>0</v>
      </c>
      <c r="J388" s="234">
        <f t="shared" si="170"/>
        <v>0</v>
      </c>
      <c r="K388" s="234">
        <f t="shared" si="170"/>
        <v>0</v>
      </c>
      <c r="L388" s="234">
        <f t="shared" si="170"/>
        <v>0</v>
      </c>
      <c r="M388" s="234">
        <f t="shared" si="170"/>
        <v>0</v>
      </c>
      <c r="N388" s="234">
        <f t="shared" si="170"/>
        <v>0</v>
      </c>
      <c r="O388" s="234">
        <f t="shared" si="170"/>
        <v>0</v>
      </c>
      <c r="P388" s="234">
        <f t="shared" si="170"/>
        <v>0</v>
      </c>
      <c r="Q388" s="234">
        <f t="shared" si="170"/>
        <v>0</v>
      </c>
      <c r="R388" s="234">
        <f t="shared" si="170"/>
        <v>0</v>
      </c>
      <c r="S388" s="234">
        <f t="shared" si="170"/>
        <v>0</v>
      </c>
      <c r="T388" s="234">
        <f t="shared" si="170"/>
        <v>0</v>
      </c>
      <c r="U388" s="234">
        <f t="shared" si="170"/>
        <v>0</v>
      </c>
      <c r="V388" s="234">
        <f t="shared" si="170"/>
        <v>0</v>
      </c>
      <c r="W388" s="234">
        <f t="shared" si="170"/>
        <v>0</v>
      </c>
      <c r="X388" s="234">
        <f t="shared" si="170"/>
        <v>0</v>
      </c>
      <c r="Y388" s="234">
        <f t="shared" si="170"/>
        <v>0</v>
      </c>
      <c r="Z388" s="234">
        <f t="shared" si="170"/>
        <v>0</v>
      </c>
      <c r="AA388" s="234">
        <f t="shared" si="170"/>
        <v>0</v>
      </c>
      <c r="AB388" s="234">
        <f t="shared" si="170"/>
        <v>0</v>
      </c>
      <c r="AC388" s="234">
        <f t="shared" si="170"/>
        <v>0</v>
      </c>
      <c r="AD388" s="234">
        <f t="shared" si="170"/>
        <v>0</v>
      </c>
      <c r="AE388" s="234">
        <f t="shared" si="170"/>
        <v>0</v>
      </c>
      <c r="AF388" s="234">
        <f t="shared" si="170"/>
        <v>0</v>
      </c>
      <c r="AG388" s="234">
        <f t="shared" si="170"/>
        <v>0</v>
      </c>
      <c r="AH388" s="234">
        <f t="shared" si="170"/>
        <v>0</v>
      </c>
      <c r="AI388" s="234">
        <f t="shared" si="170"/>
        <v>0</v>
      </c>
      <c r="AJ388" s="234">
        <f t="shared" si="170"/>
        <v>0</v>
      </c>
      <c r="AK388" s="234">
        <f t="shared" si="170"/>
        <v>0</v>
      </c>
      <c r="AL388" s="234">
        <f t="shared" si="170"/>
        <v>0</v>
      </c>
      <c r="AM388" s="234">
        <f t="shared" si="170"/>
        <v>0</v>
      </c>
      <c r="AN388" s="234">
        <f t="shared" si="170"/>
        <v>0</v>
      </c>
      <c r="AO388" s="234">
        <f t="shared" si="170"/>
        <v>0</v>
      </c>
      <c r="AP388" s="234">
        <f t="shared" si="170"/>
        <v>0</v>
      </c>
    </row>
    <row r="389" spans="1:42" x14ac:dyDescent="0.2">
      <c r="A389" s="16">
        <f t="shared" si="166"/>
        <v>7</v>
      </c>
      <c r="B389" s="232">
        <f t="shared" si="163"/>
        <v>0</v>
      </c>
      <c r="C389" s="234">
        <f t="shared" ref="C389:AP389" si="171">LOOKUP(C377,$B$315:$AP$315,$B$316:$AP$316)/100*$B711</f>
        <v>0</v>
      </c>
      <c r="D389" s="234">
        <f t="shared" si="171"/>
        <v>0</v>
      </c>
      <c r="E389" s="234">
        <f t="shared" si="171"/>
        <v>0</v>
      </c>
      <c r="F389" s="234">
        <f t="shared" si="171"/>
        <v>0</v>
      </c>
      <c r="G389" s="234">
        <f t="shared" si="171"/>
        <v>0</v>
      </c>
      <c r="H389" s="234">
        <f t="shared" si="171"/>
        <v>0</v>
      </c>
      <c r="I389" s="234">
        <f t="shared" si="171"/>
        <v>0</v>
      </c>
      <c r="J389" s="234">
        <f t="shared" si="171"/>
        <v>0</v>
      </c>
      <c r="K389" s="234">
        <f t="shared" si="171"/>
        <v>0</v>
      </c>
      <c r="L389" s="234">
        <f t="shared" si="171"/>
        <v>0</v>
      </c>
      <c r="M389" s="234">
        <f t="shared" si="171"/>
        <v>0</v>
      </c>
      <c r="N389" s="234">
        <f t="shared" si="171"/>
        <v>0</v>
      </c>
      <c r="O389" s="234">
        <f t="shared" si="171"/>
        <v>0</v>
      </c>
      <c r="P389" s="234">
        <f t="shared" si="171"/>
        <v>0</v>
      </c>
      <c r="Q389" s="234">
        <f t="shared" si="171"/>
        <v>0</v>
      </c>
      <c r="R389" s="234">
        <f t="shared" si="171"/>
        <v>0</v>
      </c>
      <c r="S389" s="234">
        <f t="shared" si="171"/>
        <v>0</v>
      </c>
      <c r="T389" s="234">
        <f t="shared" si="171"/>
        <v>0</v>
      </c>
      <c r="U389" s="234">
        <f t="shared" si="171"/>
        <v>0</v>
      </c>
      <c r="V389" s="234">
        <f t="shared" si="171"/>
        <v>0</v>
      </c>
      <c r="W389" s="234">
        <f t="shared" si="171"/>
        <v>0</v>
      </c>
      <c r="X389" s="234">
        <f t="shared" si="171"/>
        <v>0</v>
      </c>
      <c r="Y389" s="234">
        <f t="shared" si="171"/>
        <v>0</v>
      </c>
      <c r="Z389" s="234">
        <f t="shared" si="171"/>
        <v>0</v>
      </c>
      <c r="AA389" s="234">
        <f t="shared" si="171"/>
        <v>0</v>
      </c>
      <c r="AB389" s="234">
        <f t="shared" si="171"/>
        <v>0</v>
      </c>
      <c r="AC389" s="234">
        <f t="shared" si="171"/>
        <v>0</v>
      </c>
      <c r="AD389" s="234">
        <f t="shared" si="171"/>
        <v>0</v>
      </c>
      <c r="AE389" s="234">
        <f t="shared" si="171"/>
        <v>0</v>
      </c>
      <c r="AF389" s="234">
        <f t="shared" si="171"/>
        <v>0</v>
      </c>
      <c r="AG389" s="234">
        <f t="shared" si="171"/>
        <v>0</v>
      </c>
      <c r="AH389" s="234">
        <f t="shared" si="171"/>
        <v>0</v>
      </c>
      <c r="AI389" s="234">
        <f t="shared" si="171"/>
        <v>0</v>
      </c>
      <c r="AJ389" s="234">
        <f t="shared" si="171"/>
        <v>0</v>
      </c>
      <c r="AK389" s="234">
        <f t="shared" si="171"/>
        <v>0</v>
      </c>
      <c r="AL389" s="234">
        <f t="shared" si="171"/>
        <v>0</v>
      </c>
      <c r="AM389" s="234">
        <f t="shared" si="171"/>
        <v>0</v>
      </c>
      <c r="AN389" s="234">
        <f t="shared" si="171"/>
        <v>0</v>
      </c>
      <c r="AO389" s="234">
        <f t="shared" si="171"/>
        <v>0</v>
      </c>
      <c r="AP389" s="234">
        <f t="shared" si="171"/>
        <v>0</v>
      </c>
    </row>
    <row r="390" spans="1:42" x14ac:dyDescent="0.2">
      <c r="A390" s="16">
        <f t="shared" si="166"/>
        <v>8</v>
      </c>
      <c r="B390" s="232">
        <f t="shared" si="163"/>
        <v>0</v>
      </c>
      <c r="C390" s="234">
        <f t="shared" ref="C390:AP390" si="172">LOOKUP(C378,$B$315:$AP$315,$B$316:$AP$316)/100*$B712</f>
        <v>0</v>
      </c>
      <c r="D390" s="234">
        <f t="shared" si="172"/>
        <v>0</v>
      </c>
      <c r="E390" s="234">
        <f t="shared" si="172"/>
        <v>0</v>
      </c>
      <c r="F390" s="234">
        <f t="shared" si="172"/>
        <v>0</v>
      </c>
      <c r="G390" s="234">
        <f t="shared" si="172"/>
        <v>0</v>
      </c>
      <c r="H390" s="234">
        <f t="shared" si="172"/>
        <v>0</v>
      </c>
      <c r="I390" s="234">
        <f t="shared" si="172"/>
        <v>0</v>
      </c>
      <c r="J390" s="234">
        <f t="shared" si="172"/>
        <v>0</v>
      </c>
      <c r="K390" s="234">
        <f t="shared" si="172"/>
        <v>0</v>
      </c>
      <c r="L390" s="234">
        <f t="shared" si="172"/>
        <v>0</v>
      </c>
      <c r="M390" s="234">
        <f t="shared" si="172"/>
        <v>0</v>
      </c>
      <c r="N390" s="234">
        <f t="shared" si="172"/>
        <v>0</v>
      </c>
      <c r="O390" s="234">
        <f t="shared" si="172"/>
        <v>0</v>
      </c>
      <c r="P390" s="234">
        <f t="shared" si="172"/>
        <v>0</v>
      </c>
      <c r="Q390" s="234">
        <f t="shared" si="172"/>
        <v>0</v>
      </c>
      <c r="R390" s="234">
        <f t="shared" si="172"/>
        <v>0</v>
      </c>
      <c r="S390" s="234">
        <f t="shared" si="172"/>
        <v>0</v>
      </c>
      <c r="T390" s="234">
        <f t="shared" si="172"/>
        <v>0</v>
      </c>
      <c r="U390" s="234">
        <f t="shared" si="172"/>
        <v>0</v>
      </c>
      <c r="V390" s="234">
        <f t="shared" si="172"/>
        <v>0</v>
      </c>
      <c r="W390" s="234">
        <f t="shared" si="172"/>
        <v>0</v>
      </c>
      <c r="X390" s="234">
        <f t="shared" si="172"/>
        <v>0</v>
      </c>
      <c r="Y390" s="234">
        <f t="shared" si="172"/>
        <v>0</v>
      </c>
      <c r="Z390" s="234">
        <f t="shared" si="172"/>
        <v>0</v>
      </c>
      <c r="AA390" s="234">
        <f t="shared" si="172"/>
        <v>0</v>
      </c>
      <c r="AB390" s="234">
        <f t="shared" si="172"/>
        <v>0</v>
      </c>
      <c r="AC390" s="234">
        <f t="shared" si="172"/>
        <v>0</v>
      </c>
      <c r="AD390" s="234">
        <f t="shared" si="172"/>
        <v>0</v>
      </c>
      <c r="AE390" s="234">
        <f t="shared" si="172"/>
        <v>0</v>
      </c>
      <c r="AF390" s="234">
        <f t="shared" si="172"/>
        <v>0</v>
      </c>
      <c r="AG390" s="234">
        <f t="shared" si="172"/>
        <v>0</v>
      </c>
      <c r="AH390" s="234">
        <f t="shared" si="172"/>
        <v>0</v>
      </c>
      <c r="AI390" s="234">
        <f t="shared" si="172"/>
        <v>0</v>
      </c>
      <c r="AJ390" s="234">
        <f t="shared" si="172"/>
        <v>0</v>
      </c>
      <c r="AK390" s="234">
        <f t="shared" si="172"/>
        <v>0</v>
      </c>
      <c r="AL390" s="234">
        <f t="shared" si="172"/>
        <v>0</v>
      </c>
      <c r="AM390" s="234">
        <f t="shared" si="172"/>
        <v>0</v>
      </c>
      <c r="AN390" s="234">
        <f t="shared" si="172"/>
        <v>0</v>
      </c>
      <c r="AO390" s="234">
        <f t="shared" si="172"/>
        <v>0</v>
      </c>
      <c r="AP390" s="234">
        <f t="shared" si="172"/>
        <v>0</v>
      </c>
    </row>
    <row r="391" spans="1:42" x14ac:dyDescent="0.2">
      <c r="A391" s="16">
        <f>A390+1</f>
        <v>9</v>
      </c>
      <c r="B391" s="232">
        <f t="shared" si="163"/>
        <v>0</v>
      </c>
      <c r="C391" s="234">
        <f t="shared" ref="C391:AP391" si="173">LOOKUP(C379,$B$315:$AP$315,$B$316:$AP$316)/100*$B713</f>
        <v>0</v>
      </c>
      <c r="D391" s="234">
        <f t="shared" si="173"/>
        <v>0</v>
      </c>
      <c r="E391" s="234">
        <f t="shared" si="173"/>
        <v>0</v>
      </c>
      <c r="F391" s="234">
        <f t="shared" si="173"/>
        <v>0</v>
      </c>
      <c r="G391" s="234">
        <f t="shared" si="173"/>
        <v>0</v>
      </c>
      <c r="H391" s="234">
        <f t="shared" si="173"/>
        <v>0</v>
      </c>
      <c r="I391" s="234">
        <f t="shared" si="173"/>
        <v>0</v>
      </c>
      <c r="J391" s="234">
        <f t="shared" si="173"/>
        <v>0</v>
      </c>
      <c r="K391" s="234">
        <f t="shared" si="173"/>
        <v>0</v>
      </c>
      <c r="L391" s="234">
        <f t="shared" si="173"/>
        <v>0</v>
      </c>
      <c r="M391" s="234">
        <f t="shared" si="173"/>
        <v>0</v>
      </c>
      <c r="N391" s="234">
        <f t="shared" si="173"/>
        <v>0</v>
      </c>
      <c r="O391" s="234">
        <f t="shared" si="173"/>
        <v>0</v>
      </c>
      <c r="P391" s="234">
        <f t="shared" si="173"/>
        <v>0</v>
      </c>
      <c r="Q391" s="234">
        <f t="shared" si="173"/>
        <v>0</v>
      </c>
      <c r="R391" s="234">
        <f t="shared" si="173"/>
        <v>0</v>
      </c>
      <c r="S391" s="234">
        <f t="shared" si="173"/>
        <v>0</v>
      </c>
      <c r="T391" s="234">
        <f t="shared" si="173"/>
        <v>0</v>
      </c>
      <c r="U391" s="234">
        <f t="shared" si="173"/>
        <v>0</v>
      </c>
      <c r="V391" s="234">
        <f t="shared" si="173"/>
        <v>0</v>
      </c>
      <c r="W391" s="234">
        <f t="shared" si="173"/>
        <v>0</v>
      </c>
      <c r="X391" s="234">
        <f t="shared" si="173"/>
        <v>0</v>
      </c>
      <c r="Y391" s="234">
        <f t="shared" si="173"/>
        <v>0</v>
      </c>
      <c r="Z391" s="234">
        <f t="shared" si="173"/>
        <v>0</v>
      </c>
      <c r="AA391" s="234">
        <f t="shared" si="173"/>
        <v>0</v>
      </c>
      <c r="AB391" s="234">
        <f t="shared" si="173"/>
        <v>0</v>
      </c>
      <c r="AC391" s="234">
        <f t="shared" si="173"/>
        <v>0</v>
      </c>
      <c r="AD391" s="234">
        <f t="shared" si="173"/>
        <v>0</v>
      </c>
      <c r="AE391" s="234">
        <f t="shared" si="173"/>
        <v>0</v>
      </c>
      <c r="AF391" s="234">
        <f t="shared" si="173"/>
        <v>0</v>
      </c>
      <c r="AG391" s="234">
        <f t="shared" si="173"/>
        <v>0</v>
      </c>
      <c r="AH391" s="234">
        <f t="shared" si="173"/>
        <v>0</v>
      </c>
      <c r="AI391" s="234">
        <f t="shared" si="173"/>
        <v>0</v>
      </c>
      <c r="AJ391" s="234">
        <f t="shared" si="173"/>
        <v>0</v>
      </c>
      <c r="AK391" s="234">
        <f t="shared" si="173"/>
        <v>0</v>
      </c>
      <c r="AL391" s="234">
        <f t="shared" si="173"/>
        <v>0</v>
      </c>
      <c r="AM391" s="234">
        <f t="shared" si="173"/>
        <v>0</v>
      </c>
      <c r="AN391" s="234">
        <f t="shared" si="173"/>
        <v>0</v>
      </c>
      <c r="AO391" s="234">
        <f t="shared" si="173"/>
        <v>0</v>
      </c>
      <c r="AP391" s="234">
        <f t="shared" si="173"/>
        <v>0</v>
      </c>
    </row>
    <row r="392" spans="1:42" x14ac:dyDescent="0.2">
      <c r="A392" s="16">
        <f t="shared" si="166"/>
        <v>10</v>
      </c>
      <c r="B392" s="232">
        <f t="shared" si="163"/>
        <v>0</v>
      </c>
      <c r="C392" s="234">
        <f t="shared" ref="C392:AP392" si="174">LOOKUP(C380,$B$315:$AP$315,$B$316:$AP$316)/100*$B714</f>
        <v>0</v>
      </c>
      <c r="D392" s="234">
        <f t="shared" si="174"/>
        <v>0</v>
      </c>
      <c r="E392" s="234">
        <f t="shared" si="174"/>
        <v>0</v>
      </c>
      <c r="F392" s="234">
        <f t="shared" si="174"/>
        <v>0</v>
      </c>
      <c r="G392" s="234">
        <f t="shared" si="174"/>
        <v>0</v>
      </c>
      <c r="H392" s="234">
        <f t="shared" si="174"/>
        <v>0</v>
      </c>
      <c r="I392" s="234">
        <f t="shared" si="174"/>
        <v>0</v>
      </c>
      <c r="J392" s="234">
        <f t="shared" si="174"/>
        <v>0</v>
      </c>
      <c r="K392" s="234">
        <f t="shared" si="174"/>
        <v>0</v>
      </c>
      <c r="L392" s="234">
        <f t="shared" si="174"/>
        <v>0</v>
      </c>
      <c r="M392" s="234">
        <f t="shared" si="174"/>
        <v>0</v>
      </c>
      <c r="N392" s="234">
        <f t="shared" si="174"/>
        <v>0</v>
      </c>
      <c r="O392" s="234">
        <f t="shared" si="174"/>
        <v>0</v>
      </c>
      <c r="P392" s="234">
        <f t="shared" si="174"/>
        <v>0</v>
      </c>
      <c r="Q392" s="234">
        <f t="shared" si="174"/>
        <v>0</v>
      </c>
      <c r="R392" s="234">
        <f t="shared" si="174"/>
        <v>0</v>
      </c>
      <c r="S392" s="234">
        <f t="shared" si="174"/>
        <v>0</v>
      </c>
      <c r="T392" s="234">
        <f t="shared" si="174"/>
        <v>0</v>
      </c>
      <c r="U392" s="234">
        <f t="shared" si="174"/>
        <v>0</v>
      </c>
      <c r="V392" s="234">
        <f t="shared" si="174"/>
        <v>0</v>
      </c>
      <c r="W392" s="234">
        <f t="shared" si="174"/>
        <v>0</v>
      </c>
      <c r="X392" s="234">
        <f t="shared" si="174"/>
        <v>0</v>
      </c>
      <c r="Y392" s="234">
        <f t="shared" si="174"/>
        <v>0</v>
      </c>
      <c r="Z392" s="234">
        <f t="shared" si="174"/>
        <v>0</v>
      </c>
      <c r="AA392" s="234">
        <f t="shared" si="174"/>
        <v>0</v>
      </c>
      <c r="AB392" s="234">
        <f t="shared" si="174"/>
        <v>0</v>
      </c>
      <c r="AC392" s="234">
        <f t="shared" si="174"/>
        <v>0</v>
      </c>
      <c r="AD392" s="234">
        <f t="shared" si="174"/>
        <v>0</v>
      </c>
      <c r="AE392" s="234">
        <f t="shared" si="174"/>
        <v>0</v>
      </c>
      <c r="AF392" s="234">
        <f t="shared" si="174"/>
        <v>0</v>
      </c>
      <c r="AG392" s="234">
        <f t="shared" si="174"/>
        <v>0</v>
      </c>
      <c r="AH392" s="234">
        <f t="shared" si="174"/>
        <v>0</v>
      </c>
      <c r="AI392" s="234">
        <f t="shared" si="174"/>
        <v>0</v>
      </c>
      <c r="AJ392" s="234">
        <f t="shared" si="174"/>
        <v>0</v>
      </c>
      <c r="AK392" s="234">
        <f t="shared" si="174"/>
        <v>0</v>
      </c>
      <c r="AL392" s="234">
        <f t="shared" si="174"/>
        <v>0</v>
      </c>
      <c r="AM392" s="234">
        <f t="shared" si="174"/>
        <v>0</v>
      </c>
      <c r="AN392" s="234">
        <f t="shared" si="174"/>
        <v>0</v>
      </c>
      <c r="AO392" s="234">
        <f t="shared" si="174"/>
        <v>0</v>
      </c>
      <c r="AP392" s="234">
        <f t="shared" si="174"/>
        <v>0</v>
      </c>
    </row>
    <row r="393" spans="1:42" s="16" customFormat="1" ht="12" customHeight="1" x14ac:dyDescent="0.2">
      <c r="A393" s="39" t="s">
        <v>13</v>
      </c>
      <c r="B393" s="19"/>
      <c r="C393" s="213">
        <f>SUM(C383:C392)</f>
        <v>0</v>
      </c>
      <c r="D393" s="213">
        <f t="shared" ref="D393:AP393" si="175">SUM(D383:D392)</f>
        <v>0</v>
      </c>
      <c r="E393" s="213">
        <f t="shared" si="175"/>
        <v>0</v>
      </c>
      <c r="F393" s="213">
        <f t="shared" si="175"/>
        <v>0</v>
      </c>
      <c r="G393" s="213">
        <f t="shared" si="175"/>
        <v>0</v>
      </c>
      <c r="H393" s="213">
        <f t="shared" si="175"/>
        <v>0</v>
      </c>
      <c r="I393" s="213">
        <f t="shared" si="175"/>
        <v>0</v>
      </c>
      <c r="J393" s="213">
        <f t="shared" si="175"/>
        <v>0</v>
      </c>
      <c r="K393" s="213">
        <f t="shared" si="175"/>
        <v>0</v>
      </c>
      <c r="L393" s="213">
        <f t="shared" si="175"/>
        <v>0</v>
      </c>
      <c r="M393" s="213">
        <f t="shared" si="175"/>
        <v>0</v>
      </c>
      <c r="N393" s="213">
        <f t="shared" si="175"/>
        <v>0</v>
      </c>
      <c r="O393" s="213">
        <f t="shared" si="175"/>
        <v>0</v>
      </c>
      <c r="P393" s="213">
        <f t="shared" si="175"/>
        <v>0</v>
      </c>
      <c r="Q393" s="213">
        <f t="shared" si="175"/>
        <v>0</v>
      </c>
      <c r="R393" s="213">
        <f t="shared" si="175"/>
        <v>0</v>
      </c>
      <c r="S393" s="213">
        <f t="shared" si="175"/>
        <v>0</v>
      </c>
      <c r="T393" s="213">
        <f t="shared" si="175"/>
        <v>0</v>
      </c>
      <c r="U393" s="213">
        <f t="shared" si="175"/>
        <v>0</v>
      </c>
      <c r="V393" s="213">
        <f t="shared" si="175"/>
        <v>0</v>
      </c>
      <c r="W393" s="213">
        <f t="shared" si="175"/>
        <v>0</v>
      </c>
      <c r="X393" s="213">
        <f t="shared" si="175"/>
        <v>0</v>
      </c>
      <c r="Y393" s="213">
        <f t="shared" si="175"/>
        <v>0</v>
      </c>
      <c r="Z393" s="213">
        <f t="shared" si="175"/>
        <v>0</v>
      </c>
      <c r="AA393" s="213">
        <f t="shared" si="175"/>
        <v>0</v>
      </c>
      <c r="AB393" s="213">
        <f t="shared" si="175"/>
        <v>0</v>
      </c>
      <c r="AC393" s="213">
        <f t="shared" si="175"/>
        <v>0</v>
      </c>
      <c r="AD393" s="213">
        <f t="shared" si="175"/>
        <v>0</v>
      </c>
      <c r="AE393" s="213">
        <f t="shared" si="175"/>
        <v>0</v>
      </c>
      <c r="AF393" s="213">
        <f t="shared" si="175"/>
        <v>0</v>
      </c>
      <c r="AG393" s="213">
        <f t="shared" si="175"/>
        <v>0</v>
      </c>
      <c r="AH393" s="213">
        <f t="shared" si="175"/>
        <v>0</v>
      </c>
      <c r="AI393" s="213">
        <f t="shared" si="175"/>
        <v>0</v>
      </c>
      <c r="AJ393" s="213">
        <f t="shared" si="175"/>
        <v>0</v>
      </c>
      <c r="AK393" s="213">
        <f t="shared" si="175"/>
        <v>0</v>
      </c>
      <c r="AL393" s="213">
        <f t="shared" si="175"/>
        <v>0</v>
      </c>
      <c r="AM393" s="213">
        <f t="shared" si="175"/>
        <v>0</v>
      </c>
      <c r="AN393" s="213">
        <f t="shared" si="175"/>
        <v>0</v>
      </c>
      <c r="AO393" s="213">
        <f t="shared" si="175"/>
        <v>0</v>
      </c>
      <c r="AP393" s="213">
        <f t="shared" si="175"/>
        <v>0</v>
      </c>
    </row>
    <row r="394" spans="1:42" x14ac:dyDescent="0.2">
      <c r="A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29" t="s">
        <v>102</v>
      </c>
    </row>
    <row r="396" spans="1:42" x14ac:dyDescent="0.2">
      <c r="A396" s="16" t="s">
        <v>24</v>
      </c>
      <c r="G396" s="435" t="s">
        <v>68</v>
      </c>
      <c r="H396" s="436"/>
      <c r="I396" s="436"/>
      <c r="J396" s="437"/>
      <c r="K396" s="438" t="s">
        <v>69</v>
      </c>
      <c r="L396" s="439"/>
    </row>
    <row r="397" spans="1:42" ht="51" x14ac:dyDescent="0.2">
      <c r="A397" s="16"/>
      <c r="B397" s="18" t="s">
        <v>58</v>
      </c>
      <c r="C397" s="18" t="s">
        <v>54</v>
      </c>
      <c r="D397" s="18" t="s">
        <v>56</v>
      </c>
      <c r="E397" s="34" t="s">
        <v>57</v>
      </c>
      <c r="F397" s="18" t="s">
        <v>59</v>
      </c>
      <c r="G397" s="18" t="s">
        <v>63</v>
      </c>
      <c r="H397" s="18" t="s">
        <v>65</v>
      </c>
      <c r="I397" s="67" t="s">
        <v>64</v>
      </c>
      <c r="J397" s="18" t="s">
        <v>66</v>
      </c>
      <c r="K397" s="40" t="s">
        <v>3</v>
      </c>
      <c r="L397" s="183" t="s">
        <v>66</v>
      </c>
      <c r="M397" s="35" t="s">
        <v>70</v>
      </c>
      <c r="N397" s="35" t="s">
        <v>71</v>
      </c>
      <c r="O397" s="18" t="s">
        <v>60</v>
      </c>
      <c r="P397" s="182" t="s">
        <v>92</v>
      </c>
      <c r="Q397" s="18" t="s">
        <v>93</v>
      </c>
    </row>
    <row r="398" spans="1:42" s="16" customFormat="1" x14ac:dyDescent="0.2">
      <c r="A398" s="41" t="str">
        <f t="shared" ref="A398:A403" si="176">A262</f>
        <v>5-yr MACRS</v>
      </c>
      <c r="B398" s="280">
        <f>IF(Inputs!$C$161=0,0,depr_alloc_macrs_5_percent*100/Inputs!$C$161)</f>
        <v>0</v>
      </c>
      <c r="C398" s="162">
        <f>-$B$84*depr_alloc_macrs_5_percent/100</f>
        <v>0</v>
      </c>
      <c r="D398" s="162">
        <f t="shared" ref="D398:E404" si="177">$B398/100*D$405</f>
        <v>0</v>
      </c>
      <c r="E398" s="162">
        <f t="shared" si="177"/>
        <v>0</v>
      </c>
      <c r="F398" s="164">
        <f>C398-D398-E398</f>
        <v>0</v>
      </c>
      <c r="G398" s="165">
        <f>IF(depr_itc_fed_macrs_5="Yes",F398,0)</f>
        <v>0</v>
      </c>
      <c r="H398" s="175">
        <f t="shared" ref="H398:H404" si="178">IF($G$405=0,0,G398/$G$405)*100</f>
        <v>0</v>
      </c>
      <c r="I398" s="168">
        <f t="shared" ref="I398:I404" si="179">$I$405*H398/100</f>
        <v>0</v>
      </c>
      <c r="J398" s="169">
        <f>I398*0.5</f>
        <v>0</v>
      </c>
      <c r="K398" s="164">
        <f t="shared" ref="K398:K404" si="180">H398/100*$K$405</f>
        <v>0</v>
      </c>
      <c r="L398" s="164">
        <f>K398*0.5</f>
        <v>0</v>
      </c>
      <c r="M398" s="162">
        <f t="shared" ref="M398:M404" si="181">IF(itc_sta_amount_deprbas_fed="Yes",L262,0)+IF(itc_sta_percent_deprbas_fed="Yes",J262,0)</f>
        <v>0</v>
      </c>
      <c r="N398" s="162">
        <f t="shared" ref="N398:N404" si="182">IF(itc_fed_amount_deprbas_fed="Yes",L398,0)+IF(itc_fed_percent_deprbas_fed="Yes",J398,0)</f>
        <v>0</v>
      </c>
      <c r="O398" s="170">
        <f t="shared" ref="O398:O402" si="183">F398-M398-N398</f>
        <v>0</v>
      </c>
      <c r="P398" s="162">
        <f>IF(depr_bonus_fed_macrs_5="Yes",O398*depr_bonus_fed/100,0)</f>
        <v>0</v>
      </c>
      <c r="Q398" s="164">
        <f>O398-P398</f>
        <v>0</v>
      </c>
    </row>
    <row r="399" spans="1:42" s="16" customFormat="1" x14ac:dyDescent="0.2">
      <c r="A399" s="41" t="str">
        <f t="shared" si="176"/>
        <v>15-yr MACRS</v>
      </c>
      <c r="B399" s="280">
        <f>IF(Inputs!$C$161=0,0,depr_alloc_macrs_15_percent*100/Inputs!$C$161)</f>
        <v>0</v>
      </c>
      <c r="C399" s="162">
        <f>-$B$84*depr_alloc_macrs_15_percent/100</f>
        <v>0</v>
      </c>
      <c r="D399" s="162">
        <f t="shared" si="177"/>
        <v>0</v>
      </c>
      <c r="E399" s="162">
        <f t="shared" si="177"/>
        <v>0</v>
      </c>
      <c r="F399" s="164">
        <f t="shared" ref="F399:F402" si="184">C399-D399-E399</f>
        <v>0</v>
      </c>
      <c r="G399" s="166">
        <f>IF(depr_itc_fed_macrs_15="Yes",F399,0)</f>
        <v>0</v>
      </c>
      <c r="H399" s="176">
        <f t="shared" si="178"/>
        <v>0</v>
      </c>
      <c r="I399" s="162">
        <f t="shared" si="179"/>
        <v>0</v>
      </c>
      <c r="J399" s="171">
        <f t="shared" ref="J399:J404" si="185">I399*0.5</f>
        <v>0</v>
      </c>
      <c r="K399" s="164">
        <f t="shared" si="180"/>
        <v>0</v>
      </c>
      <c r="L399" s="164">
        <f t="shared" ref="L399:L404" si="186">K399*0.5</f>
        <v>0</v>
      </c>
      <c r="M399" s="162">
        <f t="shared" si="181"/>
        <v>0</v>
      </c>
      <c r="N399" s="162">
        <f t="shared" si="182"/>
        <v>0</v>
      </c>
      <c r="O399" s="164">
        <f t="shared" si="183"/>
        <v>0</v>
      </c>
      <c r="P399" s="162">
        <f>IF(depr_bonus_fed_macrs_15="Yes",O399*depr_bonus_fed/100,0)</f>
        <v>0</v>
      </c>
      <c r="Q399" s="164">
        <f t="shared" ref="Q399:Q402" si="187">O399-P399</f>
        <v>0</v>
      </c>
    </row>
    <row r="400" spans="1:42" s="16" customFormat="1" x14ac:dyDescent="0.2">
      <c r="A400" s="41" t="str">
        <f t="shared" si="176"/>
        <v>5-yr SL</v>
      </c>
      <c r="B400" s="280">
        <f>IF(Inputs!$C$161=0,0,depr_alloc_sl_5_percent*100/Inputs!$C$161)</f>
        <v>0</v>
      </c>
      <c r="C400" s="162">
        <f>-$B$84*depr_alloc_sl_5_percent/100</f>
        <v>0</v>
      </c>
      <c r="D400" s="162">
        <f t="shared" si="177"/>
        <v>0</v>
      </c>
      <c r="E400" s="162">
        <f t="shared" si="177"/>
        <v>0</v>
      </c>
      <c r="F400" s="164">
        <f t="shared" si="184"/>
        <v>0</v>
      </c>
      <c r="G400" s="166">
        <f>IF(depr_itc_fed_sl_5="Yes",F400,0)</f>
        <v>0</v>
      </c>
      <c r="H400" s="176">
        <f t="shared" si="178"/>
        <v>0</v>
      </c>
      <c r="I400" s="162">
        <f t="shared" si="179"/>
        <v>0</v>
      </c>
      <c r="J400" s="171">
        <f t="shared" si="185"/>
        <v>0</v>
      </c>
      <c r="K400" s="164">
        <f t="shared" si="180"/>
        <v>0</v>
      </c>
      <c r="L400" s="164">
        <f t="shared" si="186"/>
        <v>0</v>
      </c>
      <c r="M400" s="162">
        <f t="shared" si="181"/>
        <v>0</v>
      </c>
      <c r="N400" s="162">
        <f t="shared" si="182"/>
        <v>0</v>
      </c>
      <c r="O400" s="164">
        <f t="shared" si="183"/>
        <v>0</v>
      </c>
      <c r="P400" s="162">
        <f>IF(depr_bonus_fed_sl_5="Yes",O400*depr_bonus_fed/100,0)</f>
        <v>0</v>
      </c>
      <c r="Q400" s="164">
        <f t="shared" si="187"/>
        <v>0</v>
      </c>
    </row>
    <row r="401" spans="1:17" s="16" customFormat="1" x14ac:dyDescent="0.2">
      <c r="A401" s="41" t="str">
        <f t="shared" si="176"/>
        <v>15-yr SL</v>
      </c>
      <c r="B401" s="280">
        <f>IF(Inputs!$C$161=0,0,depr_alloc_sl_15_percent*100/Inputs!$C$161)</f>
        <v>0</v>
      </c>
      <c r="C401" s="162">
        <f>-$B$84*depr_alloc_sl_15_percent/100</f>
        <v>0</v>
      </c>
      <c r="D401" s="162">
        <f t="shared" si="177"/>
        <v>0</v>
      </c>
      <c r="E401" s="162">
        <f t="shared" si="177"/>
        <v>0</v>
      </c>
      <c r="F401" s="164">
        <f t="shared" si="184"/>
        <v>0</v>
      </c>
      <c r="G401" s="166">
        <f>IF(depr_itc_fed_sl_15="Yes",F401,0)</f>
        <v>0</v>
      </c>
      <c r="H401" s="176">
        <f t="shared" si="178"/>
        <v>0</v>
      </c>
      <c r="I401" s="162">
        <f t="shared" si="179"/>
        <v>0</v>
      </c>
      <c r="J401" s="171">
        <f t="shared" si="185"/>
        <v>0</v>
      </c>
      <c r="K401" s="164">
        <f t="shared" si="180"/>
        <v>0</v>
      </c>
      <c r="L401" s="164">
        <f t="shared" si="186"/>
        <v>0</v>
      </c>
      <c r="M401" s="162">
        <f t="shared" si="181"/>
        <v>0</v>
      </c>
      <c r="N401" s="162">
        <f t="shared" si="182"/>
        <v>0</v>
      </c>
      <c r="O401" s="164">
        <f t="shared" si="183"/>
        <v>0</v>
      </c>
      <c r="P401" s="162">
        <f>IF(depr_bonus_fed_sl_15="Yes",O401*depr_bonus_fed/100,0)</f>
        <v>0</v>
      </c>
      <c r="Q401" s="164">
        <f t="shared" si="187"/>
        <v>0</v>
      </c>
    </row>
    <row r="402" spans="1:17" s="16" customFormat="1" x14ac:dyDescent="0.2">
      <c r="A402" s="41" t="str">
        <f t="shared" si="176"/>
        <v>20-yr SL</v>
      </c>
      <c r="B402" s="280">
        <f>IF(Inputs!$C$161=0,0,depr_alloc_sl_20_percent*100/Inputs!$C$161)</f>
        <v>0</v>
      </c>
      <c r="C402" s="162">
        <f>-$B$84*depr_alloc_sl_20_percent/100</f>
        <v>0</v>
      </c>
      <c r="D402" s="162">
        <f t="shared" si="177"/>
        <v>0</v>
      </c>
      <c r="E402" s="162">
        <f t="shared" si="177"/>
        <v>0</v>
      </c>
      <c r="F402" s="164">
        <f t="shared" si="184"/>
        <v>0</v>
      </c>
      <c r="G402" s="166">
        <f>IF(depr_itc_fed_sl_20="Yes",F402,0)</f>
        <v>0</v>
      </c>
      <c r="H402" s="176">
        <f t="shared" si="178"/>
        <v>0</v>
      </c>
      <c r="I402" s="162">
        <f t="shared" si="179"/>
        <v>0</v>
      </c>
      <c r="J402" s="171">
        <f t="shared" si="185"/>
        <v>0</v>
      </c>
      <c r="K402" s="164">
        <f t="shared" si="180"/>
        <v>0</v>
      </c>
      <c r="L402" s="164">
        <f t="shared" si="186"/>
        <v>0</v>
      </c>
      <c r="M402" s="162">
        <f t="shared" si="181"/>
        <v>0</v>
      </c>
      <c r="N402" s="162">
        <f t="shared" si="182"/>
        <v>0</v>
      </c>
      <c r="O402" s="164">
        <f t="shared" si="183"/>
        <v>0</v>
      </c>
      <c r="P402" s="162">
        <f>IF(depr_bonus_fed_sl_20="Yes",O402*depr_bonus_fed/100,0)</f>
        <v>0</v>
      </c>
      <c r="Q402" s="164">
        <f t="shared" si="187"/>
        <v>0</v>
      </c>
    </row>
    <row r="403" spans="1:17" s="16" customFormat="1" x14ac:dyDescent="0.2">
      <c r="A403" s="41" t="str">
        <f t="shared" si="176"/>
        <v>39-yr SL</v>
      </c>
      <c r="B403" s="280">
        <f>IF(Inputs!$C$161=0,0,depr_alloc_sl_39_percent*100/Inputs!$C$161)</f>
        <v>0</v>
      </c>
      <c r="C403" s="162">
        <f>-$B$84*depr_alloc_sl_39_percent/100</f>
        <v>0</v>
      </c>
      <c r="D403" s="162">
        <f t="shared" si="177"/>
        <v>0</v>
      </c>
      <c r="E403" s="162">
        <f t="shared" si="177"/>
        <v>0</v>
      </c>
      <c r="F403" s="164">
        <f>C403-D403-E403</f>
        <v>0</v>
      </c>
      <c r="G403" s="166">
        <f>IF(depr_itc_fed_sl_39="Yes",F403,0)</f>
        <v>0</v>
      </c>
      <c r="H403" s="176">
        <f t="shared" si="178"/>
        <v>0</v>
      </c>
      <c r="I403" s="162">
        <f t="shared" si="179"/>
        <v>0</v>
      </c>
      <c r="J403" s="171">
        <f t="shared" si="185"/>
        <v>0</v>
      </c>
      <c r="K403" s="164">
        <f t="shared" si="180"/>
        <v>0</v>
      </c>
      <c r="L403" s="164">
        <f t="shared" si="186"/>
        <v>0</v>
      </c>
      <c r="M403" s="166">
        <f t="shared" si="181"/>
        <v>0</v>
      </c>
      <c r="N403" s="162">
        <f t="shared" si="182"/>
        <v>0</v>
      </c>
      <c r="O403" s="164">
        <f>F403-M403-N403</f>
        <v>0</v>
      </c>
      <c r="P403" s="162">
        <f>IF(depr_bonus_fed_sl_39="Yes",O403*depr_bonus_fed/100,0)</f>
        <v>0</v>
      </c>
      <c r="Q403" s="164">
        <f>O403-P403</f>
        <v>0</v>
      </c>
    </row>
    <row r="404" spans="1:17" s="16" customFormat="1" x14ac:dyDescent="0.2">
      <c r="A404" s="41" t="s">
        <v>348</v>
      </c>
      <c r="B404" s="281">
        <f>IF(Inputs!$C$161=0,0,depr_alloc_custom_percent*100/Inputs!$C$161)</f>
        <v>0</v>
      </c>
      <c r="C404" s="163">
        <f>-$B$84*depr_alloc_custom_percent/100</f>
        <v>0</v>
      </c>
      <c r="D404" s="162">
        <f t="shared" si="177"/>
        <v>0</v>
      </c>
      <c r="E404" s="162">
        <f t="shared" si="177"/>
        <v>0</v>
      </c>
      <c r="F404" s="167">
        <f>C404-D404-E404</f>
        <v>0</v>
      </c>
      <c r="G404" s="166">
        <f>IF(depr_itc_fed_custom="Yes",F404,0)</f>
        <v>0</v>
      </c>
      <c r="H404" s="176">
        <f t="shared" si="178"/>
        <v>0</v>
      </c>
      <c r="I404" s="162">
        <f t="shared" si="179"/>
        <v>0</v>
      </c>
      <c r="J404" s="171">
        <f t="shared" si="185"/>
        <v>0</v>
      </c>
      <c r="K404" s="164">
        <f t="shared" si="180"/>
        <v>0</v>
      </c>
      <c r="L404" s="164">
        <f t="shared" si="186"/>
        <v>0</v>
      </c>
      <c r="M404" s="177">
        <f t="shared" si="181"/>
        <v>0</v>
      </c>
      <c r="N404" s="400">
        <f t="shared" si="182"/>
        <v>0</v>
      </c>
      <c r="O404" s="167">
        <f>F404-M404-N404</f>
        <v>0</v>
      </c>
      <c r="P404" s="163">
        <f>IF(depr_bonus_fed_custom="Yes",O404*depr_bonus_fed/100,0)</f>
        <v>0</v>
      </c>
      <c r="Q404" s="167">
        <f>O404-P404</f>
        <v>0</v>
      </c>
    </row>
    <row r="405" spans="1:17" s="16" customFormat="1" x14ac:dyDescent="0.2">
      <c r="B405" s="281">
        <f>SUM(B398:B404)</f>
        <v>0</v>
      </c>
      <c r="C405" s="163">
        <f>SUM(C398:C404)</f>
        <v>0</v>
      </c>
      <c r="D405" s="180">
        <f>B414+B420</f>
        <v>0</v>
      </c>
      <c r="E405" s="181">
        <f>B426</f>
        <v>0</v>
      </c>
      <c r="F405" s="177">
        <f>SUM(F398:F404)</f>
        <v>0</v>
      </c>
      <c r="G405" s="178">
        <f>SUM(G398:G404)</f>
        <v>0</v>
      </c>
      <c r="H405" s="179">
        <f>SUM(H398:H404)</f>
        <v>0</v>
      </c>
      <c r="I405" s="180">
        <f>MIN(itc_fed_percent_maxvalue,itc_fed_percent/100*G405)</f>
        <v>0</v>
      </c>
      <c r="J405" s="180">
        <f>SUM(J398:J404)</f>
        <v>0</v>
      </c>
      <c r="K405" s="178">
        <f>itc_fed_amount</f>
        <v>0</v>
      </c>
      <c r="L405" s="181">
        <f t="shared" ref="L405:Q405" si="188">SUM(L398:L404)</f>
        <v>0</v>
      </c>
      <c r="M405" s="163">
        <f t="shared" si="188"/>
        <v>0</v>
      </c>
      <c r="N405" s="163">
        <f t="shared" si="188"/>
        <v>0</v>
      </c>
      <c r="O405" s="167">
        <f t="shared" si="188"/>
        <v>0</v>
      </c>
      <c r="P405" s="167">
        <f t="shared" si="188"/>
        <v>0</v>
      </c>
      <c r="Q405" s="167">
        <f t="shared" si="188"/>
        <v>0</v>
      </c>
    </row>
    <row r="406" spans="1:17" s="122" customFormat="1" x14ac:dyDescent="0.2">
      <c r="A406" s="16"/>
      <c r="B406" s="4"/>
    </row>
    <row r="407" spans="1:17" s="122" customFormat="1" x14ac:dyDescent="0.2">
      <c r="A407" s="16" t="s">
        <v>67</v>
      </c>
      <c r="B407" s="4"/>
    </row>
    <row r="408" spans="1:17" s="122" customFormat="1" x14ac:dyDescent="0.2">
      <c r="A408" s="310" t="str">
        <f>A272</f>
        <v>Investment Based Incentive (IBI)</v>
      </c>
      <c r="B408" s="4"/>
    </row>
    <row r="409" spans="1:17" s="122" customFormat="1" x14ac:dyDescent="0.2">
      <c r="A409" s="41" t="str">
        <f>A273</f>
        <v>As fixed amount</v>
      </c>
      <c r="B409" s="4"/>
    </row>
    <row r="410" spans="1:17" s="122" customFormat="1" x14ac:dyDescent="0.2">
      <c r="A410" s="311" t="s">
        <v>4</v>
      </c>
      <c r="B410" s="216">
        <f>IF(ibi_fed_amount_deprbas_fed="Yes",ibi_fed_amount,0)</f>
        <v>0</v>
      </c>
    </row>
    <row r="411" spans="1:17" s="122" customFormat="1" x14ac:dyDescent="0.2">
      <c r="A411" s="311" t="s">
        <v>5</v>
      </c>
      <c r="B411" s="216">
        <f>IF(ibi_sta_amount_deprbas_fed="Yes",ibi_sta_amount,0)</f>
        <v>0</v>
      </c>
    </row>
    <row r="412" spans="1:17" s="122" customFormat="1" x14ac:dyDescent="0.2">
      <c r="A412" s="311" t="s">
        <v>190</v>
      </c>
      <c r="B412" s="216">
        <f>IF(ibi_uti_amount_deprbas_fed="Yes",ibi_uti_amount,0)</f>
        <v>0</v>
      </c>
    </row>
    <row r="413" spans="1:17" s="122" customFormat="1" x14ac:dyDescent="0.2">
      <c r="A413" s="311" t="s">
        <v>191</v>
      </c>
      <c r="B413" s="217">
        <f>IF(ibi_oth_amount_deprbas_fed="Yes",ibi_oth_amount,0)</f>
        <v>0</v>
      </c>
    </row>
    <row r="414" spans="1:17" s="122" customFormat="1" x14ac:dyDescent="0.2">
      <c r="A414" s="311" t="str">
        <f>A278</f>
        <v>Total</v>
      </c>
      <c r="B414" s="216">
        <f>SUM(B410:B413)</f>
        <v>0</v>
      </c>
    </row>
    <row r="415" spans="1:17" s="122" customFormat="1" x14ac:dyDescent="0.2">
      <c r="A415" s="41" t="str">
        <f>A279</f>
        <v>As percentage</v>
      </c>
      <c r="B415" s="4"/>
    </row>
    <row r="416" spans="1:17" s="122" customFormat="1" x14ac:dyDescent="0.2">
      <c r="A416" s="311" t="s">
        <v>4</v>
      </c>
      <c r="B416" s="216">
        <f>IF(ibi_fed_percent_deprbas_fed="Yes",C554,0)</f>
        <v>0</v>
      </c>
    </row>
    <row r="417" spans="1:42" s="122" customFormat="1" x14ac:dyDescent="0.2">
      <c r="A417" s="311" t="s">
        <v>5</v>
      </c>
      <c r="B417" s="216">
        <f>IF(ibi_sta_percent_deprbas_fed="Yes",C555,0)</f>
        <v>0</v>
      </c>
    </row>
    <row r="418" spans="1:42" s="122" customFormat="1" x14ac:dyDescent="0.2">
      <c r="A418" s="311" t="s">
        <v>190</v>
      </c>
      <c r="B418" s="216">
        <f>IF(ibi_uti_percent_deprbas_fed="Yes",C556,0)</f>
        <v>0</v>
      </c>
    </row>
    <row r="419" spans="1:42" s="122" customFormat="1" x14ac:dyDescent="0.2">
      <c r="A419" s="311" t="s">
        <v>191</v>
      </c>
      <c r="B419" s="217">
        <f>IF(ibi_oth_percent_deprbas_fed="Yes",C557,0)</f>
        <v>0</v>
      </c>
    </row>
    <row r="420" spans="1:42" s="122" customFormat="1" x14ac:dyDescent="0.2">
      <c r="A420" s="311" t="str">
        <f>A284</f>
        <v>Total</v>
      </c>
      <c r="B420" s="216">
        <f>SUM(B416:B419)</f>
        <v>0</v>
      </c>
    </row>
    <row r="421" spans="1:42" s="122" customFormat="1" x14ac:dyDescent="0.2">
      <c r="A421" s="310" t="str">
        <f>A285</f>
        <v>Capacity Based Incentive (CBI)</v>
      </c>
      <c r="B421" s="4"/>
    </row>
    <row r="422" spans="1:42" s="122" customFormat="1" x14ac:dyDescent="0.2">
      <c r="A422" s="41" t="s">
        <v>4</v>
      </c>
      <c r="B422" s="216">
        <f>IF(cbi_fed_deprbas_fed="Yes",C561,0)</f>
        <v>0</v>
      </c>
    </row>
    <row r="423" spans="1:42" s="122" customFormat="1" x14ac:dyDescent="0.2">
      <c r="A423" s="41" t="s">
        <v>5</v>
      </c>
      <c r="B423" s="216">
        <f>IF(cbi_sta_deprbas_fed="Yes",C562,0)</f>
        <v>0</v>
      </c>
    </row>
    <row r="424" spans="1:42" s="122" customFormat="1" x14ac:dyDescent="0.2">
      <c r="A424" s="41" t="s">
        <v>190</v>
      </c>
      <c r="B424" s="216">
        <f>IF(cbi_uti_deprbas_fed="Yes",C563,0)</f>
        <v>0</v>
      </c>
    </row>
    <row r="425" spans="1:42" s="122" customFormat="1" x14ac:dyDescent="0.2">
      <c r="A425" s="41" t="s">
        <v>191</v>
      </c>
      <c r="B425" s="217">
        <f>IF(cbi_oth_deprbas_fed="Yes",C564,0)</f>
        <v>0</v>
      </c>
    </row>
    <row r="426" spans="1:42" s="122" customFormat="1" x14ac:dyDescent="0.2">
      <c r="A426" s="41" t="str">
        <f>A290</f>
        <v>Total</v>
      </c>
      <c r="B426" s="217">
        <f>SUM(B422:B425)</f>
        <v>0</v>
      </c>
    </row>
    <row r="427" spans="1:42" s="122" customFormat="1" x14ac:dyDescent="0.2">
      <c r="A427" s="310" t="str">
        <f>A291</f>
        <v>Total Basis Reduction</v>
      </c>
      <c r="B427" s="216">
        <f>B414+B420+B426</f>
        <v>0</v>
      </c>
    </row>
    <row r="428" spans="1:42" s="122" customFormat="1" x14ac:dyDescent="0.2">
      <c r="A428" s="16"/>
      <c r="B428" s="4"/>
    </row>
    <row r="429" spans="1:42" s="122" customFormat="1" x14ac:dyDescent="0.2">
      <c r="A429" s="16" t="s">
        <v>87</v>
      </c>
      <c r="B429" s="4"/>
    </row>
    <row r="430" spans="1:42" s="122" customFormat="1" x14ac:dyDescent="0.2">
      <c r="A430" s="41" t="s">
        <v>61</v>
      </c>
      <c r="B430" s="4"/>
    </row>
    <row r="431" spans="1:42" x14ac:dyDescent="0.2">
      <c r="A431" s="33" t="str">
        <f t="shared" ref="A431:A436" si="189">A398</f>
        <v>5-yr MACRS</v>
      </c>
      <c r="B431" s="222">
        <f t="array" ref="B431">SUM(IF(ISNUMBER(C431:AP431),C431:AP431))</f>
        <v>0</v>
      </c>
      <c r="C431" s="223" t="e">
        <f>LOOKUP(C$2,'Depreciation Schedules'!$A$3:$A$42,'Depreciation Schedules'!$B$3:$B$42)</f>
        <v>#N/A</v>
      </c>
      <c r="D431" s="223" t="e">
        <f>LOOKUP(D$2,'Depreciation Schedules'!$A$3:$A$42,'Depreciation Schedules'!$B$3:$B$42)</f>
        <v>#N/A</v>
      </c>
      <c r="E431" s="223" t="e">
        <f>LOOKUP(E$2,'Depreciation Schedules'!$A$3:$A$42,'Depreciation Schedules'!$B$3:$B$42)</f>
        <v>#N/A</v>
      </c>
      <c r="F431" s="223" t="e">
        <f>LOOKUP(F$2,'Depreciation Schedules'!$A$3:$A$42,'Depreciation Schedules'!$B$3:$B$42)</f>
        <v>#N/A</v>
      </c>
      <c r="G431" s="223" t="e">
        <f>LOOKUP(G$2,'Depreciation Schedules'!$A$3:$A$42,'Depreciation Schedules'!$B$3:$B$42)</f>
        <v>#N/A</v>
      </c>
      <c r="H431" s="223" t="e">
        <f>LOOKUP(H$2,'Depreciation Schedules'!$A$3:$A$42,'Depreciation Schedules'!$B$3:$B$42)</f>
        <v>#N/A</v>
      </c>
      <c r="I431" s="223" t="e">
        <f>LOOKUP(I$2,'Depreciation Schedules'!$A$3:$A$42,'Depreciation Schedules'!$B$3:$B$42)</f>
        <v>#N/A</v>
      </c>
      <c r="J431" s="223" t="e">
        <f>LOOKUP(J$2,'Depreciation Schedules'!$A$3:$A$42,'Depreciation Schedules'!$B$3:$B$42)</f>
        <v>#N/A</v>
      </c>
      <c r="K431" s="223" t="e">
        <f>LOOKUP(K$2,'Depreciation Schedules'!$A$3:$A$42,'Depreciation Schedules'!$B$3:$B$42)</f>
        <v>#N/A</v>
      </c>
      <c r="L431" s="223" t="e">
        <f>LOOKUP(L$2,'Depreciation Schedules'!$A$3:$A$42,'Depreciation Schedules'!$B$3:$B$42)</f>
        <v>#N/A</v>
      </c>
      <c r="M431" s="223" t="e">
        <f>LOOKUP(M$2,'Depreciation Schedules'!$A$3:$A$42,'Depreciation Schedules'!$B$3:$B$42)</f>
        <v>#N/A</v>
      </c>
      <c r="N431" s="223" t="e">
        <f>LOOKUP(N$2,'Depreciation Schedules'!$A$3:$A$42,'Depreciation Schedules'!$B$3:$B$42)</f>
        <v>#N/A</v>
      </c>
      <c r="O431" s="223" t="e">
        <f>LOOKUP(O$2,'Depreciation Schedules'!$A$3:$A$42,'Depreciation Schedules'!$B$3:$B$42)</f>
        <v>#N/A</v>
      </c>
      <c r="P431" s="223" t="e">
        <f>LOOKUP(P$2,'Depreciation Schedules'!$A$3:$A$42,'Depreciation Schedules'!$B$3:$B$42)</f>
        <v>#N/A</v>
      </c>
      <c r="Q431" s="223" t="e">
        <f>LOOKUP(Q$2,'Depreciation Schedules'!$A$3:$A$42,'Depreciation Schedules'!$B$3:$B$42)</f>
        <v>#N/A</v>
      </c>
      <c r="R431" s="223" t="e">
        <f>LOOKUP(R$2,'Depreciation Schedules'!$A$3:$A$42,'Depreciation Schedules'!$B$3:$B$42)</f>
        <v>#N/A</v>
      </c>
      <c r="S431" s="223" t="e">
        <f>LOOKUP(S$2,'Depreciation Schedules'!$A$3:$A$42,'Depreciation Schedules'!$B$3:$B$42)</f>
        <v>#N/A</v>
      </c>
      <c r="T431" s="223" t="e">
        <f>LOOKUP(T$2,'Depreciation Schedules'!$A$3:$A$42,'Depreciation Schedules'!$B$3:$B$42)</f>
        <v>#N/A</v>
      </c>
      <c r="U431" s="223" t="e">
        <f>LOOKUP(U$2,'Depreciation Schedules'!$A$3:$A$42,'Depreciation Schedules'!$B$3:$B$42)</f>
        <v>#N/A</v>
      </c>
      <c r="V431" s="223" t="e">
        <f>LOOKUP(V$2,'Depreciation Schedules'!$A$3:$A$42,'Depreciation Schedules'!$B$3:$B$42)</f>
        <v>#N/A</v>
      </c>
      <c r="W431" s="223" t="e">
        <f>LOOKUP(W$2,'Depreciation Schedules'!$A$3:$A$42,'Depreciation Schedules'!$B$3:$B$42)</f>
        <v>#N/A</v>
      </c>
      <c r="X431" s="223" t="e">
        <f>LOOKUP(X$2,'Depreciation Schedules'!$A$3:$A$42,'Depreciation Schedules'!$B$3:$B$42)</f>
        <v>#N/A</v>
      </c>
      <c r="Y431" s="223" t="e">
        <f>LOOKUP(Y$2,'Depreciation Schedules'!$A$3:$A$42,'Depreciation Schedules'!$B$3:$B$42)</f>
        <v>#N/A</v>
      </c>
      <c r="Z431" s="223" t="e">
        <f>LOOKUP(Z$2,'Depreciation Schedules'!$A$3:$A$42,'Depreciation Schedules'!$B$3:$B$42)</f>
        <v>#N/A</v>
      </c>
      <c r="AA431" s="223" t="e">
        <f>LOOKUP(AA$2,'Depreciation Schedules'!$A$3:$A$42,'Depreciation Schedules'!$B$3:$B$42)</f>
        <v>#N/A</v>
      </c>
      <c r="AB431" s="223" t="e">
        <f>LOOKUP(AB$2,'Depreciation Schedules'!$A$3:$A$42,'Depreciation Schedules'!$B$3:$B$42)</f>
        <v>#N/A</v>
      </c>
      <c r="AC431" s="223" t="e">
        <f>LOOKUP(AC$2,'Depreciation Schedules'!$A$3:$A$42,'Depreciation Schedules'!$B$3:$B$42)</f>
        <v>#N/A</v>
      </c>
      <c r="AD431" s="223" t="e">
        <f>LOOKUP(AD$2,'Depreciation Schedules'!$A$3:$A$42,'Depreciation Schedules'!$B$3:$B$42)</f>
        <v>#N/A</v>
      </c>
      <c r="AE431" s="223" t="e">
        <f>LOOKUP(AE$2,'Depreciation Schedules'!$A$3:$A$42,'Depreciation Schedules'!$B$3:$B$42)</f>
        <v>#N/A</v>
      </c>
      <c r="AF431" s="223" t="e">
        <f>LOOKUP(AF$2,'Depreciation Schedules'!$A$3:$A$42,'Depreciation Schedules'!$B$3:$B$42)</f>
        <v>#N/A</v>
      </c>
      <c r="AG431" s="223" t="e">
        <f>LOOKUP(AG$2,'Depreciation Schedules'!$A$3:$A$42,'Depreciation Schedules'!$B$3:$B$42)</f>
        <v>#N/A</v>
      </c>
      <c r="AH431" s="223" t="e">
        <f>LOOKUP(AH$2,'Depreciation Schedules'!$A$3:$A$42,'Depreciation Schedules'!$B$3:$B$42)</f>
        <v>#N/A</v>
      </c>
      <c r="AI431" s="223" t="e">
        <f>LOOKUP(AI$2,'Depreciation Schedules'!$A$3:$A$42,'Depreciation Schedules'!$B$3:$B$42)</f>
        <v>#N/A</v>
      </c>
      <c r="AJ431" s="223" t="e">
        <f>LOOKUP(AJ$2,'Depreciation Schedules'!$A$3:$A$42,'Depreciation Schedules'!$B$3:$B$42)</f>
        <v>#N/A</v>
      </c>
      <c r="AK431" s="223" t="e">
        <f>LOOKUP(AK$2,'Depreciation Schedules'!$A$3:$A$42,'Depreciation Schedules'!$B$3:$B$42)</f>
        <v>#N/A</v>
      </c>
      <c r="AL431" s="223" t="e">
        <f>LOOKUP(AL$2,'Depreciation Schedules'!$A$3:$A$42,'Depreciation Schedules'!$B$3:$B$42)</f>
        <v>#N/A</v>
      </c>
      <c r="AM431" s="223" t="e">
        <f>LOOKUP(AM$2,'Depreciation Schedules'!$A$3:$A$42,'Depreciation Schedules'!$B$3:$B$42)</f>
        <v>#N/A</v>
      </c>
      <c r="AN431" s="223" t="e">
        <f>LOOKUP(AN$2,'Depreciation Schedules'!$A$3:$A$42,'Depreciation Schedules'!$B$3:$B$42)</f>
        <v>#N/A</v>
      </c>
      <c r="AO431" s="223" t="e">
        <f>LOOKUP(AO$2,'Depreciation Schedules'!$A$3:$A$42,'Depreciation Schedules'!$B$3:$B$42)</f>
        <v>#N/A</v>
      </c>
      <c r="AP431" s="223" t="e">
        <f>LOOKUP(AP$2,'Depreciation Schedules'!$A$3:$A$42,'Depreciation Schedules'!$B$3:$B$42)</f>
        <v>#N/A</v>
      </c>
    </row>
    <row r="432" spans="1:42" x14ac:dyDescent="0.2">
      <c r="A432" s="33" t="str">
        <f t="shared" si="189"/>
        <v>15-yr MACRS</v>
      </c>
      <c r="B432" s="222">
        <f t="array" ref="B432">SUM(IF(ISNUMBER(C432:AP432),C432:AP432))</f>
        <v>0</v>
      </c>
      <c r="C432" s="223" t="e">
        <f>LOOKUP(C$2,'Depreciation Schedules'!$A$3:$A$42,'Depreciation Schedules'!$C$3:$C$42)</f>
        <v>#N/A</v>
      </c>
      <c r="D432" s="223" t="e">
        <f>LOOKUP(D$2,'Depreciation Schedules'!$A$3:$A$42,'Depreciation Schedules'!$C$3:$C$42)</f>
        <v>#N/A</v>
      </c>
      <c r="E432" s="223" t="e">
        <f>LOOKUP(E$2,'Depreciation Schedules'!$A$3:$A$42,'Depreciation Schedules'!$C$3:$C$42)</f>
        <v>#N/A</v>
      </c>
      <c r="F432" s="223" t="e">
        <f>LOOKUP(F$2,'Depreciation Schedules'!$A$3:$A$42,'Depreciation Schedules'!$C$3:$C$42)</f>
        <v>#N/A</v>
      </c>
      <c r="G432" s="223" t="e">
        <f>LOOKUP(G$2,'Depreciation Schedules'!$A$3:$A$42,'Depreciation Schedules'!$C$3:$C$42)</f>
        <v>#N/A</v>
      </c>
      <c r="H432" s="223" t="e">
        <f>LOOKUP(H$2,'Depreciation Schedules'!$A$3:$A$42,'Depreciation Schedules'!$C$3:$C$42)</f>
        <v>#N/A</v>
      </c>
      <c r="I432" s="223" t="e">
        <f>LOOKUP(I$2,'Depreciation Schedules'!$A$3:$A$42,'Depreciation Schedules'!$C$3:$C$42)</f>
        <v>#N/A</v>
      </c>
      <c r="J432" s="223" t="e">
        <f>LOOKUP(J$2,'Depreciation Schedules'!$A$3:$A$42,'Depreciation Schedules'!$C$3:$C$42)</f>
        <v>#N/A</v>
      </c>
      <c r="K432" s="223" t="e">
        <f>LOOKUP(K$2,'Depreciation Schedules'!$A$3:$A$42,'Depreciation Schedules'!$C$3:$C$42)</f>
        <v>#N/A</v>
      </c>
      <c r="L432" s="223" t="e">
        <f>LOOKUP(L$2,'Depreciation Schedules'!$A$3:$A$42,'Depreciation Schedules'!$C$3:$C$42)</f>
        <v>#N/A</v>
      </c>
      <c r="M432" s="223" t="e">
        <f>LOOKUP(M$2,'Depreciation Schedules'!$A$3:$A$42,'Depreciation Schedules'!$C$3:$C$42)</f>
        <v>#N/A</v>
      </c>
      <c r="N432" s="223" t="e">
        <f>LOOKUP(N$2,'Depreciation Schedules'!$A$3:$A$42,'Depreciation Schedules'!$C$3:$C$42)</f>
        <v>#N/A</v>
      </c>
      <c r="O432" s="223" t="e">
        <f>LOOKUP(O$2,'Depreciation Schedules'!$A$3:$A$42,'Depreciation Schedules'!$C$3:$C$42)</f>
        <v>#N/A</v>
      </c>
      <c r="P432" s="223" t="e">
        <f>LOOKUP(P$2,'Depreciation Schedules'!$A$3:$A$42,'Depreciation Schedules'!$C$3:$C$42)</f>
        <v>#N/A</v>
      </c>
      <c r="Q432" s="223" t="e">
        <f>LOOKUP(Q$2,'Depreciation Schedules'!$A$3:$A$42,'Depreciation Schedules'!$C$3:$C$42)</f>
        <v>#N/A</v>
      </c>
      <c r="R432" s="223" t="e">
        <f>LOOKUP(R$2,'Depreciation Schedules'!$A$3:$A$42,'Depreciation Schedules'!$C$3:$C$42)</f>
        <v>#N/A</v>
      </c>
      <c r="S432" s="223" t="e">
        <f>LOOKUP(S$2,'Depreciation Schedules'!$A$3:$A$42,'Depreciation Schedules'!$C$3:$C$42)</f>
        <v>#N/A</v>
      </c>
      <c r="T432" s="223" t="e">
        <f>LOOKUP(T$2,'Depreciation Schedules'!$A$3:$A$42,'Depreciation Schedules'!$C$3:$C$42)</f>
        <v>#N/A</v>
      </c>
      <c r="U432" s="223" t="e">
        <f>LOOKUP(U$2,'Depreciation Schedules'!$A$3:$A$42,'Depreciation Schedules'!$C$3:$C$42)</f>
        <v>#N/A</v>
      </c>
      <c r="V432" s="223" t="e">
        <f>LOOKUP(V$2,'Depreciation Schedules'!$A$3:$A$42,'Depreciation Schedules'!$C$3:$C$42)</f>
        <v>#N/A</v>
      </c>
      <c r="W432" s="223" t="e">
        <f>LOOKUP(W$2,'Depreciation Schedules'!$A$3:$A$42,'Depreciation Schedules'!$C$3:$C$42)</f>
        <v>#N/A</v>
      </c>
      <c r="X432" s="223" t="e">
        <f>LOOKUP(X$2,'Depreciation Schedules'!$A$3:$A$42,'Depreciation Schedules'!$C$3:$C$42)</f>
        <v>#N/A</v>
      </c>
      <c r="Y432" s="223" t="e">
        <f>LOOKUP(Y$2,'Depreciation Schedules'!$A$3:$A$42,'Depreciation Schedules'!$C$3:$C$42)</f>
        <v>#N/A</v>
      </c>
      <c r="Z432" s="223" t="e">
        <f>LOOKUP(Z$2,'Depreciation Schedules'!$A$3:$A$42,'Depreciation Schedules'!$C$3:$C$42)</f>
        <v>#N/A</v>
      </c>
      <c r="AA432" s="223" t="e">
        <f>LOOKUP(AA$2,'Depreciation Schedules'!$A$3:$A$42,'Depreciation Schedules'!$C$3:$C$42)</f>
        <v>#N/A</v>
      </c>
      <c r="AB432" s="223" t="e">
        <f>LOOKUP(AB$2,'Depreciation Schedules'!$A$3:$A$42,'Depreciation Schedules'!$C$3:$C$42)</f>
        <v>#N/A</v>
      </c>
      <c r="AC432" s="223" t="e">
        <f>LOOKUP(AC$2,'Depreciation Schedules'!$A$3:$A$42,'Depreciation Schedules'!$C$3:$C$42)</f>
        <v>#N/A</v>
      </c>
      <c r="AD432" s="223" t="e">
        <f>LOOKUP(AD$2,'Depreciation Schedules'!$A$3:$A$42,'Depreciation Schedules'!$C$3:$C$42)</f>
        <v>#N/A</v>
      </c>
      <c r="AE432" s="223" t="e">
        <f>LOOKUP(AE$2,'Depreciation Schedules'!$A$3:$A$42,'Depreciation Schedules'!$C$3:$C$42)</f>
        <v>#N/A</v>
      </c>
      <c r="AF432" s="223" t="e">
        <f>LOOKUP(AF$2,'Depreciation Schedules'!$A$3:$A$42,'Depreciation Schedules'!$C$3:$C$42)</f>
        <v>#N/A</v>
      </c>
      <c r="AG432" s="223" t="e">
        <f>LOOKUP(AG$2,'Depreciation Schedules'!$A$3:$A$42,'Depreciation Schedules'!$C$3:$C$42)</f>
        <v>#N/A</v>
      </c>
      <c r="AH432" s="223" t="e">
        <f>LOOKUP(AH$2,'Depreciation Schedules'!$A$3:$A$42,'Depreciation Schedules'!$C$3:$C$42)</f>
        <v>#N/A</v>
      </c>
      <c r="AI432" s="223" t="e">
        <f>LOOKUP(AI$2,'Depreciation Schedules'!$A$3:$A$42,'Depreciation Schedules'!$C$3:$C$42)</f>
        <v>#N/A</v>
      </c>
      <c r="AJ432" s="223" t="e">
        <f>LOOKUP(AJ$2,'Depreciation Schedules'!$A$3:$A$42,'Depreciation Schedules'!$C$3:$C$42)</f>
        <v>#N/A</v>
      </c>
      <c r="AK432" s="223" t="e">
        <f>LOOKUP(AK$2,'Depreciation Schedules'!$A$3:$A$42,'Depreciation Schedules'!$C$3:$C$42)</f>
        <v>#N/A</v>
      </c>
      <c r="AL432" s="223" t="e">
        <f>LOOKUP(AL$2,'Depreciation Schedules'!$A$3:$A$42,'Depreciation Schedules'!$C$3:$C$42)</f>
        <v>#N/A</v>
      </c>
      <c r="AM432" s="223" t="e">
        <f>LOOKUP(AM$2,'Depreciation Schedules'!$A$3:$A$42,'Depreciation Schedules'!$C$3:$C$42)</f>
        <v>#N/A</v>
      </c>
      <c r="AN432" s="223" t="e">
        <f>LOOKUP(AN$2,'Depreciation Schedules'!$A$3:$A$42,'Depreciation Schedules'!$C$3:$C$42)</f>
        <v>#N/A</v>
      </c>
      <c r="AO432" s="223" t="e">
        <f>LOOKUP(AO$2,'Depreciation Schedules'!$A$3:$A$42,'Depreciation Schedules'!$C$3:$C$42)</f>
        <v>#N/A</v>
      </c>
      <c r="AP432" s="223" t="e">
        <f>LOOKUP(AP$2,'Depreciation Schedules'!$A$3:$A$42,'Depreciation Schedules'!$C$3:$C$42)</f>
        <v>#N/A</v>
      </c>
    </row>
    <row r="433" spans="1:42" x14ac:dyDescent="0.2">
      <c r="A433" s="33" t="str">
        <f t="shared" si="189"/>
        <v>5-yr SL</v>
      </c>
      <c r="B433" s="222">
        <f t="array" ref="B433">SUM(IF(ISNUMBER(C433:AP433),C433:AP433))</f>
        <v>0</v>
      </c>
      <c r="C433" s="223" t="e">
        <f>LOOKUP(C$2,'Depreciation Schedules'!$A$3:$A$42,'Depreciation Schedules'!$D$3:$D$42)</f>
        <v>#N/A</v>
      </c>
      <c r="D433" s="223" t="e">
        <f>LOOKUP(D$2,'Depreciation Schedules'!$A$3:$A$42,'Depreciation Schedules'!$D$3:$D$42)</f>
        <v>#N/A</v>
      </c>
      <c r="E433" s="223" t="e">
        <f>LOOKUP(E$2,'Depreciation Schedules'!$A$3:$A$42,'Depreciation Schedules'!$D$3:$D$42)</f>
        <v>#N/A</v>
      </c>
      <c r="F433" s="223" t="e">
        <f>LOOKUP(F$2,'Depreciation Schedules'!$A$3:$A$42,'Depreciation Schedules'!$D$3:$D$42)</f>
        <v>#N/A</v>
      </c>
      <c r="G433" s="223" t="e">
        <f>LOOKUP(G$2,'Depreciation Schedules'!$A$3:$A$42,'Depreciation Schedules'!$D$3:$D$42)</f>
        <v>#N/A</v>
      </c>
      <c r="H433" s="223" t="e">
        <f>LOOKUP(H$2,'Depreciation Schedules'!$A$3:$A$42,'Depreciation Schedules'!$D$3:$D$42)</f>
        <v>#N/A</v>
      </c>
      <c r="I433" s="223" t="e">
        <f>LOOKUP(I$2,'Depreciation Schedules'!$A$3:$A$42,'Depreciation Schedules'!$D$3:$D$42)</f>
        <v>#N/A</v>
      </c>
      <c r="J433" s="223" t="e">
        <f>LOOKUP(J$2,'Depreciation Schedules'!$A$3:$A$42,'Depreciation Schedules'!$D$3:$D$42)</f>
        <v>#N/A</v>
      </c>
      <c r="K433" s="223" t="e">
        <f>LOOKUP(K$2,'Depreciation Schedules'!$A$3:$A$42,'Depreciation Schedules'!$D$3:$D$42)</f>
        <v>#N/A</v>
      </c>
      <c r="L433" s="223" t="e">
        <f>LOOKUP(L$2,'Depreciation Schedules'!$A$3:$A$42,'Depreciation Schedules'!$D$3:$D$42)</f>
        <v>#N/A</v>
      </c>
      <c r="M433" s="223" t="e">
        <f>LOOKUP(M$2,'Depreciation Schedules'!$A$3:$A$42,'Depreciation Schedules'!$D$3:$D$42)</f>
        <v>#N/A</v>
      </c>
      <c r="N433" s="223" t="e">
        <f>LOOKUP(N$2,'Depreciation Schedules'!$A$3:$A$42,'Depreciation Schedules'!$D$3:$D$42)</f>
        <v>#N/A</v>
      </c>
      <c r="O433" s="223" t="e">
        <f>LOOKUP(O$2,'Depreciation Schedules'!$A$3:$A$42,'Depreciation Schedules'!$D$3:$D$42)</f>
        <v>#N/A</v>
      </c>
      <c r="P433" s="223" t="e">
        <f>LOOKUP(P$2,'Depreciation Schedules'!$A$3:$A$42,'Depreciation Schedules'!$D$3:$D$42)</f>
        <v>#N/A</v>
      </c>
      <c r="Q433" s="223" t="e">
        <f>LOOKUP(Q$2,'Depreciation Schedules'!$A$3:$A$42,'Depreciation Schedules'!$D$3:$D$42)</f>
        <v>#N/A</v>
      </c>
      <c r="R433" s="223" t="e">
        <f>LOOKUP(R$2,'Depreciation Schedules'!$A$3:$A$42,'Depreciation Schedules'!$D$3:$D$42)</f>
        <v>#N/A</v>
      </c>
      <c r="S433" s="223" t="e">
        <f>LOOKUP(S$2,'Depreciation Schedules'!$A$3:$A$42,'Depreciation Schedules'!$D$3:$D$42)</f>
        <v>#N/A</v>
      </c>
      <c r="T433" s="223" t="e">
        <f>LOOKUP(T$2,'Depreciation Schedules'!$A$3:$A$42,'Depreciation Schedules'!$D$3:$D$42)</f>
        <v>#N/A</v>
      </c>
      <c r="U433" s="223" t="e">
        <f>LOOKUP(U$2,'Depreciation Schedules'!$A$3:$A$42,'Depreciation Schedules'!$D$3:$D$42)</f>
        <v>#N/A</v>
      </c>
      <c r="V433" s="223" t="e">
        <f>LOOKUP(V$2,'Depreciation Schedules'!$A$3:$A$42,'Depreciation Schedules'!$D$3:$D$42)</f>
        <v>#N/A</v>
      </c>
      <c r="W433" s="223" t="e">
        <f>LOOKUP(W$2,'Depreciation Schedules'!$A$3:$A$42,'Depreciation Schedules'!$D$3:$D$42)</f>
        <v>#N/A</v>
      </c>
      <c r="X433" s="223" t="e">
        <f>LOOKUP(X$2,'Depreciation Schedules'!$A$3:$A$42,'Depreciation Schedules'!$D$3:$D$42)</f>
        <v>#N/A</v>
      </c>
      <c r="Y433" s="223" t="e">
        <f>LOOKUP(Y$2,'Depreciation Schedules'!$A$3:$A$42,'Depreciation Schedules'!$D$3:$D$42)</f>
        <v>#N/A</v>
      </c>
      <c r="Z433" s="223" t="e">
        <f>LOOKUP(Z$2,'Depreciation Schedules'!$A$3:$A$42,'Depreciation Schedules'!$D$3:$D$42)</f>
        <v>#N/A</v>
      </c>
      <c r="AA433" s="223" t="e">
        <f>LOOKUP(AA$2,'Depreciation Schedules'!$A$3:$A$42,'Depreciation Schedules'!$D$3:$D$42)</f>
        <v>#N/A</v>
      </c>
      <c r="AB433" s="223" t="e">
        <f>LOOKUP(AB$2,'Depreciation Schedules'!$A$3:$A$42,'Depreciation Schedules'!$D$3:$D$42)</f>
        <v>#N/A</v>
      </c>
      <c r="AC433" s="223" t="e">
        <f>LOOKUP(AC$2,'Depreciation Schedules'!$A$3:$A$42,'Depreciation Schedules'!$D$3:$D$42)</f>
        <v>#N/A</v>
      </c>
      <c r="AD433" s="223" t="e">
        <f>LOOKUP(AD$2,'Depreciation Schedules'!$A$3:$A$42,'Depreciation Schedules'!$D$3:$D$42)</f>
        <v>#N/A</v>
      </c>
      <c r="AE433" s="223" t="e">
        <f>LOOKUP(AE$2,'Depreciation Schedules'!$A$3:$A$42,'Depreciation Schedules'!$D$3:$D$42)</f>
        <v>#N/A</v>
      </c>
      <c r="AF433" s="223" t="e">
        <f>LOOKUP(AF$2,'Depreciation Schedules'!$A$3:$A$42,'Depreciation Schedules'!$D$3:$D$42)</f>
        <v>#N/A</v>
      </c>
      <c r="AG433" s="223" t="e">
        <f>LOOKUP(AG$2,'Depreciation Schedules'!$A$3:$A$42,'Depreciation Schedules'!$D$3:$D$42)</f>
        <v>#N/A</v>
      </c>
      <c r="AH433" s="223" t="e">
        <f>LOOKUP(AH$2,'Depreciation Schedules'!$A$3:$A$42,'Depreciation Schedules'!$D$3:$D$42)</f>
        <v>#N/A</v>
      </c>
      <c r="AI433" s="223" t="e">
        <f>LOOKUP(AI$2,'Depreciation Schedules'!$A$3:$A$42,'Depreciation Schedules'!$D$3:$D$42)</f>
        <v>#N/A</v>
      </c>
      <c r="AJ433" s="223" t="e">
        <f>LOOKUP(AJ$2,'Depreciation Schedules'!$A$3:$A$42,'Depreciation Schedules'!$D$3:$D$42)</f>
        <v>#N/A</v>
      </c>
      <c r="AK433" s="223" t="e">
        <f>LOOKUP(AK$2,'Depreciation Schedules'!$A$3:$A$42,'Depreciation Schedules'!$D$3:$D$42)</f>
        <v>#N/A</v>
      </c>
      <c r="AL433" s="223" t="e">
        <f>LOOKUP(AL$2,'Depreciation Schedules'!$A$3:$A$42,'Depreciation Schedules'!$D$3:$D$42)</f>
        <v>#N/A</v>
      </c>
      <c r="AM433" s="223" t="e">
        <f>LOOKUP(AM$2,'Depreciation Schedules'!$A$3:$A$42,'Depreciation Schedules'!$D$3:$D$42)</f>
        <v>#N/A</v>
      </c>
      <c r="AN433" s="223" t="e">
        <f>LOOKUP(AN$2,'Depreciation Schedules'!$A$3:$A$42,'Depreciation Schedules'!$D$3:$D$42)</f>
        <v>#N/A</v>
      </c>
      <c r="AO433" s="223" t="e">
        <f>LOOKUP(AO$2,'Depreciation Schedules'!$A$3:$A$42,'Depreciation Schedules'!$D$3:$D$42)</f>
        <v>#N/A</v>
      </c>
      <c r="AP433" s="223" t="e">
        <f>LOOKUP(AP$2,'Depreciation Schedules'!$A$3:$A$42,'Depreciation Schedules'!$D$3:$D$42)</f>
        <v>#N/A</v>
      </c>
    </row>
    <row r="434" spans="1:42" x14ac:dyDescent="0.2">
      <c r="A434" s="33" t="str">
        <f t="shared" si="189"/>
        <v>15-yr SL</v>
      </c>
      <c r="B434" s="222">
        <f t="array" ref="B434">SUM(IF(ISNUMBER(C434:AP434),C434:AP434))</f>
        <v>0</v>
      </c>
      <c r="C434" s="223" t="e">
        <f>LOOKUP(C$2,'Depreciation Schedules'!$A$3:$A$42,'Depreciation Schedules'!$E$3:$E$42)</f>
        <v>#N/A</v>
      </c>
      <c r="D434" s="223" t="e">
        <f>LOOKUP(D$2,'Depreciation Schedules'!$A$3:$A$42,'Depreciation Schedules'!$E$3:$E$42)</f>
        <v>#N/A</v>
      </c>
      <c r="E434" s="223" t="e">
        <f>LOOKUP(E$2,'Depreciation Schedules'!$A$3:$A$42,'Depreciation Schedules'!$E$3:$E$42)</f>
        <v>#N/A</v>
      </c>
      <c r="F434" s="223" t="e">
        <f>LOOKUP(F$2,'Depreciation Schedules'!$A$3:$A$42,'Depreciation Schedules'!$E$3:$E$42)</f>
        <v>#N/A</v>
      </c>
      <c r="G434" s="223" t="e">
        <f>LOOKUP(G$2,'Depreciation Schedules'!$A$3:$A$42,'Depreciation Schedules'!$E$3:$E$42)</f>
        <v>#N/A</v>
      </c>
      <c r="H434" s="223" t="e">
        <f>LOOKUP(H$2,'Depreciation Schedules'!$A$3:$A$42,'Depreciation Schedules'!$E$3:$E$42)</f>
        <v>#N/A</v>
      </c>
      <c r="I434" s="223" t="e">
        <f>LOOKUP(I$2,'Depreciation Schedules'!$A$3:$A$42,'Depreciation Schedules'!$E$3:$E$42)</f>
        <v>#N/A</v>
      </c>
      <c r="J434" s="223" t="e">
        <f>LOOKUP(J$2,'Depreciation Schedules'!$A$3:$A$42,'Depreciation Schedules'!$E$3:$E$42)</f>
        <v>#N/A</v>
      </c>
      <c r="K434" s="223" t="e">
        <f>LOOKUP(K$2,'Depreciation Schedules'!$A$3:$A$42,'Depreciation Schedules'!$E$3:$E$42)</f>
        <v>#N/A</v>
      </c>
      <c r="L434" s="223" t="e">
        <f>LOOKUP(L$2,'Depreciation Schedules'!$A$3:$A$42,'Depreciation Schedules'!$E$3:$E$42)</f>
        <v>#N/A</v>
      </c>
      <c r="M434" s="223" t="e">
        <f>LOOKUP(M$2,'Depreciation Schedules'!$A$3:$A$42,'Depreciation Schedules'!$E$3:$E$42)</f>
        <v>#N/A</v>
      </c>
      <c r="N434" s="223" t="e">
        <f>LOOKUP(N$2,'Depreciation Schedules'!$A$3:$A$42,'Depreciation Schedules'!$E$3:$E$42)</f>
        <v>#N/A</v>
      </c>
      <c r="O434" s="223" t="e">
        <f>LOOKUP(O$2,'Depreciation Schedules'!$A$3:$A$42,'Depreciation Schedules'!$E$3:$E$42)</f>
        <v>#N/A</v>
      </c>
      <c r="P434" s="223" t="e">
        <f>LOOKUP(P$2,'Depreciation Schedules'!$A$3:$A$42,'Depreciation Schedules'!$E$3:$E$42)</f>
        <v>#N/A</v>
      </c>
      <c r="Q434" s="223" t="e">
        <f>LOOKUP(Q$2,'Depreciation Schedules'!$A$3:$A$42,'Depreciation Schedules'!$E$3:$E$42)</f>
        <v>#N/A</v>
      </c>
      <c r="R434" s="223" t="e">
        <f>LOOKUP(R$2,'Depreciation Schedules'!$A$3:$A$42,'Depreciation Schedules'!$E$3:$E$42)</f>
        <v>#N/A</v>
      </c>
      <c r="S434" s="223" t="e">
        <f>LOOKUP(S$2,'Depreciation Schedules'!$A$3:$A$42,'Depreciation Schedules'!$E$3:$E$42)</f>
        <v>#N/A</v>
      </c>
      <c r="T434" s="223" t="e">
        <f>LOOKUP(T$2,'Depreciation Schedules'!$A$3:$A$42,'Depreciation Schedules'!$E$3:$E$42)</f>
        <v>#N/A</v>
      </c>
      <c r="U434" s="223" t="e">
        <f>LOOKUP(U$2,'Depreciation Schedules'!$A$3:$A$42,'Depreciation Schedules'!$E$3:$E$42)</f>
        <v>#N/A</v>
      </c>
      <c r="V434" s="223" t="e">
        <f>LOOKUP(V$2,'Depreciation Schedules'!$A$3:$A$42,'Depreciation Schedules'!$E$3:$E$42)</f>
        <v>#N/A</v>
      </c>
      <c r="W434" s="223" t="e">
        <f>LOOKUP(W$2,'Depreciation Schedules'!$A$3:$A$42,'Depreciation Schedules'!$E$3:$E$42)</f>
        <v>#N/A</v>
      </c>
      <c r="X434" s="223" t="e">
        <f>LOOKUP(X$2,'Depreciation Schedules'!$A$3:$A$42,'Depreciation Schedules'!$E$3:$E$42)</f>
        <v>#N/A</v>
      </c>
      <c r="Y434" s="223" t="e">
        <f>LOOKUP(Y$2,'Depreciation Schedules'!$A$3:$A$42,'Depreciation Schedules'!$E$3:$E$42)</f>
        <v>#N/A</v>
      </c>
      <c r="Z434" s="223" t="e">
        <f>LOOKUP(Z$2,'Depreciation Schedules'!$A$3:$A$42,'Depreciation Schedules'!$E$3:$E$42)</f>
        <v>#N/A</v>
      </c>
      <c r="AA434" s="223" t="e">
        <f>LOOKUP(AA$2,'Depreciation Schedules'!$A$3:$A$42,'Depreciation Schedules'!$E$3:$E$42)</f>
        <v>#N/A</v>
      </c>
      <c r="AB434" s="223" t="e">
        <f>LOOKUP(AB$2,'Depreciation Schedules'!$A$3:$A$42,'Depreciation Schedules'!$E$3:$E$42)</f>
        <v>#N/A</v>
      </c>
      <c r="AC434" s="223" t="e">
        <f>LOOKUP(AC$2,'Depreciation Schedules'!$A$3:$A$42,'Depreciation Schedules'!$E$3:$E$42)</f>
        <v>#N/A</v>
      </c>
      <c r="AD434" s="223" t="e">
        <f>LOOKUP(AD$2,'Depreciation Schedules'!$A$3:$A$42,'Depreciation Schedules'!$E$3:$E$42)</f>
        <v>#N/A</v>
      </c>
      <c r="AE434" s="223" t="e">
        <f>LOOKUP(AE$2,'Depreciation Schedules'!$A$3:$A$42,'Depreciation Schedules'!$E$3:$E$42)</f>
        <v>#N/A</v>
      </c>
      <c r="AF434" s="223" t="e">
        <f>LOOKUP(AF$2,'Depreciation Schedules'!$A$3:$A$42,'Depreciation Schedules'!$E$3:$E$42)</f>
        <v>#N/A</v>
      </c>
      <c r="AG434" s="223" t="e">
        <f>LOOKUP(AG$2,'Depreciation Schedules'!$A$3:$A$42,'Depreciation Schedules'!$E$3:$E$42)</f>
        <v>#N/A</v>
      </c>
      <c r="AH434" s="223" t="e">
        <f>LOOKUP(AH$2,'Depreciation Schedules'!$A$3:$A$42,'Depreciation Schedules'!$E$3:$E$42)</f>
        <v>#N/A</v>
      </c>
      <c r="AI434" s="223" t="e">
        <f>LOOKUP(AI$2,'Depreciation Schedules'!$A$3:$A$42,'Depreciation Schedules'!$E$3:$E$42)</f>
        <v>#N/A</v>
      </c>
      <c r="AJ434" s="223" t="e">
        <f>LOOKUP(AJ$2,'Depreciation Schedules'!$A$3:$A$42,'Depreciation Schedules'!$E$3:$E$42)</f>
        <v>#N/A</v>
      </c>
      <c r="AK434" s="223" t="e">
        <f>LOOKUP(AK$2,'Depreciation Schedules'!$A$3:$A$42,'Depreciation Schedules'!$E$3:$E$42)</f>
        <v>#N/A</v>
      </c>
      <c r="AL434" s="223" t="e">
        <f>LOOKUP(AL$2,'Depreciation Schedules'!$A$3:$A$42,'Depreciation Schedules'!$E$3:$E$42)</f>
        <v>#N/A</v>
      </c>
      <c r="AM434" s="223" t="e">
        <f>LOOKUP(AM$2,'Depreciation Schedules'!$A$3:$A$42,'Depreciation Schedules'!$E$3:$E$42)</f>
        <v>#N/A</v>
      </c>
      <c r="AN434" s="223" t="e">
        <f>LOOKUP(AN$2,'Depreciation Schedules'!$A$3:$A$42,'Depreciation Schedules'!$E$3:$E$42)</f>
        <v>#N/A</v>
      </c>
      <c r="AO434" s="223" t="e">
        <f>LOOKUP(AO$2,'Depreciation Schedules'!$A$3:$A$42,'Depreciation Schedules'!$E$3:$E$42)</f>
        <v>#N/A</v>
      </c>
      <c r="AP434" s="223" t="e">
        <f>LOOKUP(AP$2,'Depreciation Schedules'!$A$3:$A$42,'Depreciation Schedules'!$E$3:$E$42)</f>
        <v>#N/A</v>
      </c>
    </row>
    <row r="435" spans="1:42" x14ac:dyDescent="0.2">
      <c r="A435" s="33" t="str">
        <f t="shared" si="189"/>
        <v>20-yr SL</v>
      </c>
      <c r="B435" s="222">
        <f t="array" ref="B435">SUM(IF(ISNUMBER(C435:AP435),C435:AP435))</f>
        <v>0</v>
      </c>
      <c r="C435" s="223" t="e">
        <f>LOOKUP(C$2,'Depreciation Schedules'!$A$3:$A$42,'Depreciation Schedules'!$F$3:$F$42)</f>
        <v>#N/A</v>
      </c>
      <c r="D435" s="223" t="e">
        <f>LOOKUP(D$2,'Depreciation Schedules'!$A$3:$A$42,'Depreciation Schedules'!$F$3:$F$42)</f>
        <v>#N/A</v>
      </c>
      <c r="E435" s="223" t="e">
        <f>LOOKUP(E$2,'Depreciation Schedules'!$A$3:$A$42,'Depreciation Schedules'!$F$3:$F$42)</f>
        <v>#N/A</v>
      </c>
      <c r="F435" s="223" t="e">
        <f>LOOKUP(F$2,'Depreciation Schedules'!$A$3:$A$42,'Depreciation Schedules'!$F$3:$F$42)</f>
        <v>#N/A</v>
      </c>
      <c r="G435" s="223" t="e">
        <f>LOOKUP(G$2,'Depreciation Schedules'!$A$3:$A$42,'Depreciation Schedules'!$F$3:$F$42)</f>
        <v>#N/A</v>
      </c>
      <c r="H435" s="223" t="e">
        <f>LOOKUP(H$2,'Depreciation Schedules'!$A$3:$A$42,'Depreciation Schedules'!$F$3:$F$42)</f>
        <v>#N/A</v>
      </c>
      <c r="I435" s="223" t="e">
        <f>LOOKUP(I$2,'Depreciation Schedules'!$A$3:$A$42,'Depreciation Schedules'!$F$3:$F$42)</f>
        <v>#N/A</v>
      </c>
      <c r="J435" s="223" t="e">
        <f>LOOKUP(J$2,'Depreciation Schedules'!$A$3:$A$42,'Depreciation Schedules'!$F$3:$F$42)</f>
        <v>#N/A</v>
      </c>
      <c r="K435" s="223" t="e">
        <f>LOOKUP(K$2,'Depreciation Schedules'!$A$3:$A$42,'Depreciation Schedules'!$F$3:$F$42)</f>
        <v>#N/A</v>
      </c>
      <c r="L435" s="223" t="e">
        <f>LOOKUP(L$2,'Depreciation Schedules'!$A$3:$A$42,'Depreciation Schedules'!$F$3:$F$42)</f>
        <v>#N/A</v>
      </c>
      <c r="M435" s="223" t="e">
        <f>LOOKUP(M$2,'Depreciation Schedules'!$A$3:$A$42,'Depreciation Schedules'!$F$3:$F$42)</f>
        <v>#N/A</v>
      </c>
      <c r="N435" s="223" t="e">
        <f>LOOKUP(N$2,'Depreciation Schedules'!$A$3:$A$42,'Depreciation Schedules'!$F$3:$F$42)</f>
        <v>#N/A</v>
      </c>
      <c r="O435" s="223" t="e">
        <f>LOOKUP(O$2,'Depreciation Schedules'!$A$3:$A$42,'Depreciation Schedules'!$F$3:$F$42)</f>
        <v>#N/A</v>
      </c>
      <c r="P435" s="223" t="e">
        <f>LOOKUP(P$2,'Depreciation Schedules'!$A$3:$A$42,'Depreciation Schedules'!$F$3:$F$42)</f>
        <v>#N/A</v>
      </c>
      <c r="Q435" s="223" t="e">
        <f>LOOKUP(Q$2,'Depreciation Schedules'!$A$3:$A$42,'Depreciation Schedules'!$F$3:$F$42)</f>
        <v>#N/A</v>
      </c>
      <c r="R435" s="223" t="e">
        <f>LOOKUP(R$2,'Depreciation Schedules'!$A$3:$A$42,'Depreciation Schedules'!$F$3:$F$42)</f>
        <v>#N/A</v>
      </c>
      <c r="S435" s="223" t="e">
        <f>LOOKUP(S$2,'Depreciation Schedules'!$A$3:$A$42,'Depreciation Schedules'!$F$3:$F$42)</f>
        <v>#N/A</v>
      </c>
      <c r="T435" s="223" t="e">
        <f>LOOKUP(T$2,'Depreciation Schedules'!$A$3:$A$42,'Depreciation Schedules'!$F$3:$F$42)</f>
        <v>#N/A</v>
      </c>
      <c r="U435" s="223" t="e">
        <f>LOOKUP(U$2,'Depreciation Schedules'!$A$3:$A$42,'Depreciation Schedules'!$F$3:$F$42)</f>
        <v>#N/A</v>
      </c>
      <c r="V435" s="223" t="e">
        <f>LOOKUP(V$2,'Depreciation Schedules'!$A$3:$A$42,'Depreciation Schedules'!$F$3:$F$42)</f>
        <v>#N/A</v>
      </c>
      <c r="W435" s="223" t="e">
        <f>LOOKUP(W$2,'Depreciation Schedules'!$A$3:$A$42,'Depreciation Schedules'!$F$3:$F$42)</f>
        <v>#N/A</v>
      </c>
      <c r="X435" s="223" t="e">
        <f>LOOKUP(X$2,'Depreciation Schedules'!$A$3:$A$42,'Depreciation Schedules'!$F$3:$F$42)</f>
        <v>#N/A</v>
      </c>
      <c r="Y435" s="223" t="e">
        <f>LOOKUP(Y$2,'Depreciation Schedules'!$A$3:$A$42,'Depreciation Schedules'!$F$3:$F$42)</f>
        <v>#N/A</v>
      </c>
      <c r="Z435" s="223" t="e">
        <f>LOOKUP(Z$2,'Depreciation Schedules'!$A$3:$A$42,'Depreciation Schedules'!$F$3:$F$42)</f>
        <v>#N/A</v>
      </c>
      <c r="AA435" s="223" t="e">
        <f>LOOKUP(AA$2,'Depreciation Schedules'!$A$3:$A$42,'Depreciation Schedules'!$F$3:$F$42)</f>
        <v>#N/A</v>
      </c>
      <c r="AB435" s="223" t="e">
        <f>LOOKUP(AB$2,'Depreciation Schedules'!$A$3:$A$42,'Depreciation Schedules'!$F$3:$F$42)</f>
        <v>#N/A</v>
      </c>
      <c r="AC435" s="223" t="e">
        <f>LOOKUP(AC$2,'Depreciation Schedules'!$A$3:$A$42,'Depreciation Schedules'!$F$3:$F$42)</f>
        <v>#N/A</v>
      </c>
      <c r="AD435" s="223" t="e">
        <f>LOOKUP(AD$2,'Depreciation Schedules'!$A$3:$A$42,'Depreciation Schedules'!$F$3:$F$42)</f>
        <v>#N/A</v>
      </c>
      <c r="AE435" s="223" t="e">
        <f>LOOKUP(AE$2,'Depreciation Schedules'!$A$3:$A$42,'Depreciation Schedules'!$F$3:$F$42)</f>
        <v>#N/A</v>
      </c>
      <c r="AF435" s="223" t="e">
        <f>LOOKUP(AF$2,'Depreciation Schedules'!$A$3:$A$42,'Depreciation Schedules'!$F$3:$F$42)</f>
        <v>#N/A</v>
      </c>
      <c r="AG435" s="223" t="e">
        <f>LOOKUP(AG$2,'Depreciation Schedules'!$A$3:$A$42,'Depreciation Schedules'!$F$3:$F$42)</f>
        <v>#N/A</v>
      </c>
      <c r="AH435" s="223" t="e">
        <f>LOOKUP(AH$2,'Depreciation Schedules'!$A$3:$A$42,'Depreciation Schedules'!$F$3:$F$42)</f>
        <v>#N/A</v>
      </c>
      <c r="AI435" s="223" t="e">
        <f>LOOKUP(AI$2,'Depreciation Schedules'!$A$3:$A$42,'Depreciation Schedules'!$F$3:$F$42)</f>
        <v>#N/A</v>
      </c>
      <c r="AJ435" s="223" t="e">
        <f>LOOKUP(AJ$2,'Depreciation Schedules'!$A$3:$A$42,'Depreciation Schedules'!$F$3:$F$42)</f>
        <v>#N/A</v>
      </c>
      <c r="AK435" s="223" t="e">
        <f>LOOKUP(AK$2,'Depreciation Schedules'!$A$3:$A$42,'Depreciation Schedules'!$F$3:$F$42)</f>
        <v>#N/A</v>
      </c>
      <c r="AL435" s="223" t="e">
        <f>LOOKUP(AL$2,'Depreciation Schedules'!$A$3:$A$42,'Depreciation Schedules'!$F$3:$F$42)</f>
        <v>#N/A</v>
      </c>
      <c r="AM435" s="223" t="e">
        <f>LOOKUP(AM$2,'Depreciation Schedules'!$A$3:$A$42,'Depreciation Schedules'!$F$3:$F$42)</f>
        <v>#N/A</v>
      </c>
      <c r="AN435" s="223" t="e">
        <f>LOOKUP(AN$2,'Depreciation Schedules'!$A$3:$A$42,'Depreciation Schedules'!$F$3:$F$42)</f>
        <v>#N/A</v>
      </c>
      <c r="AO435" s="223" t="e">
        <f>LOOKUP(AO$2,'Depreciation Schedules'!$A$3:$A$42,'Depreciation Schedules'!$F$3:$F$42)</f>
        <v>#N/A</v>
      </c>
      <c r="AP435" s="223" t="e">
        <f>LOOKUP(AP$2,'Depreciation Schedules'!$A$3:$A$42,'Depreciation Schedules'!$F$3:$F$42)</f>
        <v>#N/A</v>
      </c>
    </row>
    <row r="436" spans="1:42" x14ac:dyDescent="0.2">
      <c r="A436" s="33" t="str">
        <f t="shared" si="189"/>
        <v>39-yr SL</v>
      </c>
      <c r="B436" s="226">
        <f t="array" ref="B436">SUM(IF(ISNUMBER(C436:AP436),C436:AP436))</f>
        <v>0</v>
      </c>
      <c r="C436" s="223" t="e">
        <f>LOOKUP(C$2,'Depreciation Schedules'!$A$3:$A$42,'Depreciation Schedules'!$G$3:$G$42)</f>
        <v>#N/A</v>
      </c>
      <c r="D436" s="223" t="e">
        <f>LOOKUP(D$2,'Depreciation Schedules'!$A$3:$A$42,'Depreciation Schedules'!$G$3:$G$42)</f>
        <v>#N/A</v>
      </c>
      <c r="E436" s="223" t="e">
        <f>LOOKUP(E$2,'Depreciation Schedules'!$A$3:$A$42,'Depreciation Schedules'!$G$3:$G$42)</f>
        <v>#N/A</v>
      </c>
      <c r="F436" s="223" t="e">
        <f>LOOKUP(F$2,'Depreciation Schedules'!$A$3:$A$42,'Depreciation Schedules'!$G$3:$G$42)</f>
        <v>#N/A</v>
      </c>
      <c r="G436" s="223" t="e">
        <f>LOOKUP(G$2,'Depreciation Schedules'!$A$3:$A$42,'Depreciation Schedules'!$G$3:$G$42)</f>
        <v>#N/A</v>
      </c>
      <c r="H436" s="223" t="e">
        <f>LOOKUP(H$2,'Depreciation Schedules'!$A$3:$A$42,'Depreciation Schedules'!$G$3:$G$42)</f>
        <v>#N/A</v>
      </c>
      <c r="I436" s="223" t="e">
        <f>LOOKUP(I$2,'Depreciation Schedules'!$A$3:$A$42,'Depreciation Schedules'!$G$3:$G$42)</f>
        <v>#N/A</v>
      </c>
      <c r="J436" s="223" t="e">
        <f>LOOKUP(J$2,'Depreciation Schedules'!$A$3:$A$42,'Depreciation Schedules'!$G$3:$G$42)</f>
        <v>#N/A</v>
      </c>
      <c r="K436" s="223" t="e">
        <f>LOOKUP(K$2,'Depreciation Schedules'!$A$3:$A$42,'Depreciation Schedules'!$G$3:$G$42)</f>
        <v>#N/A</v>
      </c>
      <c r="L436" s="223" t="e">
        <f>LOOKUP(L$2,'Depreciation Schedules'!$A$3:$A$42,'Depreciation Schedules'!$G$3:$G$42)</f>
        <v>#N/A</v>
      </c>
      <c r="M436" s="223" t="e">
        <f>LOOKUP(M$2,'Depreciation Schedules'!$A$3:$A$42,'Depreciation Schedules'!$G$3:$G$42)</f>
        <v>#N/A</v>
      </c>
      <c r="N436" s="223" t="e">
        <f>LOOKUP(N$2,'Depreciation Schedules'!$A$3:$A$42,'Depreciation Schedules'!$G$3:$G$42)</f>
        <v>#N/A</v>
      </c>
      <c r="O436" s="223" t="e">
        <f>LOOKUP(O$2,'Depreciation Schedules'!$A$3:$A$42,'Depreciation Schedules'!$G$3:$G$42)</f>
        <v>#N/A</v>
      </c>
      <c r="P436" s="223" t="e">
        <f>LOOKUP(P$2,'Depreciation Schedules'!$A$3:$A$42,'Depreciation Schedules'!$G$3:$G$42)</f>
        <v>#N/A</v>
      </c>
      <c r="Q436" s="223" t="e">
        <f>LOOKUP(Q$2,'Depreciation Schedules'!$A$3:$A$42,'Depreciation Schedules'!$G$3:$G$42)</f>
        <v>#N/A</v>
      </c>
      <c r="R436" s="223" t="e">
        <f>LOOKUP(R$2,'Depreciation Schedules'!$A$3:$A$42,'Depreciation Schedules'!$G$3:$G$42)</f>
        <v>#N/A</v>
      </c>
      <c r="S436" s="223" t="e">
        <f>LOOKUP(S$2,'Depreciation Schedules'!$A$3:$A$42,'Depreciation Schedules'!$G$3:$G$42)</f>
        <v>#N/A</v>
      </c>
      <c r="T436" s="223" t="e">
        <f>LOOKUP(T$2,'Depreciation Schedules'!$A$3:$A$42,'Depreciation Schedules'!$G$3:$G$42)</f>
        <v>#N/A</v>
      </c>
      <c r="U436" s="223" t="e">
        <f>LOOKUP(U$2,'Depreciation Schedules'!$A$3:$A$42,'Depreciation Schedules'!$G$3:$G$42)</f>
        <v>#N/A</v>
      </c>
      <c r="V436" s="223" t="e">
        <f>LOOKUP(V$2,'Depreciation Schedules'!$A$3:$A$42,'Depreciation Schedules'!$G$3:$G$42)</f>
        <v>#N/A</v>
      </c>
      <c r="W436" s="223" t="e">
        <f>LOOKUP(W$2,'Depreciation Schedules'!$A$3:$A$42,'Depreciation Schedules'!$G$3:$G$42)</f>
        <v>#N/A</v>
      </c>
      <c r="X436" s="223" t="e">
        <f>LOOKUP(X$2,'Depreciation Schedules'!$A$3:$A$42,'Depreciation Schedules'!$G$3:$G$42)</f>
        <v>#N/A</v>
      </c>
      <c r="Y436" s="223" t="e">
        <f>LOOKUP(Y$2,'Depreciation Schedules'!$A$3:$A$42,'Depreciation Schedules'!$G$3:$G$42)</f>
        <v>#N/A</v>
      </c>
      <c r="Z436" s="223" t="e">
        <f>LOOKUP(Z$2,'Depreciation Schedules'!$A$3:$A$42,'Depreciation Schedules'!$G$3:$G$42)</f>
        <v>#N/A</v>
      </c>
      <c r="AA436" s="223" t="e">
        <f>LOOKUP(AA$2,'Depreciation Schedules'!$A$3:$A$42,'Depreciation Schedules'!$G$3:$G$42)</f>
        <v>#N/A</v>
      </c>
      <c r="AB436" s="223" t="e">
        <f>LOOKUP(AB$2,'Depreciation Schedules'!$A$3:$A$42,'Depreciation Schedules'!$G$3:$G$42)</f>
        <v>#N/A</v>
      </c>
      <c r="AC436" s="223" t="e">
        <f>LOOKUP(AC$2,'Depreciation Schedules'!$A$3:$A$42,'Depreciation Schedules'!$G$3:$G$42)</f>
        <v>#N/A</v>
      </c>
      <c r="AD436" s="223" t="e">
        <f>LOOKUP(AD$2,'Depreciation Schedules'!$A$3:$A$42,'Depreciation Schedules'!$G$3:$G$42)</f>
        <v>#N/A</v>
      </c>
      <c r="AE436" s="223" t="e">
        <f>LOOKUP(AE$2,'Depreciation Schedules'!$A$3:$A$42,'Depreciation Schedules'!$G$3:$G$42)</f>
        <v>#N/A</v>
      </c>
      <c r="AF436" s="223" t="e">
        <f>LOOKUP(AF$2,'Depreciation Schedules'!$A$3:$A$42,'Depreciation Schedules'!$G$3:$G$42)</f>
        <v>#N/A</v>
      </c>
      <c r="AG436" s="223" t="e">
        <f>LOOKUP(AG$2,'Depreciation Schedules'!$A$3:$A$42,'Depreciation Schedules'!$G$3:$G$42)</f>
        <v>#N/A</v>
      </c>
      <c r="AH436" s="223" t="e">
        <f>LOOKUP(AH$2,'Depreciation Schedules'!$A$3:$A$42,'Depreciation Schedules'!$G$3:$G$42)</f>
        <v>#N/A</v>
      </c>
      <c r="AI436" s="223" t="e">
        <f>LOOKUP(AI$2,'Depreciation Schedules'!$A$3:$A$42,'Depreciation Schedules'!$G$3:$G$42)</f>
        <v>#N/A</v>
      </c>
      <c r="AJ436" s="223" t="e">
        <f>LOOKUP(AJ$2,'Depreciation Schedules'!$A$3:$A$42,'Depreciation Schedules'!$G$3:$G$42)</f>
        <v>#N/A</v>
      </c>
      <c r="AK436" s="223" t="e">
        <f>LOOKUP(AK$2,'Depreciation Schedules'!$A$3:$A$42,'Depreciation Schedules'!$G$3:$G$42)</f>
        <v>#N/A</v>
      </c>
      <c r="AL436" s="223" t="e">
        <f>LOOKUP(AL$2,'Depreciation Schedules'!$A$3:$A$42,'Depreciation Schedules'!$G$3:$G$42)</f>
        <v>#N/A</v>
      </c>
      <c r="AM436" s="223" t="e">
        <f>LOOKUP(AM$2,'Depreciation Schedules'!$A$3:$A$42,'Depreciation Schedules'!$G$3:$G$42)</f>
        <v>#N/A</v>
      </c>
      <c r="AN436" s="223" t="e">
        <f>LOOKUP(AN$2,'Depreciation Schedules'!$A$3:$A$42,'Depreciation Schedules'!$G$3:$G$42)</f>
        <v>#N/A</v>
      </c>
      <c r="AO436" s="223" t="e">
        <f>LOOKUP(AO$2,'Depreciation Schedules'!$A$3:$A$42,'Depreciation Schedules'!$G$3:$G$42)</f>
        <v>#N/A</v>
      </c>
      <c r="AP436" s="223" t="e">
        <f>LOOKUP(AP$2,'Depreciation Schedules'!$A$3:$A$42,'Depreciation Schedules'!$G$3:$G$42)</f>
        <v>#N/A</v>
      </c>
    </row>
    <row r="437" spans="1:42" x14ac:dyDescent="0.2">
      <c r="A437" s="33" t="s">
        <v>348</v>
      </c>
      <c r="B437" s="226">
        <f t="array" ref="B437">SUM(IF(ISNUMBER(C437:AP437),C437:AP437))</f>
        <v>0</v>
      </c>
      <c r="C437" s="223">
        <f t="array" ref="C437:AP437">Inputs!D197:AQ197</f>
        <v>0</v>
      </c>
      <c r="D437" s="223">
        <v>0</v>
      </c>
      <c r="E437" s="223">
        <v>0</v>
      </c>
      <c r="F437" s="223">
        <v>0</v>
      </c>
      <c r="G437" s="223">
        <v>0</v>
      </c>
      <c r="H437" s="223">
        <v>0</v>
      </c>
      <c r="I437" s="223">
        <v>0</v>
      </c>
      <c r="J437" s="223">
        <v>0</v>
      </c>
      <c r="K437" s="223">
        <v>0</v>
      </c>
      <c r="L437" s="223">
        <v>0</v>
      </c>
      <c r="M437" s="223">
        <v>0</v>
      </c>
      <c r="N437" s="223">
        <v>0</v>
      </c>
      <c r="O437" s="223">
        <v>0</v>
      </c>
      <c r="P437" s="223">
        <v>0</v>
      </c>
      <c r="Q437" s="223">
        <v>0</v>
      </c>
      <c r="R437" s="223">
        <v>0</v>
      </c>
      <c r="S437" s="223">
        <v>0</v>
      </c>
      <c r="T437" s="223">
        <v>0</v>
      </c>
      <c r="U437" s="223">
        <v>0</v>
      </c>
      <c r="V437" s="223">
        <v>0</v>
      </c>
      <c r="W437" s="223">
        <v>0</v>
      </c>
      <c r="X437" s="223">
        <v>0</v>
      </c>
      <c r="Y437" s="223">
        <v>0</v>
      </c>
      <c r="Z437" s="223">
        <v>0</v>
      </c>
      <c r="AA437" s="223">
        <v>0</v>
      </c>
      <c r="AB437" s="223">
        <v>0</v>
      </c>
      <c r="AC437" s="223">
        <v>0</v>
      </c>
      <c r="AD437" s="223">
        <v>0</v>
      </c>
      <c r="AE437" s="223">
        <v>0</v>
      </c>
      <c r="AF437" s="223">
        <v>0</v>
      </c>
      <c r="AG437" s="223">
        <v>0</v>
      </c>
      <c r="AH437" s="223">
        <v>0</v>
      </c>
      <c r="AI437" s="223">
        <v>0</v>
      </c>
      <c r="AJ437" s="223">
        <v>0</v>
      </c>
      <c r="AK437" s="223">
        <v>0</v>
      </c>
      <c r="AL437" s="223">
        <v>0</v>
      </c>
      <c r="AM437" s="223">
        <v>0</v>
      </c>
      <c r="AN437" s="223">
        <v>0</v>
      </c>
      <c r="AO437" s="223">
        <v>0</v>
      </c>
      <c r="AP437" s="223">
        <v>0</v>
      </c>
    </row>
    <row r="438" spans="1:42" x14ac:dyDescent="0.2">
      <c r="A438" s="41" t="s">
        <v>3</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3" t="str">
        <f t="shared" ref="A439:A444" si="190">A431</f>
        <v>5-yr MACRS</v>
      </c>
      <c r="B439" s="235">
        <f t="array" ref="B439">SUM(IF(ISNUMBER(C439:AP439),C439:AP439))</f>
        <v>0</v>
      </c>
      <c r="C439" s="189" t="e">
        <f>C431/100*$Q$398</f>
        <v>#N/A</v>
      </c>
      <c r="D439" s="189" t="e">
        <f t="shared" ref="D439:AP439" si="191">D431/100*$Q$398</f>
        <v>#N/A</v>
      </c>
      <c r="E439" s="189" t="e">
        <f t="shared" si="191"/>
        <v>#N/A</v>
      </c>
      <c r="F439" s="189" t="e">
        <f t="shared" si="191"/>
        <v>#N/A</v>
      </c>
      <c r="G439" s="189" t="e">
        <f t="shared" si="191"/>
        <v>#N/A</v>
      </c>
      <c r="H439" s="189" t="e">
        <f t="shared" si="191"/>
        <v>#N/A</v>
      </c>
      <c r="I439" s="189" t="e">
        <f t="shared" si="191"/>
        <v>#N/A</v>
      </c>
      <c r="J439" s="189" t="e">
        <f t="shared" si="191"/>
        <v>#N/A</v>
      </c>
      <c r="K439" s="189" t="e">
        <f t="shared" si="191"/>
        <v>#N/A</v>
      </c>
      <c r="L439" s="189" t="e">
        <f t="shared" si="191"/>
        <v>#N/A</v>
      </c>
      <c r="M439" s="189" t="e">
        <f t="shared" si="191"/>
        <v>#N/A</v>
      </c>
      <c r="N439" s="189" t="e">
        <f t="shared" si="191"/>
        <v>#N/A</v>
      </c>
      <c r="O439" s="189" t="e">
        <f t="shared" si="191"/>
        <v>#N/A</v>
      </c>
      <c r="P439" s="189" t="e">
        <f t="shared" si="191"/>
        <v>#N/A</v>
      </c>
      <c r="Q439" s="189" t="e">
        <f t="shared" si="191"/>
        <v>#N/A</v>
      </c>
      <c r="R439" s="189" t="e">
        <f t="shared" si="191"/>
        <v>#N/A</v>
      </c>
      <c r="S439" s="189" t="e">
        <f t="shared" si="191"/>
        <v>#N/A</v>
      </c>
      <c r="T439" s="189" t="e">
        <f t="shared" si="191"/>
        <v>#N/A</v>
      </c>
      <c r="U439" s="189" t="e">
        <f t="shared" si="191"/>
        <v>#N/A</v>
      </c>
      <c r="V439" s="189" t="e">
        <f t="shared" si="191"/>
        <v>#N/A</v>
      </c>
      <c r="W439" s="189" t="e">
        <f t="shared" si="191"/>
        <v>#N/A</v>
      </c>
      <c r="X439" s="189" t="e">
        <f t="shared" si="191"/>
        <v>#N/A</v>
      </c>
      <c r="Y439" s="189" t="e">
        <f t="shared" si="191"/>
        <v>#N/A</v>
      </c>
      <c r="Z439" s="189" t="e">
        <f t="shared" si="191"/>
        <v>#N/A</v>
      </c>
      <c r="AA439" s="189" t="e">
        <f t="shared" si="191"/>
        <v>#N/A</v>
      </c>
      <c r="AB439" s="189" t="e">
        <f t="shared" si="191"/>
        <v>#N/A</v>
      </c>
      <c r="AC439" s="189" t="e">
        <f t="shared" si="191"/>
        <v>#N/A</v>
      </c>
      <c r="AD439" s="189" t="e">
        <f t="shared" si="191"/>
        <v>#N/A</v>
      </c>
      <c r="AE439" s="189" t="e">
        <f t="shared" si="191"/>
        <v>#N/A</v>
      </c>
      <c r="AF439" s="189" t="e">
        <f t="shared" si="191"/>
        <v>#N/A</v>
      </c>
      <c r="AG439" s="189" t="e">
        <f t="shared" si="191"/>
        <v>#N/A</v>
      </c>
      <c r="AH439" s="189" t="e">
        <f t="shared" si="191"/>
        <v>#N/A</v>
      </c>
      <c r="AI439" s="189" t="e">
        <f t="shared" si="191"/>
        <v>#N/A</v>
      </c>
      <c r="AJ439" s="189" t="e">
        <f t="shared" si="191"/>
        <v>#N/A</v>
      </c>
      <c r="AK439" s="189" t="e">
        <f t="shared" si="191"/>
        <v>#N/A</v>
      </c>
      <c r="AL439" s="189" t="e">
        <f t="shared" si="191"/>
        <v>#N/A</v>
      </c>
      <c r="AM439" s="189" t="e">
        <f t="shared" si="191"/>
        <v>#N/A</v>
      </c>
      <c r="AN439" s="189" t="e">
        <f t="shared" si="191"/>
        <v>#N/A</v>
      </c>
      <c r="AO439" s="189" t="e">
        <f t="shared" si="191"/>
        <v>#N/A</v>
      </c>
      <c r="AP439" s="189" t="e">
        <f t="shared" si="191"/>
        <v>#N/A</v>
      </c>
    </row>
    <row r="440" spans="1:42" x14ac:dyDescent="0.2">
      <c r="A440" s="33" t="str">
        <f t="shared" si="190"/>
        <v>15-yr MACRS</v>
      </c>
      <c r="B440" s="235">
        <f t="array" ref="B440">SUM(IF(ISNUMBER(C440:AP440),C440:AP440))</f>
        <v>0</v>
      </c>
      <c r="C440" s="189" t="e">
        <f>C432/100*$Q$399</f>
        <v>#N/A</v>
      </c>
      <c r="D440" s="189" t="e">
        <f t="shared" ref="D440:AP440" si="192">D432/100*$Q$399</f>
        <v>#N/A</v>
      </c>
      <c r="E440" s="189" t="e">
        <f t="shared" si="192"/>
        <v>#N/A</v>
      </c>
      <c r="F440" s="189" t="e">
        <f t="shared" si="192"/>
        <v>#N/A</v>
      </c>
      <c r="G440" s="189" t="e">
        <f t="shared" si="192"/>
        <v>#N/A</v>
      </c>
      <c r="H440" s="189" t="e">
        <f t="shared" si="192"/>
        <v>#N/A</v>
      </c>
      <c r="I440" s="189" t="e">
        <f t="shared" si="192"/>
        <v>#N/A</v>
      </c>
      <c r="J440" s="189" t="e">
        <f t="shared" si="192"/>
        <v>#N/A</v>
      </c>
      <c r="K440" s="189" t="e">
        <f t="shared" si="192"/>
        <v>#N/A</v>
      </c>
      <c r="L440" s="189" t="e">
        <f t="shared" si="192"/>
        <v>#N/A</v>
      </c>
      <c r="M440" s="189" t="e">
        <f t="shared" si="192"/>
        <v>#N/A</v>
      </c>
      <c r="N440" s="189" t="e">
        <f t="shared" si="192"/>
        <v>#N/A</v>
      </c>
      <c r="O440" s="189" t="e">
        <f t="shared" si="192"/>
        <v>#N/A</v>
      </c>
      <c r="P440" s="189" t="e">
        <f t="shared" si="192"/>
        <v>#N/A</v>
      </c>
      <c r="Q440" s="189" t="e">
        <f t="shared" si="192"/>
        <v>#N/A</v>
      </c>
      <c r="R440" s="189" t="e">
        <f t="shared" si="192"/>
        <v>#N/A</v>
      </c>
      <c r="S440" s="189" t="e">
        <f t="shared" si="192"/>
        <v>#N/A</v>
      </c>
      <c r="T440" s="189" t="e">
        <f t="shared" si="192"/>
        <v>#N/A</v>
      </c>
      <c r="U440" s="189" t="e">
        <f t="shared" si="192"/>
        <v>#N/A</v>
      </c>
      <c r="V440" s="189" t="e">
        <f t="shared" si="192"/>
        <v>#N/A</v>
      </c>
      <c r="W440" s="189" t="e">
        <f t="shared" si="192"/>
        <v>#N/A</v>
      </c>
      <c r="X440" s="189" t="e">
        <f t="shared" si="192"/>
        <v>#N/A</v>
      </c>
      <c r="Y440" s="189" t="e">
        <f t="shared" si="192"/>
        <v>#N/A</v>
      </c>
      <c r="Z440" s="189" t="e">
        <f t="shared" si="192"/>
        <v>#N/A</v>
      </c>
      <c r="AA440" s="189" t="e">
        <f t="shared" si="192"/>
        <v>#N/A</v>
      </c>
      <c r="AB440" s="189" t="e">
        <f t="shared" si="192"/>
        <v>#N/A</v>
      </c>
      <c r="AC440" s="189" t="e">
        <f t="shared" si="192"/>
        <v>#N/A</v>
      </c>
      <c r="AD440" s="189" t="e">
        <f t="shared" si="192"/>
        <v>#N/A</v>
      </c>
      <c r="AE440" s="189" t="e">
        <f t="shared" si="192"/>
        <v>#N/A</v>
      </c>
      <c r="AF440" s="189" t="e">
        <f t="shared" si="192"/>
        <v>#N/A</v>
      </c>
      <c r="AG440" s="189" t="e">
        <f t="shared" si="192"/>
        <v>#N/A</v>
      </c>
      <c r="AH440" s="189" t="e">
        <f t="shared" si="192"/>
        <v>#N/A</v>
      </c>
      <c r="AI440" s="189" t="e">
        <f t="shared" si="192"/>
        <v>#N/A</v>
      </c>
      <c r="AJ440" s="189" t="e">
        <f t="shared" si="192"/>
        <v>#N/A</v>
      </c>
      <c r="AK440" s="189" t="e">
        <f t="shared" si="192"/>
        <v>#N/A</v>
      </c>
      <c r="AL440" s="189" t="e">
        <f t="shared" si="192"/>
        <v>#N/A</v>
      </c>
      <c r="AM440" s="189" t="e">
        <f t="shared" si="192"/>
        <v>#N/A</v>
      </c>
      <c r="AN440" s="189" t="e">
        <f t="shared" si="192"/>
        <v>#N/A</v>
      </c>
      <c r="AO440" s="189" t="e">
        <f t="shared" si="192"/>
        <v>#N/A</v>
      </c>
      <c r="AP440" s="189" t="e">
        <f t="shared" si="192"/>
        <v>#N/A</v>
      </c>
    </row>
    <row r="441" spans="1:42" x14ac:dyDescent="0.2">
      <c r="A441" s="33" t="str">
        <f t="shared" si="190"/>
        <v>5-yr SL</v>
      </c>
      <c r="B441" s="235">
        <f t="array" ref="B441">SUM(IF(ISNUMBER(C441:AP441),C441:AP441))</f>
        <v>0</v>
      </c>
      <c r="C441" s="189" t="e">
        <f>C433/100*$Q$400</f>
        <v>#N/A</v>
      </c>
      <c r="D441" s="189" t="e">
        <f t="shared" ref="D441:AP441" si="193">D433/100*$Q$400</f>
        <v>#N/A</v>
      </c>
      <c r="E441" s="189" t="e">
        <f t="shared" si="193"/>
        <v>#N/A</v>
      </c>
      <c r="F441" s="189" t="e">
        <f t="shared" si="193"/>
        <v>#N/A</v>
      </c>
      <c r="G441" s="189" t="e">
        <f t="shared" si="193"/>
        <v>#N/A</v>
      </c>
      <c r="H441" s="189" t="e">
        <f t="shared" si="193"/>
        <v>#N/A</v>
      </c>
      <c r="I441" s="189" t="e">
        <f t="shared" si="193"/>
        <v>#N/A</v>
      </c>
      <c r="J441" s="189" t="e">
        <f t="shared" si="193"/>
        <v>#N/A</v>
      </c>
      <c r="K441" s="189" t="e">
        <f t="shared" si="193"/>
        <v>#N/A</v>
      </c>
      <c r="L441" s="189" t="e">
        <f t="shared" si="193"/>
        <v>#N/A</v>
      </c>
      <c r="M441" s="189" t="e">
        <f t="shared" si="193"/>
        <v>#N/A</v>
      </c>
      <c r="N441" s="189" t="e">
        <f t="shared" si="193"/>
        <v>#N/A</v>
      </c>
      <c r="O441" s="189" t="e">
        <f t="shared" si="193"/>
        <v>#N/A</v>
      </c>
      <c r="P441" s="189" t="e">
        <f t="shared" si="193"/>
        <v>#N/A</v>
      </c>
      <c r="Q441" s="189" t="e">
        <f t="shared" si="193"/>
        <v>#N/A</v>
      </c>
      <c r="R441" s="189" t="e">
        <f t="shared" si="193"/>
        <v>#N/A</v>
      </c>
      <c r="S441" s="189" t="e">
        <f t="shared" si="193"/>
        <v>#N/A</v>
      </c>
      <c r="T441" s="189" t="e">
        <f t="shared" si="193"/>
        <v>#N/A</v>
      </c>
      <c r="U441" s="189" t="e">
        <f t="shared" si="193"/>
        <v>#N/A</v>
      </c>
      <c r="V441" s="189" t="e">
        <f t="shared" si="193"/>
        <v>#N/A</v>
      </c>
      <c r="W441" s="189" t="e">
        <f t="shared" si="193"/>
        <v>#N/A</v>
      </c>
      <c r="X441" s="189" t="e">
        <f t="shared" si="193"/>
        <v>#N/A</v>
      </c>
      <c r="Y441" s="189" t="e">
        <f t="shared" si="193"/>
        <v>#N/A</v>
      </c>
      <c r="Z441" s="189" t="e">
        <f t="shared" si="193"/>
        <v>#N/A</v>
      </c>
      <c r="AA441" s="189" t="e">
        <f t="shared" si="193"/>
        <v>#N/A</v>
      </c>
      <c r="AB441" s="189" t="e">
        <f t="shared" si="193"/>
        <v>#N/A</v>
      </c>
      <c r="AC441" s="189" t="e">
        <f t="shared" si="193"/>
        <v>#N/A</v>
      </c>
      <c r="AD441" s="189" t="e">
        <f t="shared" si="193"/>
        <v>#N/A</v>
      </c>
      <c r="AE441" s="189" t="e">
        <f t="shared" si="193"/>
        <v>#N/A</v>
      </c>
      <c r="AF441" s="189" t="e">
        <f t="shared" si="193"/>
        <v>#N/A</v>
      </c>
      <c r="AG441" s="189" t="e">
        <f t="shared" si="193"/>
        <v>#N/A</v>
      </c>
      <c r="AH441" s="189" t="e">
        <f t="shared" si="193"/>
        <v>#N/A</v>
      </c>
      <c r="AI441" s="189" t="e">
        <f t="shared" si="193"/>
        <v>#N/A</v>
      </c>
      <c r="AJ441" s="189" t="e">
        <f t="shared" si="193"/>
        <v>#N/A</v>
      </c>
      <c r="AK441" s="189" t="e">
        <f t="shared" si="193"/>
        <v>#N/A</v>
      </c>
      <c r="AL441" s="189" t="e">
        <f t="shared" si="193"/>
        <v>#N/A</v>
      </c>
      <c r="AM441" s="189" t="e">
        <f t="shared" si="193"/>
        <v>#N/A</v>
      </c>
      <c r="AN441" s="189" t="e">
        <f t="shared" si="193"/>
        <v>#N/A</v>
      </c>
      <c r="AO441" s="189" t="e">
        <f t="shared" si="193"/>
        <v>#N/A</v>
      </c>
      <c r="AP441" s="189" t="e">
        <f t="shared" si="193"/>
        <v>#N/A</v>
      </c>
    </row>
    <row r="442" spans="1:42" x14ac:dyDescent="0.2">
      <c r="A442" s="33" t="str">
        <f t="shared" si="190"/>
        <v>15-yr SL</v>
      </c>
      <c r="B442" s="235">
        <f t="array" ref="B442">SUM(IF(ISNUMBER(C442:AP442),C442:AP442))</f>
        <v>0</v>
      </c>
      <c r="C442" s="189" t="e">
        <f>C434/100*$Q$401</f>
        <v>#N/A</v>
      </c>
      <c r="D442" s="189" t="e">
        <f t="shared" ref="D442:AP442" si="194">D434/100*$Q$401</f>
        <v>#N/A</v>
      </c>
      <c r="E442" s="189" t="e">
        <f t="shared" si="194"/>
        <v>#N/A</v>
      </c>
      <c r="F442" s="189" t="e">
        <f t="shared" si="194"/>
        <v>#N/A</v>
      </c>
      <c r="G442" s="189" t="e">
        <f t="shared" si="194"/>
        <v>#N/A</v>
      </c>
      <c r="H442" s="189" t="e">
        <f t="shared" si="194"/>
        <v>#N/A</v>
      </c>
      <c r="I442" s="189" t="e">
        <f t="shared" si="194"/>
        <v>#N/A</v>
      </c>
      <c r="J442" s="189" t="e">
        <f t="shared" si="194"/>
        <v>#N/A</v>
      </c>
      <c r="K442" s="189" t="e">
        <f t="shared" si="194"/>
        <v>#N/A</v>
      </c>
      <c r="L442" s="189" t="e">
        <f t="shared" si="194"/>
        <v>#N/A</v>
      </c>
      <c r="M442" s="189" t="e">
        <f t="shared" si="194"/>
        <v>#N/A</v>
      </c>
      <c r="N442" s="189" t="e">
        <f t="shared" si="194"/>
        <v>#N/A</v>
      </c>
      <c r="O442" s="189" t="e">
        <f t="shared" si="194"/>
        <v>#N/A</v>
      </c>
      <c r="P442" s="189" t="e">
        <f t="shared" si="194"/>
        <v>#N/A</v>
      </c>
      <c r="Q442" s="189" t="e">
        <f t="shared" si="194"/>
        <v>#N/A</v>
      </c>
      <c r="R442" s="189" t="e">
        <f t="shared" si="194"/>
        <v>#N/A</v>
      </c>
      <c r="S442" s="189" t="e">
        <f t="shared" si="194"/>
        <v>#N/A</v>
      </c>
      <c r="T442" s="189" t="e">
        <f t="shared" si="194"/>
        <v>#N/A</v>
      </c>
      <c r="U442" s="189" t="e">
        <f t="shared" si="194"/>
        <v>#N/A</v>
      </c>
      <c r="V442" s="189" t="e">
        <f t="shared" si="194"/>
        <v>#N/A</v>
      </c>
      <c r="W442" s="189" t="e">
        <f t="shared" si="194"/>
        <v>#N/A</v>
      </c>
      <c r="X442" s="189" t="e">
        <f t="shared" si="194"/>
        <v>#N/A</v>
      </c>
      <c r="Y442" s="189" t="e">
        <f t="shared" si="194"/>
        <v>#N/A</v>
      </c>
      <c r="Z442" s="189" t="e">
        <f t="shared" si="194"/>
        <v>#N/A</v>
      </c>
      <c r="AA442" s="189" t="e">
        <f t="shared" si="194"/>
        <v>#N/A</v>
      </c>
      <c r="AB442" s="189" t="e">
        <f t="shared" si="194"/>
        <v>#N/A</v>
      </c>
      <c r="AC442" s="189" t="e">
        <f t="shared" si="194"/>
        <v>#N/A</v>
      </c>
      <c r="AD442" s="189" t="e">
        <f t="shared" si="194"/>
        <v>#N/A</v>
      </c>
      <c r="AE442" s="189" t="e">
        <f t="shared" si="194"/>
        <v>#N/A</v>
      </c>
      <c r="AF442" s="189" t="e">
        <f t="shared" si="194"/>
        <v>#N/A</v>
      </c>
      <c r="AG442" s="189" t="e">
        <f t="shared" si="194"/>
        <v>#N/A</v>
      </c>
      <c r="AH442" s="189" t="e">
        <f t="shared" si="194"/>
        <v>#N/A</v>
      </c>
      <c r="AI442" s="189" t="e">
        <f t="shared" si="194"/>
        <v>#N/A</v>
      </c>
      <c r="AJ442" s="189" t="e">
        <f t="shared" si="194"/>
        <v>#N/A</v>
      </c>
      <c r="AK442" s="189" t="e">
        <f t="shared" si="194"/>
        <v>#N/A</v>
      </c>
      <c r="AL442" s="189" t="e">
        <f t="shared" si="194"/>
        <v>#N/A</v>
      </c>
      <c r="AM442" s="189" t="e">
        <f t="shared" si="194"/>
        <v>#N/A</v>
      </c>
      <c r="AN442" s="189" t="e">
        <f t="shared" si="194"/>
        <v>#N/A</v>
      </c>
      <c r="AO442" s="189" t="e">
        <f t="shared" si="194"/>
        <v>#N/A</v>
      </c>
      <c r="AP442" s="189" t="e">
        <f t="shared" si="194"/>
        <v>#N/A</v>
      </c>
    </row>
    <row r="443" spans="1:42" x14ac:dyDescent="0.2">
      <c r="A443" s="33" t="str">
        <f t="shared" si="190"/>
        <v>20-yr SL</v>
      </c>
      <c r="B443" s="235">
        <f t="array" ref="B443">SUM(IF(ISNUMBER(C443:AP443),C443:AP443))</f>
        <v>0</v>
      </c>
      <c r="C443" s="189" t="e">
        <f>C435/100*$Q$402</f>
        <v>#N/A</v>
      </c>
      <c r="D443" s="189" t="e">
        <f t="shared" ref="D443:AP443" si="195">D435/100*$Q$402</f>
        <v>#N/A</v>
      </c>
      <c r="E443" s="189" t="e">
        <f t="shared" si="195"/>
        <v>#N/A</v>
      </c>
      <c r="F443" s="189" t="e">
        <f t="shared" si="195"/>
        <v>#N/A</v>
      </c>
      <c r="G443" s="189" t="e">
        <f t="shared" si="195"/>
        <v>#N/A</v>
      </c>
      <c r="H443" s="189" t="e">
        <f t="shared" si="195"/>
        <v>#N/A</v>
      </c>
      <c r="I443" s="189" t="e">
        <f t="shared" si="195"/>
        <v>#N/A</v>
      </c>
      <c r="J443" s="189" t="e">
        <f t="shared" si="195"/>
        <v>#N/A</v>
      </c>
      <c r="K443" s="189" t="e">
        <f t="shared" si="195"/>
        <v>#N/A</v>
      </c>
      <c r="L443" s="189" t="e">
        <f t="shared" si="195"/>
        <v>#N/A</v>
      </c>
      <c r="M443" s="189" t="e">
        <f t="shared" si="195"/>
        <v>#N/A</v>
      </c>
      <c r="N443" s="189" t="e">
        <f t="shared" si="195"/>
        <v>#N/A</v>
      </c>
      <c r="O443" s="189" t="e">
        <f t="shared" si="195"/>
        <v>#N/A</v>
      </c>
      <c r="P443" s="189" t="e">
        <f t="shared" si="195"/>
        <v>#N/A</v>
      </c>
      <c r="Q443" s="189" t="e">
        <f t="shared" si="195"/>
        <v>#N/A</v>
      </c>
      <c r="R443" s="189" t="e">
        <f t="shared" si="195"/>
        <v>#N/A</v>
      </c>
      <c r="S443" s="189" t="e">
        <f t="shared" si="195"/>
        <v>#N/A</v>
      </c>
      <c r="T443" s="189" t="e">
        <f t="shared" si="195"/>
        <v>#N/A</v>
      </c>
      <c r="U443" s="189" t="e">
        <f t="shared" si="195"/>
        <v>#N/A</v>
      </c>
      <c r="V443" s="189" t="e">
        <f t="shared" si="195"/>
        <v>#N/A</v>
      </c>
      <c r="W443" s="189" t="e">
        <f t="shared" si="195"/>
        <v>#N/A</v>
      </c>
      <c r="X443" s="189" t="e">
        <f t="shared" si="195"/>
        <v>#N/A</v>
      </c>
      <c r="Y443" s="189" t="e">
        <f t="shared" si="195"/>
        <v>#N/A</v>
      </c>
      <c r="Z443" s="189" t="e">
        <f t="shared" si="195"/>
        <v>#N/A</v>
      </c>
      <c r="AA443" s="189" t="e">
        <f t="shared" si="195"/>
        <v>#N/A</v>
      </c>
      <c r="AB443" s="189" t="e">
        <f t="shared" si="195"/>
        <v>#N/A</v>
      </c>
      <c r="AC443" s="189" t="e">
        <f t="shared" si="195"/>
        <v>#N/A</v>
      </c>
      <c r="AD443" s="189" t="e">
        <f t="shared" si="195"/>
        <v>#N/A</v>
      </c>
      <c r="AE443" s="189" t="e">
        <f t="shared" si="195"/>
        <v>#N/A</v>
      </c>
      <c r="AF443" s="189" t="e">
        <f t="shared" si="195"/>
        <v>#N/A</v>
      </c>
      <c r="AG443" s="189" t="e">
        <f t="shared" si="195"/>
        <v>#N/A</v>
      </c>
      <c r="AH443" s="189" t="e">
        <f t="shared" si="195"/>
        <v>#N/A</v>
      </c>
      <c r="AI443" s="189" t="e">
        <f t="shared" si="195"/>
        <v>#N/A</v>
      </c>
      <c r="AJ443" s="189" t="e">
        <f t="shared" si="195"/>
        <v>#N/A</v>
      </c>
      <c r="AK443" s="189" t="e">
        <f t="shared" si="195"/>
        <v>#N/A</v>
      </c>
      <c r="AL443" s="189" t="e">
        <f t="shared" si="195"/>
        <v>#N/A</v>
      </c>
      <c r="AM443" s="189" t="e">
        <f t="shared" si="195"/>
        <v>#N/A</v>
      </c>
      <c r="AN443" s="189" t="e">
        <f t="shared" si="195"/>
        <v>#N/A</v>
      </c>
      <c r="AO443" s="189" t="e">
        <f t="shared" si="195"/>
        <v>#N/A</v>
      </c>
      <c r="AP443" s="189" t="e">
        <f t="shared" si="195"/>
        <v>#N/A</v>
      </c>
    </row>
    <row r="444" spans="1:42" x14ac:dyDescent="0.2">
      <c r="A444" s="33" t="str">
        <f t="shared" si="190"/>
        <v>39-yr SL</v>
      </c>
      <c r="B444" s="235">
        <f>SUM(IF(ISNUMBER(C444:AP444),C444:AP444))</f>
        <v>0</v>
      </c>
      <c r="C444" s="189" t="e">
        <f>C436/100*$Q$403</f>
        <v>#N/A</v>
      </c>
      <c r="D444" s="189" t="e">
        <f t="shared" ref="D444:AP444" si="196">D436/100*$Q$403</f>
        <v>#N/A</v>
      </c>
      <c r="E444" s="189" t="e">
        <f t="shared" si="196"/>
        <v>#N/A</v>
      </c>
      <c r="F444" s="189" t="e">
        <f t="shared" si="196"/>
        <v>#N/A</v>
      </c>
      <c r="G444" s="189" t="e">
        <f t="shared" si="196"/>
        <v>#N/A</v>
      </c>
      <c r="H444" s="189" t="e">
        <f t="shared" si="196"/>
        <v>#N/A</v>
      </c>
      <c r="I444" s="189" t="e">
        <f t="shared" si="196"/>
        <v>#N/A</v>
      </c>
      <c r="J444" s="189" t="e">
        <f t="shared" si="196"/>
        <v>#N/A</v>
      </c>
      <c r="K444" s="189" t="e">
        <f t="shared" si="196"/>
        <v>#N/A</v>
      </c>
      <c r="L444" s="189" t="e">
        <f t="shared" si="196"/>
        <v>#N/A</v>
      </c>
      <c r="M444" s="189" t="e">
        <f t="shared" si="196"/>
        <v>#N/A</v>
      </c>
      <c r="N444" s="189" t="e">
        <f t="shared" si="196"/>
        <v>#N/A</v>
      </c>
      <c r="O444" s="189" t="e">
        <f t="shared" si="196"/>
        <v>#N/A</v>
      </c>
      <c r="P444" s="189" t="e">
        <f t="shared" si="196"/>
        <v>#N/A</v>
      </c>
      <c r="Q444" s="189" t="e">
        <f t="shared" si="196"/>
        <v>#N/A</v>
      </c>
      <c r="R444" s="189" t="e">
        <f t="shared" si="196"/>
        <v>#N/A</v>
      </c>
      <c r="S444" s="189" t="e">
        <f t="shared" si="196"/>
        <v>#N/A</v>
      </c>
      <c r="T444" s="189" t="e">
        <f t="shared" si="196"/>
        <v>#N/A</v>
      </c>
      <c r="U444" s="189" t="e">
        <f t="shared" si="196"/>
        <v>#N/A</v>
      </c>
      <c r="V444" s="189" t="e">
        <f t="shared" si="196"/>
        <v>#N/A</v>
      </c>
      <c r="W444" s="189" t="e">
        <f t="shared" si="196"/>
        <v>#N/A</v>
      </c>
      <c r="X444" s="189" t="e">
        <f t="shared" si="196"/>
        <v>#N/A</v>
      </c>
      <c r="Y444" s="189" t="e">
        <f t="shared" si="196"/>
        <v>#N/A</v>
      </c>
      <c r="Z444" s="189" t="e">
        <f t="shared" si="196"/>
        <v>#N/A</v>
      </c>
      <c r="AA444" s="189" t="e">
        <f t="shared" si="196"/>
        <v>#N/A</v>
      </c>
      <c r="AB444" s="189" t="e">
        <f t="shared" si="196"/>
        <v>#N/A</v>
      </c>
      <c r="AC444" s="189" t="e">
        <f t="shared" si="196"/>
        <v>#N/A</v>
      </c>
      <c r="AD444" s="189" t="e">
        <f t="shared" si="196"/>
        <v>#N/A</v>
      </c>
      <c r="AE444" s="189" t="e">
        <f t="shared" si="196"/>
        <v>#N/A</v>
      </c>
      <c r="AF444" s="189" t="e">
        <f t="shared" si="196"/>
        <v>#N/A</v>
      </c>
      <c r="AG444" s="189" t="e">
        <f t="shared" si="196"/>
        <v>#N/A</v>
      </c>
      <c r="AH444" s="189" t="e">
        <f t="shared" si="196"/>
        <v>#N/A</v>
      </c>
      <c r="AI444" s="189" t="e">
        <f t="shared" si="196"/>
        <v>#N/A</v>
      </c>
      <c r="AJ444" s="189" t="e">
        <f t="shared" si="196"/>
        <v>#N/A</v>
      </c>
      <c r="AK444" s="189" t="e">
        <f t="shared" si="196"/>
        <v>#N/A</v>
      </c>
      <c r="AL444" s="189" t="e">
        <f t="shared" si="196"/>
        <v>#N/A</v>
      </c>
      <c r="AM444" s="189" t="e">
        <f t="shared" si="196"/>
        <v>#N/A</v>
      </c>
      <c r="AN444" s="189" t="e">
        <f t="shared" si="196"/>
        <v>#N/A</v>
      </c>
      <c r="AO444" s="189" t="e">
        <f t="shared" si="196"/>
        <v>#N/A</v>
      </c>
      <c r="AP444" s="189" t="e">
        <f t="shared" si="196"/>
        <v>#N/A</v>
      </c>
    </row>
    <row r="445" spans="1:42" x14ac:dyDescent="0.2">
      <c r="A445" s="33" t="s">
        <v>348</v>
      </c>
      <c r="B445" s="235">
        <f>SUM(IF(ISNUMBER(C445:AP445),C445:AP445))</f>
        <v>0</v>
      </c>
      <c r="C445" s="371">
        <f t="shared" ref="C445:AP445" si="197">IF(C2&lt;=analysis_period,C437/100*$Q$404,0)</f>
        <v>0</v>
      </c>
      <c r="D445" s="371">
        <f t="shared" si="197"/>
        <v>0</v>
      </c>
      <c r="E445" s="371">
        <f t="shared" si="197"/>
        <v>0</v>
      </c>
      <c r="F445" s="371">
        <f t="shared" si="197"/>
        <v>0</v>
      </c>
      <c r="G445" s="371">
        <f t="shared" si="197"/>
        <v>0</v>
      </c>
      <c r="H445" s="371">
        <f t="shared" si="197"/>
        <v>0</v>
      </c>
      <c r="I445" s="371">
        <f t="shared" si="197"/>
        <v>0</v>
      </c>
      <c r="J445" s="371">
        <f t="shared" si="197"/>
        <v>0</v>
      </c>
      <c r="K445" s="371">
        <f t="shared" si="197"/>
        <v>0</v>
      </c>
      <c r="L445" s="371">
        <f t="shared" si="197"/>
        <v>0</v>
      </c>
      <c r="M445" s="371">
        <f t="shared" si="197"/>
        <v>0</v>
      </c>
      <c r="N445" s="371">
        <f t="shared" si="197"/>
        <v>0</v>
      </c>
      <c r="O445" s="371">
        <f t="shared" si="197"/>
        <v>0</v>
      </c>
      <c r="P445" s="371">
        <f t="shared" si="197"/>
        <v>0</v>
      </c>
      <c r="Q445" s="371">
        <f t="shared" si="197"/>
        <v>0</v>
      </c>
      <c r="R445" s="371">
        <f t="shared" si="197"/>
        <v>0</v>
      </c>
      <c r="S445" s="371">
        <f t="shared" si="197"/>
        <v>0</v>
      </c>
      <c r="T445" s="371">
        <f t="shared" si="197"/>
        <v>0</v>
      </c>
      <c r="U445" s="371">
        <f t="shared" si="197"/>
        <v>0</v>
      </c>
      <c r="V445" s="371">
        <f t="shared" si="197"/>
        <v>0</v>
      </c>
      <c r="W445" s="371">
        <f t="shared" si="197"/>
        <v>0</v>
      </c>
      <c r="X445" s="371">
        <f t="shared" si="197"/>
        <v>0</v>
      </c>
      <c r="Y445" s="371">
        <f t="shared" si="197"/>
        <v>0</v>
      </c>
      <c r="Z445" s="371">
        <f t="shared" si="197"/>
        <v>0</v>
      </c>
      <c r="AA445" s="371">
        <f t="shared" si="197"/>
        <v>0</v>
      </c>
      <c r="AB445" s="371">
        <f t="shared" si="197"/>
        <v>0</v>
      </c>
      <c r="AC445" s="371">
        <f t="shared" si="197"/>
        <v>0</v>
      </c>
      <c r="AD445" s="371">
        <f t="shared" si="197"/>
        <v>0</v>
      </c>
      <c r="AE445" s="371">
        <f t="shared" si="197"/>
        <v>0</v>
      </c>
      <c r="AF445" s="371">
        <f t="shared" si="197"/>
        <v>0</v>
      </c>
      <c r="AG445" s="371">
        <f t="shared" si="197"/>
        <v>0</v>
      </c>
      <c r="AH445" s="371">
        <f t="shared" si="197"/>
        <v>0</v>
      </c>
      <c r="AI445" s="371">
        <f t="shared" si="197"/>
        <v>0</v>
      </c>
      <c r="AJ445" s="371">
        <f t="shared" si="197"/>
        <v>0</v>
      </c>
      <c r="AK445" s="371">
        <f t="shared" si="197"/>
        <v>0</v>
      </c>
      <c r="AL445" s="371">
        <f t="shared" si="197"/>
        <v>0</v>
      </c>
      <c r="AM445" s="371">
        <f t="shared" si="197"/>
        <v>0</v>
      </c>
      <c r="AN445" s="371">
        <f t="shared" si="197"/>
        <v>0</v>
      </c>
      <c r="AO445" s="371">
        <f t="shared" si="197"/>
        <v>0</v>
      </c>
      <c r="AP445" s="371">
        <f t="shared" si="197"/>
        <v>0</v>
      </c>
    </row>
    <row r="446" spans="1:42" x14ac:dyDescent="0.2">
      <c r="A446" s="33" t="s">
        <v>92</v>
      </c>
      <c r="B446" s="235">
        <f t="array" ref="B446">SUM(IF(ISNUMBER(C446:AP446),C446:AP446))</f>
        <v>0</v>
      </c>
      <c r="C446" s="195">
        <f>P405</f>
        <v>0</v>
      </c>
      <c r="D446" s="195">
        <v>0</v>
      </c>
      <c r="E446" s="195">
        <v>0</v>
      </c>
      <c r="F446" s="195">
        <v>0</v>
      </c>
      <c r="G446" s="195">
        <v>0</v>
      </c>
      <c r="H446" s="195">
        <v>0</v>
      </c>
      <c r="I446" s="195">
        <v>0</v>
      </c>
      <c r="J446" s="195">
        <v>0</v>
      </c>
      <c r="K446" s="195">
        <v>0</v>
      </c>
      <c r="L446" s="195">
        <v>0</v>
      </c>
      <c r="M446" s="195">
        <v>0</v>
      </c>
      <c r="N446" s="195">
        <v>0</v>
      </c>
      <c r="O446" s="195">
        <v>0</v>
      </c>
      <c r="P446" s="195">
        <v>0</v>
      </c>
      <c r="Q446" s="195">
        <v>0</v>
      </c>
      <c r="R446" s="195">
        <v>0</v>
      </c>
      <c r="S446" s="195">
        <v>0</v>
      </c>
      <c r="T446" s="195">
        <v>0</v>
      </c>
      <c r="U446" s="195">
        <v>0</v>
      </c>
      <c r="V446" s="195">
        <v>0</v>
      </c>
      <c r="W446" s="195">
        <v>0</v>
      </c>
      <c r="X446" s="195">
        <v>0</v>
      </c>
      <c r="Y446" s="195">
        <v>0</v>
      </c>
      <c r="Z446" s="195">
        <v>0</v>
      </c>
      <c r="AA446" s="195">
        <v>0</v>
      </c>
      <c r="AB446" s="195">
        <v>0</v>
      </c>
      <c r="AC446" s="195">
        <v>0</v>
      </c>
      <c r="AD446" s="195">
        <v>0</v>
      </c>
      <c r="AE446" s="195">
        <v>0</v>
      </c>
      <c r="AF446" s="195">
        <v>0</v>
      </c>
      <c r="AG446" s="195">
        <v>0</v>
      </c>
      <c r="AH446" s="195">
        <v>0</v>
      </c>
      <c r="AI446" s="195">
        <v>0</v>
      </c>
      <c r="AJ446" s="195">
        <v>0</v>
      </c>
      <c r="AK446" s="195">
        <v>0</v>
      </c>
      <c r="AL446" s="195">
        <v>0</v>
      </c>
      <c r="AM446" s="195">
        <v>0</v>
      </c>
      <c r="AN446" s="195">
        <v>0</v>
      </c>
      <c r="AO446" s="195">
        <v>0</v>
      </c>
      <c r="AP446" s="195">
        <v>0</v>
      </c>
    </row>
    <row r="447" spans="1:42" x14ac:dyDescent="0.2">
      <c r="A447" s="32"/>
      <c r="B447" s="236">
        <f t="array" ref="B447">SUM(IF(ISNUMBER(C447:AP447),C447:AP447))</f>
        <v>0</v>
      </c>
      <c r="C447" s="189" t="e">
        <f>SUM(C439:C446)</f>
        <v>#N/A</v>
      </c>
      <c r="D447" s="189" t="e">
        <f t="shared" ref="D447:AP447" si="198">SUM(D439:D446)</f>
        <v>#N/A</v>
      </c>
      <c r="E447" s="189" t="e">
        <f t="shared" si="198"/>
        <v>#N/A</v>
      </c>
      <c r="F447" s="189" t="e">
        <f t="shared" si="198"/>
        <v>#N/A</v>
      </c>
      <c r="G447" s="189" t="e">
        <f t="shared" si="198"/>
        <v>#N/A</v>
      </c>
      <c r="H447" s="189" t="e">
        <f t="shared" si="198"/>
        <v>#N/A</v>
      </c>
      <c r="I447" s="189" t="e">
        <f t="shared" si="198"/>
        <v>#N/A</v>
      </c>
      <c r="J447" s="189" t="e">
        <f t="shared" si="198"/>
        <v>#N/A</v>
      </c>
      <c r="K447" s="189" t="e">
        <f t="shared" si="198"/>
        <v>#N/A</v>
      </c>
      <c r="L447" s="189" t="e">
        <f t="shared" si="198"/>
        <v>#N/A</v>
      </c>
      <c r="M447" s="189" t="e">
        <f t="shared" si="198"/>
        <v>#N/A</v>
      </c>
      <c r="N447" s="189" t="e">
        <f t="shared" si="198"/>
        <v>#N/A</v>
      </c>
      <c r="O447" s="189" t="e">
        <f t="shared" si="198"/>
        <v>#N/A</v>
      </c>
      <c r="P447" s="189" t="e">
        <f t="shared" si="198"/>
        <v>#N/A</v>
      </c>
      <c r="Q447" s="189" t="e">
        <f t="shared" si="198"/>
        <v>#N/A</v>
      </c>
      <c r="R447" s="189" t="e">
        <f t="shared" si="198"/>
        <v>#N/A</v>
      </c>
      <c r="S447" s="189" t="e">
        <f t="shared" si="198"/>
        <v>#N/A</v>
      </c>
      <c r="T447" s="189" t="e">
        <f t="shared" si="198"/>
        <v>#N/A</v>
      </c>
      <c r="U447" s="189" t="e">
        <f t="shared" si="198"/>
        <v>#N/A</v>
      </c>
      <c r="V447" s="189" t="e">
        <f t="shared" si="198"/>
        <v>#N/A</v>
      </c>
      <c r="W447" s="189" t="e">
        <f t="shared" si="198"/>
        <v>#N/A</v>
      </c>
      <c r="X447" s="189" t="e">
        <f t="shared" si="198"/>
        <v>#N/A</v>
      </c>
      <c r="Y447" s="189" t="e">
        <f t="shared" si="198"/>
        <v>#N/A</v>
      </c>
      <c r="Z447" s="189" t="e">
        <f t="shared" si="198"/>
        <v>#N/A</v>
      </c>
      <c r="AA447" s="189" t="e">
        <f t="shared" si="198"/>
        <v>#N/A</v>
      </c>
      <c r="AB447" s="189" t="e">
        <f t="shared" si="198"/>
        <v>#N/A</v>
      </c>
      <c r="AC447" s="189" t="e">
        <f t="shared" si="198"/>
        <v>#N/A</v>
      </c>
      <c r="AD447" s="189" t="e">
        <f t="shared" si="198"/>
        <v>#N/A</v>
      </c>
      <c r="AE447" s="189" t="e">
        <f t="shared" si="198"/>
        <v>#N/A</v>
      </c>
      <c r="AF447" s="189" t="e">
        <f t="shared" si="198"/>
        <v>#N/A</v>
      </c>
      <c r="AG447" s="189" t="e">
        <f t="shared" si="198"/>
        <v>#N/A</v>
      </c>
      <c r="AH447" s="189" t="e">
        <f t="shared" si="198"/>
        <v>#N/A</v>
      </c>
      <c r="AI447" s="189" t="e">
        <f t="shared" si="198"/>
        <v>#N/A</v>
      </c>
      <c r="AJ447" s="189" t="e">
        <f t="shared" si="198"/>
        <v>#N/A</v>
      </c>
      <c r="AK447" s="189" t="e">
        <f t="shared" si="198"/>
        <v>#N/A</v>
      </c>
      <c r="AL447" s="189" t="e">
        <f t="shared" si="198"/>
        <v>#N/A</v>
      </c>
      <c r="AM447" s="189" t="e">
        <f t="shared" si="198"/>
        <v>#N/A</v>
      </c>
      <c r="AN447" s="189" t="e">
        <f t="shared" si="198"/>
        <v>#N/A</v>
      </c>
      <c r="AO447" s="189" t="e">
        <f t="shared" si="198"/>
        <v>#N/A</v>
      </c>
      <c r="AP447" s="189" t="e">
        <f t="shared" si="198"/>
        <v>#N/A</v>
      </c>
    </row>
    <row r="448" spans="1:42" x14ac:dyDescent="0.2">
      <c r="A448" s="32"/>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0" t="s">
        <v>78</v>
      </c>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80</v>
      </c>
      <c r="B450" s="37" t="str">
        <f>equip_reserve_depr_fed</f>
        <v>5-yr MACRS</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81</v>
      </c>
      <c r="B451" s="231">
        <f t="shared" ref="B451:AP451" si="199">B2</f>
        <v>0</v>
      </c>
      <c r="C451" s="231" t="str">
        <f t="shared" si="199"/>
        <v/>
      </c>
      <c r="D451" s="231" t="str">
        <f t="shared" si="199"/>
        <v/>
      </c>
      <c r="E451" s="231" t="str">
        <f t="shared" si="199"/>
        <v/>
      </c>
      <c r="F451" s="231" t="str">
        <f t="shared" si="199"/>
        <v/>
      </c>
      <c r="G451" s="231" t="str">
        <f t="shared" si="199"/>
        <v/>
      </c>
      <c r="H451" s="231" t="str">
        <f t="shared" si="199"/>
        <v/>
      </c>
      <c r="I451" s="231" t="str">
        <f t="shared" si="199"/>
        <v/>
      </c>
      <c r="J451" s="231" t="str">
        <f t="shared" si="199"/>
        <v/>
      </c>
      <c r="K451" s="231" t="str">
        <f t="shared" si="199"/>
        <v/>
      </c>
      <c r="L451" s="231" t="str">
        <f t="shared" si="199"/>
        <v/>
      </c>
      <c r="M451" s="231" t="str">
        <f t="shared" si="199"/>
        <v/>
      </c>
      <c r="N451" s="231" t="str">
        <f t="shared" si="199"/>
        <v/>
      </c>
      <c r="O451" s="231" t="str">
        <f t="shared" si="199"/>
        <v/>
      </c>
      <c r="P451" s="231" t="str">
        <f t="shared" si="199"/>
        <v/>
      </c>
      <c r="Q451" s="231" t="str">
        <f t="shared" si="199"/>
        <v/>
      </c>
      <c r="R451" s="231" t="str">
        <f t="shared" si="199"/>
        <v/>
      </c>
      <c r="S451" s="231" t="str">
        <f t="shared" si="199"/>
        <v/>
      </c>
      <c r="T451" s="231" t="str">
        <f t="shared" si="199"/>
        <v/>
      </c>
      <c r="U451" s="231" t="str">
        <f t="shared" si="199"/>
        <v/>
      </c>
      <c r="V451" s="231" t="str">
        <f t="shared" si="199"/>
        <v/>
      </c>
      <c r="W451" s="231" t="str">
        <f t="shared" si="199"/>
        <v/>
      </c>
      <c r="X451" s="231" t="str">
        <f t="shared" si="199"/>
        <v/>
      </c>
      <c r="Y451" s="231" t="str">
        <f t="shared" si="199"/>
        <v/>
      </c>
      <c r="Z451" s="231" t="str">
        <f t="shared" si="199"/>
        <v/>
      </c>
      <c r="AA451" s="231" t="str">
        <f t="shared" si="199"/>
        <v/>
      </c>
      <c r="AB451" s="231" t="str">
        <f t="shared" si="199"/>
        <v/>
      </c>
      <c r="AC451" s="231" t="str">
        <f t="shared" si="199"/>
        <v/>
      </c>
      <c r="AD451" s="231" t="str">
        <f t="shared" si="199"/>
        <v/>
      </c>
      <c r="AE451" s="231" t="str">
        <f t="shared" si="199"/>
        <v/>
      </c>
      <c r="AF451" s="231" t="str">
        <f t="shared" si="199"/>
        <v/>
      </c>
      <c r="AG451" s="231" t="str">
        <f t="shared" si="199"/>
        <v/>
      </c>
      <c r="AH451" s="231" t="str">
        <f t="shared" si="199"/>
        <v/>
      </c>
      <c r="AI451" s="231" t="str">
        <f t="shared" si="199"/>
        <v/>
      </c>
      <c r="AJ451" s="231" t="str">
        <f t="shared" si="199"/>
        <v/>
      </c>
      <c r="AK451" s="231" t="str">
        <f t="shared" si="199"/>
        <v/>
      </c>
      <c r="AL451" s="231" t="str">
        <f t="shared" si="199"/>
        <v/>
      </c>
      <c r="AM451" s="231" t="str">
        <f t="shared" si="199"/>
        <v/>
      </c>
      <c r="AN451" s="231" t="str">
        <f t="shared" si="199"/>
        <v/>
      </c>
      <c r="AO451" s="231" t="str">
        <f t="shared" si="199"/>
        <v/>
      </c>
      <c r="AP451" s="231" t="str">
        <f t="shared" si="199"/>
        <v/>
      </c>
    </row>
    <row r="452" spans="1:42" x14ac:dyDescent="0.2">
      <c r="A452" s="32" t="s">
        <v>82</v>
      </c>
      <c r="B452" s="230">
        <v>0</v>
      </c>
      <c r="C452" s="223" t="e">
        <f t="shared" ref="C452:AP452" si="200">IF($B$450=$A431,C431,0)+IF($B$450=$A432,C432,0)+IF($B$450=$A433,C433,0)+IF($B$450=$A434,C434,0)+IF($B$450=$A435,C435,0)+IF($B$450=$A436,C436,0)</f>
        <v>#N/A</v>
      </c>
      <c r="D452" s="223" t="e">
        <f t="shared" si="200"/>
        <v>#N/A</v>
      </c>
      <c r="E452" s="223" t="e">
        <f t="shared" si="200"/>
        <v>#N/A</v>
      </c>
      <c r="F452" s="223" t="e">
        <f t="shared" si="200"/>
        <v>#N/A</v>
      </c>
      <c r="G452" s="223" t="e">
        <f t="shared" si="200"/>
        <v>#N/A</v>
      </c>
      <c r="H452" s="223" t="e">
        <f t="shared" si="200"/>
        <v>#N/A</v>
      </c>
      <c r="I452" s="223" t="e">
        <f t="shared" si="200"/>
        <v>#N/A</v>
      </c>
      <c r="J452" s="223" t="e">
        <f t="shared" si="200"/>
        <v>#N/A</v>
      </c>
      <c r="K452" s="223" t="e">
        <f t="shared" si="200"/>
        <v>#N/A</v>
      </c>
      <c r="L452" s="223" t="e">
        <f t="shared" si="200"/>
        <v>#N/A</v>
      </c>
      <c r="M452" s="223" t="e">
        <f t="shared" si="200"/>
        <v>#N/A</v>
      </c>
      <c r="N452" s="223" t="e">
        <f t="shared" si="200"/>
        <v>#N/A</v>
      </c>
      <c r="O452" s="223" t="e">
        <f t="shared" si="200"/>
        <v>#N/A</v>
      </c>
      <c r="P452" s="223" t="e">
        <f t="shared" si="200"/>
        <v>#N/A</v>
      </c>
      <c r="Q452" s="223" t="e">
        <f t="shared" si="200"/>
        <v>#N/A</v>
      </c>
      <c r="R452" s="223" t="e">
        <f t="shared" si="200"/>
        <v>#N/A</v>
      </c>
      <c r="S452" s="223" t="e">
        <f t="shared" si="200"/>
        <v>#N/A</v>
      </c>
      <c r="T452" s="223" t="e">
        <f t="shared" si="200"/>
        <v>#N/A</v>
      </c>
      <c r="U452" s="223" t="e">
        <f t="shared" si="200"/>
        <v>#N/A</v>
      </c>
      <c r="V452" s="223" t="e">
        <f t="shared" si="200"/>
        <v>#N/A</v>
      </c>
      <c r="W452" s="223" t="e">
        <f t="shared" si="200"/>
        <v>#N/A</v>
      </c>
      <c r="X452" s="223" t="e">
        <f t="shared" si="200"/>
        <v>#N/A</v>
      </c>
      <c r="Y452" s="223" t="e">
        <f t="shared" si="200"/>
        <v>#N/A</v>
      </c>
      <c r="Z452" s="223" t="e">
        <f t="shared" si="200"/>
        <v>#N/A</v>
      </c>
      <c r="AA452" s="223" t="e">
        <f t="shared" si="200"/>
        <v>#N/A</v>
      </c>
      <c r="AB452" s="223" t="e">
        <f t="shared" si="200"/>
        <v>#N/A</v>
      </c>
      <c r="AC452" s="223" t="e">
        <f t="shared" si="200"/>
        <v>#N/A</v>
      </c>
      <c r="AD452" s="223" t="e">
        <f t="shared" si="200"/>
        <v>#N/A</v>
      </c>
      <c r="AE452" s="223" t="e">
        <f t="shared" si="200"/>
        <v>#N/A</v>
      </c>
      <c r="AF452" s="223" t="e">
        <f t="shared" si="200"/>
        <v>#N/A</v>
      </c>
      <c r="AG452" s="223" t="e">
        <f t="shared" si="200"/>
        <v>#N/A</v>
      </c>
      <c r="AH452" s="223" t="e">
        <f t="shared" si="200"/>
        <v>#N/A</v>
      </c>
      <c r="AI452" s="223" t="e">
        <f t="shared" si="200"/>
        <v>#N/A</v>
      </c>
      <c r="AJ452" s="223" t="e">
        <f t="shared" si="200"/>
        <v>#N/A</v>
      </c>
      <c r="AK452" s="223" t="e">
        <f t="shared" si="200"/>
        <v>#N/A</v>
      </c>
      <c r="AL452" s="223" t="e">
        <f t="shared" si="200"/>
        <v>#N/A</v>
      </c>
      <c r="AM452" s="223" t="e">
        <f t="shared" si="200"/>
        <v>#N/A</v>
      </c>
      <c r="AN452" s="223" t="e">
        <f t="shared" si="200"/>
        <v>#N/A</v>
      </c>
      <c r="AO452" s="223" t="e">
        <f t="shared" si="200"/>
        <v>#N/A</v>
      </c>
      <c r="AP452" s="223" t="e">
        <f t="shared" si="200"/>
        <v>#N/A</v>
      </c>
    </row>
    <row r="453" spans="1:42" x14ac:dyDescent="0.2">
      <c r="A453" s="30"/>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0" t="s">
        <v>94</v>
      </c>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32" t="s">
        <v>79</v>
      </c>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16">
        <v>1</v>
      </c>
      <c r="C456" s="212">
        <f t="shared" ref="C456:AP456" si="201">C320</f>
        <v>0</v>
      </c>
      <c r="D456" s="212">
        <f t="shared" si="201"/>
        <v>0</v>
      </c>
      <c r="E456" s="212">
        <f t="shared" si="201"/>
        <v>0</v>
      </c>
      <c r="F456" s="212">
        <f t="shared" si="201"/>
        <v>0</v>
      </c>
      <c r="G456" s="212">
        <f t="shared" si="201"/>
        <v>0</v>
      </c>
      <c r="H456" s="212">
        <f t="shared" si="201"/>
        <v>0</v>
      </c>
      <c r="I456" s="212">
        <f t="shared" si="201"/>
        <v>0</v>
      </c>
      <c r="J456" s="212">
        <f t="shared" si="201"/>
        <v>0</v>
      </c>
      <c r="K456" s="212">
        <f t="shared" si="201"/>
        <v>0</v>
      </c>
      <c r="L456" s="212">
        <f t="shared" si="201"/>
        <v>0</v>
      </c>
      <c r="M456" s="212">
        <f t="shared" si="201"/>
        <v>0</v>
      </c>
      <c r="N456" s="212">
        <f t="shared" si="201"/>
        <v>0</v>
      </c>
      <c r="O456" s="212">
        <f t="shared" si="201"/>
        <v>0</v>
      </c>
      <c r="P456" s="212">
        <f t="shared" si="201"/>
        <v>0</v>
      </c>
      <c r="Q456" s="212">
        <f t="shared" si="201"/>
        <v>0</v>
      </c>
      <c r="R456" s="212">
        <f t="shared" si="201"/>
        <v>0</v>
      </c>
      <c r="S456" s="212">
        <f t="shared" si="201"/>
        <v>0</v>
      </c>
      <c r="T456" s="212">
        <f t="shared" si="201"/>
        <v>0</v>
      </c>
      <c r="U456" s="212">
        <f t="shared" si="201"/>
        <v>0</v>
      </c>
      <c r="V456" s="212">
        <f t="shared" si="201"/>
        <v>0</v>
      </c>
      <c r="W456" s="212">
        <f t="shared" si="201"/>
        <v>0</v>
      </c>
      <c r="X456" s="212">
        <f t="shared" si="201"/>
        <v>0</v>
      </c>
      <c r="Y456" s="212">
        <f t="shared" si="201"/>
        <v>0</v>
      </c>
      <c r="Z456" s="212">
        <f t="shared" si="201"/>
        <v>0</v>
      </c>
      <c r="AA456" s="212">
        <f t="shared" si="201"/>
        <v>0</v>
      </c>
      <c r="AB456" s="212">
        <f t="shared" si="201"/>
        <v>0</v>
      </c>
      <c r="AC456" s="212">
        <f t="shared" si="201"/>
        <v>0</v>
      </c>
      <c r="AD456" s="212">
        <f t="shared" si="201"/>
        <v>0</v>
      </c>
      <c r="AE456" s="212">
        <f t="shared" si="201"/>
        <v>0</v>
      </c>
      <c r="AF456" s="212">
        <f t="shared" si="201"/>
        <v>0</v>
      </c>
      <c r="AG456" s="212">
        <f t="shared" si="201"/>
        <v>0</v>
      </c>
      <c r="AH456" s="212">
        <f t="shared" si="201"/>
        <v>0</v>
      </c>
      <c r="AI456" s="212">
        <f t="shared" si="201"/>
        <v>0</v>
      </c>
      <c r="AJ456" s="212">
        <f t="shared" si="201"/>
        <v>0</v>
      </c>
      <c r="AK456" s="212">
        <f t="shared" si="201"/>
        <v>0</v>
      </c>
      <c r="AL456" s="212">
        <f t="shared" si="201"/>
        <v>0</v>
      </c>
      <c r="AM456" s="212">
        <f t="shared" si="201"/>
        <v>0</v>
      </c>
      <c r="AN456" s="212">
        <f t="shared" si="201"/>
        <v>0</v>
      </c>
      <c r="AO456" s="212">
        <f t="shared" si="201"/>
        <v>0</v>
      </c>
      <c r="AP456" s="212">
        <f t="shared" si="201"/>
        <v>0</v>
      </c>
    </row>
    <row r="457" spans="1:42" x14ac:dyDescent="0.2">
      <c r="A457" s="16">
        <f>A456+1</f>
        <v>2</v>
      </c>
      <c r="C457" s="212">
        <f t="shared" ref="C457:AP457" si="202">C321</f>
        <v>0</v>
      </c>
      <c r="D457" s="212">
        <f t="shared" si="202"/>
        <v>0</v>
      </c>
      <c r="E457" s="212">
        <f t="shared" si="202"/>
        <v>0</v>
      </c>
      <c r="F457" s="212">
        <f t="shared" si="202"/>
        <v>0</v>
      </c>
      <c r="G457" s="212">
        <f t="shared" si="202"/>
        <v>0</v>
      </c>
      <c r="H457" s="212">
        <f t="shared" si="202"/>
        <v>0</v>
      </c>
      <c r="I457" s="212">
        <f t="shared" si="202"/>
        <v>0</v>
      </c>
      <c r="J457" s="212">
        <f t="shared" si="202"/>
        <v>0</v>
      </c>
      <c r="K457" s="212">
        <f t="shared" si="202"/>
        <v>0</v>
      </c>
      <c r="L457" s="212">
        <f t="shared" si="202"/>
        <v>0</v>
      </c>
      <c r="M457" s="212">
        <f t="shared" si="202"/>
        <v>0</v>
      </c>
      <c r="N457" s="212">
        <f t="shared" si="202"/>
        <v>0</v>
      </c>
      <c r="O457" s="212">
        <f t="shared" si="202"/>
        <v>0</v>
      </c>
      <c r="P457" s="212">
        <f t="shared" si="202"/>
        <v>0</v>
      </c>
      <c r="Q457" s="212">
        <f t="shared" si="202"/>
        <v>0</v>
      </c>
      <c r="R457" s="212">
        <f t="shared" si="202"/>
        <v>0</v>
      </c>
      <c r="S457" s="212">
        <f t="shared" si="202"/>
        <v>0</v>
      </c>
      <c r="T457" s="212">
        <f t="shared" si="202"/>
        <v>0</v>
      </c>
      <c r="U457" s="212">
        <f t="shared" si="202"/>
        <v>0</v>
      </c>
      <c r="V457" s="212">
        <f t="shared" si="202"/>
        <v>0</v>
      </c>
      <c r="W457" s="212">
        <f t="shared" si="202"/>
        <v>0</v>
      </c>
      <c r="X457" s="212">
        <f t="shared" si="202"/>
        <v>0</v>
      </c>
      <c r="Y457" s="212">
        <f t="shared" si="202"/>
        <v>0</v>
      </c>
      <c r="Z457" s="212">
        <f t="shared" si="202"/>
        <v>0</v>
      </c>
      <c r="AA457" s="212">
        <f t="shared" si="202"/>
        <v>0</v>
      </c>
      <c r="AB457" s="212">
        <f t="shared" si="202"/>
        <v>0</v>
      </c>
      <c r="AC457" s="212">
        <f t="shared" si="202"/>
        <v>0</v>
      </c>
      <c r="AD457" s="212">
        <f t="shared" si="202"/>
        <v>0</v>
      </c>
      <c r="AE457" s="212">
        <f t="shared" si="202"/>
        <v>0</v>
      </c>
      <c r="AF457" s="212">
        <f t="shared" si="202"/>
        <v>0</v>
      </c>
      <c r="AG457" s="212">
        <f t="shared" si="202"/>
        <v>0</v>
      </c>
      <c r="AH457" s="212">
        <f t="shared" si="202"/>
        <v>0</v>
      </c>
      <c r="AI457" s="212">
        <f t="shared" si="202"/>
        <v>0</v>
      </c>
      <c r="AJ457" s="212">
        <f t="shared" si="202"/>
        <v>0</v>
      </c>
      <c r="AK457" s="212">
        <f t="shared" si="202"/>
        <v>0</v>
      </c>
      <c r="AL457" s="212">
        <f t="shared" si="202"/>
        <v>0</v>
      </c>
      <c r="AM457" s="212">
        <f t="shared" si="202"/>
        <v>0</v>
      </c>
      <c r="AN457" s="212">
        <f t="shared" si="202"/>
        <v>0</v>
      </c>
      <c r="AO457" s="212">
        <f t="shared" si="202"/>
        <v>0</v>
      </c>
      <c r="AP457" s="212">
        <f t="shared" si="202"/>
        <v>0</v>
      </c>
    </row>
    <row r="458" spans="1:42" x14ac:dyDescent="0.2">
      <c r="A458" s="16">
        <f t="shared" ref="A458:A463" si="203">A457+1</f>
        <v>3</v>
      </c>
      <c r="C458" s="212">
        <f t="shared" ref="C458:AP458" si="204">C322</f>
        <v>0</v>
      </c>
      <c r="D458" s="212">
        <f t="shared" si="204"/>
        <v>0</v>
      </c>
      <c r="E458" s="212">
        <f t="shared" si="204"/>
        <v>0</v>
      </c>
      <c r="F458" s="212">
        <f t="shared" si="204"/>
        <v>0</v>
      </c>
      <c r="G458" s="212">
        <f t="shared" si="204"/>
        <v>0</v>
      </c>
      <c r="H458" s="212">
        <f t="shared" si="204"/>
        <v>0</v>
      </c>
      <c r="I458" s="212">
        <f t="shared" si="204"/>
        <v>0</v>
      </c>
      <c r="J458" s="212">
        <f t="shared" si="204"/>
        <v>0</v>
      </c>
      <c r="K458" s="212">
        <f t="shared" si="204"/>
        <v>0</v>
      </c>
      <c r="L458" s="212">
        <f t="shared" si="204"/>
        <v>0</v>
      </c>
      <c r="M458" s="212">
        <f t="shared" si="204"/>
        <v>0</v>
      </c>
      <c r="N458" s="212">
        <f t="shared" si="204"/>
        <v>0</v>
      </c>
      <c r="O458" s="212">
        <f t="shared" si="204"/>
        <v>0</v>
      </c>
      <c r="P458" s="212">
        <f t="shared" si="204"/>
        <v>0</v>
      </c>
      <c r="Q458" s="212">
        <f t="shared" si="204"/>
        <v>0</v>
      </c>
      <c r="R458" s="212">
        <f t="shared" si="204"/>
        <v>0</v>
      </c>
      <c r="S458" s="212">
        <f t="shared" si="204"/>
        <v>0</v>
      </c>
      <c r="T458" s="212">
        <f t="shared" si="204"/>
        <v>0</v>
      </c>
      <c r="U458" s="212">
        <f t="shared" si="204"/>
        <v>0</v>
      </c>
      <c r="V458" s="212">
        <f t="shared" si="204"/>
        <v>0</v>
      </c>
      <c r="W458" s="212">
        <f t="shared" si="204"/>
        <v>0</v>
      </c>
      <c r="X458" s="212">
        <f t="shared" si="204"/>
        <v>0</v>
      </c>
      <c r="Y458" s="212">
        <f t="shared" si="204"/>
        <v>0</v>
      </c>
      <c r="Z458" s="212">
        <f t="shared" si="204"/>
        <v>0</v>
      </c>
      <c r="AA458" s="212">
        <f t="shared" si="204"/>
        <v>0</v>
      </c>
      <c r="AB458" s="212">
        <f t="shared" si="204"/>
        <v>0</v>
      </c>
      <c r="AC458" s="212">
        <f t="shared" si="204"/>
        <v>0</v>
      </c>
      <c r="AD458" s="212">
        <f t="shared" si="204"/>
        <v>0</v>
      </c>
      <c r="AE458" s="212">
        <f t="shared" si="204"/>
        <v>0</v>
      </c>
      <c r="AF458" s="212">
        <f t="shared" si="204"/>
        <v>0</v>
      </c>
      <c r="AG458" s="212">
        <f t="shared" si="204"/>
        <v>0</v>
      </c>
      <c r="AH458" s="212">
        <f t="shared" si="204"/>
        <v>0</v>
      </c>
      <c r="AI458" s="212">
        <f t="shared" si="204"/>
        <v>0</v>
      </c>
      <c r="AJ458" s="212">
        <f t="shared" si="204"/>
        <v>0</v>
      </c>
      <c r="AK458" s="212">
        <f t="shared" si="204"/>
        <v>0</v>
      </c>
      <c r="AL458" s="212">
        <f t="shared" si="204"/>
        <v>0</v>
      </c>
      <c r="AM458" s="212">
        <f t="shared" si="204"/>
        <v>0</v>
      </c>
      <c r="AN458" s="212">
        <f t="shared" si="204"/>
        <v>0</v>
      </c>
      <c r="AO458" s="212">
        <f t="shared" si="204"/>
        <v>0</v>
      </c>
      <c r="AP458" s="212">
        <f t="shared" si="204"/>
        <v>0</v>
      </c>
    </row>
    <row r="459" spans="1:42" x14ac:dyDescent="0.2">
      <c r="A459" s="16">
        <f t="shared" si="203"/>
        <v>4</v>
      </c>
      <c r="C459" s="212">
        <f t="shared" ref="C459:AP459" si="205">C323</f>
        <v>0</v>
      </c>
      <c r="D459" s="212">
        <f t="shared" si="205"/>
        <v>0</v>
      </c>
      <c r="E459" s="212">
        <f t="shared" si="205"/>
        <v>0</v>
      </c>
      <c r="F459" s="212">
        <f t="shared" si="205"/>
        <v>0</v>
      </c>
      <c r="G459" s="212">
        <f t="shared" si="205"/>
        <v>0</v>
      </c>
      <c r="H459" s="212">
        <f t="shared" si="205"/>
        <v>0</v>
      </c>
      <c r="I459" s="212">
        <f t="shared" si="205"/>
        <v>0</v>
      </c>
      <c r="J459" s="212">
        <f t="shared" si="205"/>
        <v>0</v>
      </c>
      <c r="K459" s="212">
        <f t="shared" si="205"/>
        <v>0</v>
      </c>
      <c r="L459" s="212">
        <f t="shared" si="205"/>
        <v>0</v>
      </c>
      <c r="M459" s="212">
        <f t="shared" si="205"/>
        <v>0</v>
      </c>
      <c r="N459" s="212">
        <f t="shared" si="205"/>
        <v>0</v>
      </c>
      <c r="O459" s="212">
        <f t="shared" si="205"/>
        <v>0</v>
      </c>
      <c r="P459" s="212">
        <f t="shared" si="205"/>
        <v>0</v>
      </c>
      <c r="Q459" s="212">
        <f t="shared" si="205"/>
        <v>0</v>
      </c>
      <c r="R459" s="212">
        <f t="shared" si="205"/>
        <v>0</v>
      </c>
      <c r="S459" s="212">
        <f t="shared" si="205"/>
        <v>0</v>
      </c>
      <c r="T459" s="212">
        <f t="shared" si="205"/>
        <v>0</v>
      </c>
      <c r="U459" s="212">
        <f t="shared" si="205"/>
        <v>0</v>
      </c>
      <c r="V459" s="212">
        <f t="shared" si="205"/>
        <v>0</v>
      </c>
      <c r="W459" s="212">
        <f t="shared" si="205"/>
        <v>0</v>
      </c>
      <c r="X459" s="212">
        <f t="shared" si="205"/>
        <v>0</v>
      </c>
      <c r="Y459" s="212">
        <f t="shared" si="205"/>
        <v>0</v>
      </c>
      <c r="Z459" s="212">
        <f t="shared" si="205"/>
        <v>0</v>
      </c>
      <c r="AA459" s="212">
        <f t="shared" si="205"/>
        <v>0</v>
      </c>
      <c r="AB459" s="212">
        <f t="shared" si="205"/>
        <v>0</v>
      </c>
      <c r="AC459" s="212">
        <f t="shared" si="205"/>
        <v>0</v>
      </c>
      <c r="AD459" s="212">
        <f t="shared" si="205"/>
        <v>0</v>
      </c>
      <c r="AE459" s="212">
        <f t="shared" si="205"/>
        <v>0</v>
      </c>
      <c r="AF459" s="212">
        <f t="shared" si="205"/>
        <v>0</v>
      </c>
      <c r="AG459" s="212">
        <f t="shared" si="205"/>
        <v>0</v>
      </c>
      <c r="AH459" s="212">
        <f t="shared" si="205"/>
        <v>0</v>
      </c>
      <c r="AI459" s="212">
        <f t="shared" si="205"/>
        <v>0</v>
      </c>
      <c r="AJ459" s="212">
        <f t="shared" si="205"/>
        <v>0</v>
      </c>
      <c r="AK459" s="212">
        <f t="shared" si="205"/>
        <v>0</v>
      </c>
      <c r="AL459" s="212">
        <f t="shared" si="205"/>
        <v>0</v>
      </c>
      <c r="AM459" s="212">
        <f t="shared" si="205"/>
        <v>0</v>
      </c>
      <c r="AN459" s="212">
        <f t="shared" si="205"/>
        <v>0</v>
      </c>
      <c r="AO459" s="212">
        <f t="shared" si="205"/>
        <v>0</v>
      </c>
      <c r="AP459" s="212">
        <f t="shared" si="205"/>
        <v>0</v>
      </c>
    </row>
    <row r="460" spans="1:42" x14ac:dyDescent="0.2">
      <c r="A460" s="16">
        <f t="shared" si="203"/>
        <v>5</v>
      </c>
      <c r="C460" s="212">
        <f t="shared" ref="C460:AP460" si="206">C324</f>
        <v>0</v>
      </c>
      <c r="D460" s="212">
        <f t="shared" si="206"/>
        <v>0</v>
      </c>
      <c r="E460" s="212">
        <f t="shared" si="206"/>
        <v>0</v>
      </c>
      <c r="F460" s="212">
        <f t="shared" si="206"/>
        <v>0</v>
      </c>
      <c r="G460" s="212">
        <f t="shared" si="206"/>
        <v>0</v>
      </c>
      <c r="H460" s="212">
        <f t="shared" si="206"/>
        <v>0</v>
      </c>
      <c r="I460" s="212">
        <f t="shared" si="206"/>
        <v>0</v>
      </c>
      <c r="J460" s="212">
        <f t="shared" si="206"/>
        <v>0</v>
      </c>
      <c r="K460" s="212">
        <f t="shared" si="206"/>
        <v>0</v>
      </c>
      <c r="L460" s="212">
        <f t="shared" si="206"/>
        <v>0</v>
      </c>
      <c r="M460" s="212">
        <f t="shared" si="206"/>
        <v>0</v>
      </c>
      <c r="N460" s="212">
        <f t="shared" si="206"/>
        <v>0</v>
      </c>
      <c r="O460" s="212">
        <f t="shared" si="206"/>
        <v>0</v>
      </c>
      <c r="P460" s="212">
        <f t="shared" si="206"/>
        <v>0</v>
      </c>
      <c r="Q460" s="212">
        <f t="shared" si="206"/>
        <v>0</v>
      </c>
      <c r="R460" s="212">
        <f t="shared" si="206"/>
        <v>0</v>
      </c>
      <c r="S460" s="212">
        <f t="shared" si="206"/>
        <v>0</v>
      </c>
      <c r="T460" s="212">
        <f t="shared" si="206"/>
        <v>0</v>
      </c>
      <c r="U460" s="212">
        <f t="shared" si="206"/>
        <v>0</v>
      </c>
      <c r="V460" s="212">
        <f t="shared" si="206"/>
        <v>0</v>
      </c>
      <c r="W460" s="212">
        <f t="shared" si="206"/>
        <v>0</v>
      </c>
      <c r="X460" s="212">
        <f t="shared" si="206"/>
        <v>0</v>
      </c>
      <c r="Y460" s="212">
        <f t="shared" si="206"/>
        <v>0</v>
      </c>
      <c r="Z460" s="212">
        <f t="shared" si="206"/>
        <v>0</v>
      </c>
      <c r="AA460" s="212">
        <f t="shared" si="206"/>
        <v>0</v>
      </c>
      <c r="AB460" s="212">
        <f t="shared" si="206"/>
        <v>0</v>
      </c>
      <c r="AC460" s="212">
        <f t="shared" si="206"/>
        <v>0</v>
      </c>
      <c r="AD460" s="212">
        <f t="shared" si="206"/>
        <v>0</v>
      </c>
      <c r="AE460" s="212">
        <f t="shared" si="206"/>
        <v>0</v>
      </c>
      <c r="AF460" s="212">
        <f t="shared" si="206"/>
        <v>0</v>
      </c>
      <c r="AG460" s="212">
        <f t="shared" si="206"/>
        <v>0</v>
      </c>
      <c r="AH460" s="212">
        <f t="shared" si="206"/>
        <v>0</v>
      </c>
      <c r="AI460" s="212">
        <f t="shared" si="206"/>
        <v>0</v>
      </c>
      <c r="AJ460" s="212">
        <f t="shared" si="206"/>
        <v>0</v>
      </c>
      <c r="AK460" s="212">
        <f t="shared" si="206"/>
        <v>0</v>
      </c>
      <c r="AL460" s="212">
        <f t="shared" si="206"/>
        <v>0</v>
      </c>
      <c r="AM460" s="212">
        <f t="shared" si="206"/>
        <v>0</v>
      </c>
      <c r="AN460" s="212">
        <f t="shared" si="206"/>
        <v>0</v>
      </c>
      <c r="AO460" s="212">
        <f t="shared" si="206"/>
        <v>0</v>
      </c>
      <c r="AP460" s="212">
        <f t="shared" si="206"/>
        <v>0</v>
      </c>
    </row>
    <row r="461" spans="1:42" x14ac:dyDescent="0.2">
      <c r="A461" s="16">
        <f t="shared" si="203"/>
        <v>6</v>
      </c>
      <c r="C461" s="212">
        <f t="shared" ref="C461:AP461" si="207">C325</f>
        <v>0</v>
      </c>
      <c r="D461" s="212">
        <f t="shared" si="207"/>
        <v>0</v>
      </c>
      <c r="E461" s="212">
        <f t="shared" si="207"/>
        <v>0</v>
      </c>
      <c r="F461" s="212">
        <f t="shared" si="207"/>
        <v>0</v>
      </c>
      <c r="G461" s="212">
        <f t="shared" si="207"/>
        <v>0</v>
      </c>
      <c r="H461" s="212">
        <f t="shared" si="207"/>
        <v>0</v>
      </c>
      <c r="I461" s="212">
        <f t="shared" si="207"/>
        <v>0</v>
      </c>
      <c r="J461" s="212">
        <f t="shared" si="207"/>
        <v>0</v>
      </c>
      <c r="K461" s="212">
        <f t="shared" si="207"/>
        <v>0</v>
      </c>
      <c r="L461" s="212">
        <f t="shared" si="207"/>
        <v>0</v>
      </c>
      <c r="M461" s="212">
        <f t="shared" si="207"/>
        <v>0</v>
      </c>
      <c r="N461" s="212">
        <f t="shared" si="207"/>
        <v>0</v>
      </c>
      <c r="O461" s="212">
        <f t="shared" si="207"/>
        <v>0</v>
      </c>
      <c r="P461" s="212">
        <f t="shared" si="207"/>
        <v>0</v>
      </c>
      <c r="Q461" s="212">
        <f t="shared" si="207"/>
        <v>0</v>
      </c>
      <c r="R461" s="212">
        <f t="shared" si="207"/>
        <v>0</v>
      </c>
      <c r="S461" s="212">
        <f t="shared" si="207"/>
        <v>0</v>
      </c>
      <c r="T461" s="212">
        <f t="shared" si="207"/>
        <v>0</v>
      </c>
      <c r="U461" s="212">
        <f t="shared" si="207"/>
        <v>0</v>
      </c>
      <c r="V461" s="212">
        <f t="shared" si="207"/>
        <v>0</v>
      </c>
      <c r="W461" s="212">
        <f t="shared" si="207"/>
        <v>0</v>
      </c>
      <c r="X461" s="212">
        <f t="shared" si="207"/>
        <v>0</v>
      </c>
      <c r="Y461" s="212">
        <f t="shared" si="207"/>
        <v>0</v>
      </c>
      <c r="Z461" s="212">
        <f t="shared" si="207"/>
        <v>0</v>
      </c>
      <c r="AA461" s="212">
        <f t="shared" si="207"/>
        <v>0</v>
      </c>
      <c r="AB461" s="212">
        <f t="shared" si="207"/>
        <v>0</v>
      </c>
      <c r="AC461" s="212">
        <f t="shared" si="207"/>
        <v>0</v>
      </c>
      <c r="AD461" s="212">
        <f t="shared" si="207"/>
        <v>0</v>
      </c>
      <c r="AE461" s="212">
        <f t="shared" si="207"/>
        <v>0</v>
      </c>
      <c r="AF461" s="212">
        <f t="shared" si="207"/>
        <v>0</v>
      </c>
      <c r="AG461" s="212">
        <f t="shared" si="207"/>
        <v>0</v>
      </c>
      <c r="AH461" s="212">
        <f t="shared" si="207"/>
        <v>0</v>
      </c>
      <c r="AI461" s="212">
        <f t="shared" si="207"/>
        <v>0</v>
      </c>
      <c r="AJ461" s="212">
        <f t="shared" si="207"/>
        <v>0</v>
      </c>
      <c r="AK461" s="212">
        <f t="shared" si="207"/>
        <v>0</v>
      </c>
      <c r="AL461" s="212">
        <f t="shared" si="207"/>
        <v>0</v>
      </c>
      <c r="AM461" s="212">
        <f t="shared" si="207"/>
        <v>0</v>
      </c>
      <c r="AN461" s="212">
        <f t="shared" si="207"/>
        <v>0</v>
      </c>
      <c r="AO461" s="212">
        <f t="shared" si="207"/>
        <v>0</v>
      </c>
      <c r="AP461" s="212">
        <f t="shared" si="207"/>
        <v>0</v>
      </c>
    </row>
    <row r="462" spans="1:42" x14ac:dyDescent="0.2">
      <c r="A462" s="16">
        <f t="shared" si="203"/>
        <v>7</v>
      </c>
      <c r="C462" s="212">
        <f t="shared" ref="C462:AP462" si="208">C326</f>
        <v>0</v>
      </c>
      <c r="D462" s="212">
        <f t="shared" si="208"/>
        <v>0</v>
      </c>
      <c r="E462" s="212">
        <f t="shared" si="208"/>
        <v>0</v>
      </c>
      <c r="F462" s="212">
        <f t="shared" si="208"/>
        <v>0</v>
      </c>
      <c r="G462" s="212">
        <f t="shared" si="208"/>
        <v>0</v>
      </c>
      <c r="H462" s="212">
        <f t="shared" si="208"/>
        <v>0</v>
      </c>
      <c r="I462" s="212">
        <f t="shared" si="208"/>
        <v>0</v>
      </c>
      <c r="J462" s="212">
        <f t="shared" si="208"/>
        <v>0</v>
      </c>
      <c r="K462" s="212">
        <f t="shared" si="208"/>
        <v>0</v>
      </c>
      <c r="L462" s="212">
        <f t="shared" si="208"/>
        <v>0</v>
      </c>
      <c r="M462" s="212">
        <f t="shared" si="208"/>
        <v>0</v>
      </c>
      <c r="N462" s="212">
        <f t="shared" si="208"/>
        <v>0</v>
      </c>
      <c r="O462" s="212">
        <f t="shared" si="208"/>
        <v>0</v>
      </c>
      <c r="P462" s="212">
        <f t="shared" si="208"/>
        <v>0</v>
      </c>
      <c r="Q462" s="212">
        <f t="shared" si="208"/>
        <v>0</v>
      </c>
      <c r="R462" s="212">
        <f t="shared" si="208"/>
        <v>0</v>
      </c>
      <c r="S462" s="212">
        <f t="shared" si="208"/>
        <v>0</v>
      </c>
      <c r="T462" s="212">
        <f t="shared" si="208"/>
        <v>0</v>
      </c>
      <c r="U462" s="212">
        <f t="shared" si="208"/>
        <v>0</v>
      </c>
      <c r="V462" s="212">
        <f t="shared" si="208"/>
        <v>0</v>
      </c>
      <c r="W462" s="212">
        <f t="shared" si="208"/>
        <v>0</v>
      </c>
      <c r="X462" s="212">
        <f t="shared" si="208"/>
        <v>0</v>
      </c>
      <c r="Y462" s="212">
        <f t="shared" si="208"/>
        <v>0</v>
      </c>
      <c r="Z462" s="212">
        <f t="shared" si="208"/>
        <v>0</v>
      </c>
      <c r="AA462" s="212">
        <f t="shared" si="208"/>
        <v>0</v>
      </c>
      <c r="AB462" s="212">
        <f t="shared" si="208"/>
        <v>0</v>
      </c>
      <c r="AC462" s="212">
        <f t="shared" si="208"/>
        <v>0</v>
      </c>
      <c r="AD462" s="212">
        <f t="shared" si="208"/>
        <v>0</v>
      </c>
      <c r="AE462" s="212">
        <f t="shared" si="208"/>
        <v>0</v>
      </c>
      <c r="AF462" s="212">
        <f t="shared" si="208"/>
        <v>0</v>
      </c>
      <c r="AG462" s="212">
        <f t="shared" si="208"/>
        <v>0</v>
      </c>
      <c r="AH462" s="212">
        <f t="shared" si="208"/>
        <v>0</v>
      </c>
      <c r="AI462" s="212">
        <f t="shared" si="208"/>
        <v>0</v>
      </c>
      <c r="AJ462" s="212">
        <f t="shared" si="208"/>
        <v>0</v>
      </c>
      <c r="AK462" s="212">
        <f t="shared" si="208"/>
        <v>0</v>
      </c>
      <c r="AL462" s="212">
        <f t="shared" si="208"/>
        <v>0</v>
      </c>
      <c r="AM462" s="212">
        <f t="shared" si="208"/>
        <v>0</v>
      </c>
      <c r="AN462" s="212">
        <f t="shared" si="208"/>
        <v>0</v>
      </c>
      <c r="AO462" s="212">
        <f t="shared" si="208"/>
        <v>0</v>
      </c>
      <c r="AP462" s="212">
        <f t="shared" si="208"/>
        <v>0</v>
      </c>
    </row>
    <row r="463" spans="1:42" x14ac:dyDescent="0.2">
      <c r="A463" s="16">
        <f t="shared" si="203"/>
        <v>8</v>
      </c>
      <c r="C463" s="212">
        <f t="shared" ref="C463:AP463" si="209">C327</f>
        <v>0</v>
      </c>
      <c r="D463" s="212">
        <f t="shared" si="209"/>
        <v>0</v>
      </c>
      <c r="E463" s="212">
        <f t="shared" si="209"/>
        <v>0</v>
      </c>
      <c r="F463" s="212">
        <f t="shared" si="209"/>
        <v>0</v>
      </c>
      <c r="G463" s="212">
        <f t="shared" si="209"/>
        <v>0</v>
      </c>
      <c r="H463" s="212">
        <f t="shared" si="209"/>
        <v>0</v>
      </c>
      <c r="I463" s="212">
        <f t="shared" si="209"/>
        <v>0</v>
      </c>
      <c r="J463" s="212">
        <f t="shared" si="209"/>
        <v>0</v>
      </c>
      <c r="K463" s="212">
        <f t="shared" si="209"/>
        <v>0</v>
      </c>
      <c r="L463" s="212">
        <f t="shared" si="209"/>
        <v>0</v>
      </c>
      <c r="M463" s="212">
        <f t="shared" si="209"/>
        <v>0</v>
      </c>
      <c r="N463" s="212">
        <f t="shared" si="209"/>
        <v>0</v>
      </c>
      <c r="O463" s="212">
        <f t="shared" si="209"/>
        <v>0</v>
      </c>
      <c r="P463" s="212">
        <f t="shared" si="209"/>
        <v>0</v>
      </c>
      <c r="Q463" s="212">
        <f t="shared" si="209"/>
        <v>0</v>
      </c>
      <c r="R463" s="212">
        <f t="shared" si="209"/>
        <v>0</v>
      </c>
      <c r="S463" s="212">
        <f t="shared" si="209"/>
        <v>0</v>
      </c>
      <c r="T463" s="212">
        <f t="shared" si="209"/>
        <v>0</v>
      </c>
      <c r="U463" s="212">
        <f t="shared" si="209"/>
        <v>0</v>
      </c>
      <c r="V463" s="212">
        <f t="shared" si="209"/>
        <v>0</v>
      </c>
      <c r="W463" s="212">
        <f t="shared" si="209"/>
        <v>0</v>
      </c>
      <c r="X463" s="212">
        <f t="shared" si="209"/>
        <v>0</v>
      </c>
      <c r="Y463" s="212">
        <f t="shared" si="209"/>
        <v>0</v>
      </c>
      <c r="Z463" s="212">
        <f t="shared" si="209"/>
        <v>0</v>
      </c>
      <c r="AA463" s="212">
        <f t="shared" si="209"/>
        <v>0</v>
      </c>
      <c r="AB463" s="212">
        <f t="shared" si="209"/>
        <v>0</v>
      </c>
      <c r="AC463" s="212">
        <f t="shared" si="209"/>
        <v>0</v>
      </c>
      <c r="AD463" s="212">
        <f t="shared" si="209"/>
        <v>0</v>
      </c>
      <c r="AE463" s="212">
        <f t="shared" si="209"/>
        <v>0</v>
      </c>
      <c r="AF463" s="212">
        <f t="shared" si="209"/>
        <v>0</v>
      </c>
      <c r="AG463" s="212">
        <f t="shared" si="209"/>
        <v>0</v>
      </c>
      <c r="AH463" s="212">
        <f t="shared" si="209"/>
        <v>0</v>
      </c>
      <c r="AI463" s="212">
        <f t="shared" si="209"/>
        <v>0</v>
      </c>
      <c r="AJ463" s="212">
        <f t="shared" si="209"/>
        <v>0</v>
      </c>
      <c r="AK463" s="212">
        <f t="shared" si="209"/>
        <v>0</v>
      </c>
      <c r="AL463" s="212">
        <f t="shared" si="209"/>
        <v>0</v>
      </c>
      <c r="AM463" s="212">
        <f t="shared" si="209"/>
        <v>0</v>
      </c>
      <c r="AN463" s="212">
        <f t="shared" si="209"/>
        <v>0</v>
      </c>
      <c r="AO463" s="212">
        <f t="shared" si="209"/>
        <v>0</v>
      </c>
      <c r="AP463" s="212">
        <f t="shared" si="209"/>
        <v>0</v>
      </c>
    </row>
    <row r="464" spans="1:42" x14ac:dyDescent="0.2">
      <c r="A464" s="16">
        <f>A463+1</f>
        <v>9</v>
      </c>
      <c r="C464" s="212">
        <f t="shared" ref="C464:AP464" si="210">C328</f>
        <v>0</v>
      </c>
      <c r="D464" s="212">
        <f t="shared" si="210"/>
        <v>0</v>
      </c>
      <c r="E464" s="212">
        <f t="shared" si="210"/>
        <v>0</v>
      </c>
      <c r="F464" s="212">
        <f t="shared" si="210"/>
        <v>0</v>
      </c>
      <c r="G464" s="212">
        <f t="shared" si="210"/>
        <v>0</v>
      </c>
      <c r="H464" s="212">
        <f t="shared" si="210"/>
        <v>0</v>
      </c>
      <c r="I464" s="212">
        <f t="shared" si="210"/>
        <v>0</v>
      </c>
      <c r="J464" s="212">
        <f t="shared" si="210"/>
        <v>0</v>
      </c>
      <c r="K464" s="212">
        <f t="shared" si="210"/>
        <v>0</v>
      </c>
      <c r="L464" s="212">
        <f t="shared" si="210"/>
        <v>0</v>
      </c>
      <c r="M464" s="212">
        <f t="shared" si="210"/>
        <v>0</v>
      </c>
      <c r="N464" s="212">
        <f t="shared" si="210"/>
        <v>0</v>
      </c>
      <c r="O464" s="212">
        <f t="shared" si="210"/>
        <v>0</v>
      </c>
      <c r="P464" s="212">
        <f t="shared" si="210"/>
        <v>0</v>
      </c>
      <c r="Q464" s="212">
        <f t="shared" si="210"/>
        <v>0</v>
      </c>
      <c r="R464" s="212">
        <f t="shared" si="210"/>
        <v>0</v>
      </c>
      <c r="S464" s="212">
        <f t="shared" si="210"/>
        <v>0</v>
      </c>
      <c r="T464" s="212">
        <f t="shared" si="210"/>
        <v>0</v>
      </c>
      <c r="U464" s="212">
        <f t="shared" si="210"/>
        <v>0</v>
      </c>
      <c r="V464" s="212">
        <f t="shared" si="210"/>
        <v>0</v>
      </c>
      <c r="W464" s="212">
        <f t="shared" si="210"/>
        <v>0</v>
      </c>
      <c r="X464" s="212">
        <f t="shared" si="210"/>
        <v>0</v>
      </c>
      <c r="Y464" s="212">
        <f t="shared" si="210"/>
        <v>0</v>
      </c>
      <c r="Z464" s="212">
        <f t="shared" si="210"/>
        <v>0</v>
      </c>
      <c r="AA464" s="212">
        <f t="shared" si="210"/>
        <v>0</v>
      </c>
      <c r="AB464" s="212">
        <f t="shared" si="210"/>
        <v>0</v>
      </c>
      <c r="AC464" s="212">
        <f t="shared" si="210"/>
        <v>0</v>
      </c>
      <c r="AD464" s="212">
        <f t="shared" si="210"/>
        <v>0</v>
      </c>
      <c r="AE464" s="212">
        <f t="shared" si="210"/>
        <v>0</v>
      </c>
      <c r="AF464" s="212">
        <f t="shared" si="210"/>
        <v>0</v>
      </c>
      <c r="AG464" s="212">
        <f t="shared" si="210"/>
        <v>0</v>
      </c>
      <c r="AH464" s="212">
        <f t="shared" si="210"/>
        <v>0</v>
      </c>
      <c r="AI464" s="212">
        <f t="shared" si="210"/>
        <v>0</v>
      </c>
      <c r="AJ464" s="212">
        <f t="shared" si="210"/>
        <v>0</v>
      </c>
      <c r="AK464" s="212">
        <f t="shared" si="210"/>
        <v>0</v>
      </c>
      <c r="AL464" s="212">
        <f t="shared" si="210"/>
        <v>0</v>
      </c>
      <c r="AM464" s="212">
        <f t="shared" si="210"/>
        <v>0</v>
      </c>
      <c r="AN464" s="212">
        <f t="shared" si="210"/>
        <v>0</v>
      </c>
      <c r="AO464" s="212">
        <f t="shared" si="210"/>
        <v>0</v>
      </c>
      <c r="AP464" s="212">
        <f t="shared" si="210"/>
        <v>0</v>
      </c>
    </row>
    <row r="465" spans="1:42" x14ac:dyDescent="0.2">
      <c r="A465" s="16">
        <f t="shared" ref="A465" si="211">A464+1</f>
        <v>10</v>
      </c>
      <c r="C465" s="212">
        <f t="shared" ref="C465:AP465" si="212">C329</f>
        <v>0</v>
      </c>
      <c r="D465" s="212">
        <f t="shared" si="212"/>
        <v>0</v>
      </c>
      <c r="E465" s="212">
        <f t="shared" si="212"/>
        <v>0</v>
      </c>
      <c r="F465" s="212">
        <f t="shared" si="212"/>
        <v>0</v>
      </c>
      <c r="G465" s="212">
        <f t="shared" si="212"/>
        <v>0</v>
      </c>
      <c r="H465" s="212">
        <f t="shared" si="212"/>
        <v>0</v>
      </c>
      <c r="I465" s="212">
        <f t="shared" si="212"/>
        <v>0</v>
      </c>
      <c r="J465" s="212">
        <f t="shared" si="212"/>
        <v>0</v>
      </c>
      <c r="K465" s="212">
        <f t="shared" si="212"/>
        <v>0</v>
      </c>
      <c r="L465" s="212">
        <f t="shared" si="212"/>
        <v>0</v>
      </c>
      <c r="M465" s="212">
        <f t="shared" si="212"/>
        <v>0</v>
      </c>
      <c r="N465" s="212">
        <f t="shared" si="212"/>
        <v>0</v>
      </c>
      <c r="O465" s="212">
        <f t="shared" si="212"/>
        <v>0</v>
      </c>
      <c r="P465" s="212">
        <f t="shared" si="212"/>
        <v>0</v>
      </c>
      <c r="Q465" s="212">
        <f t="shared" si="212"/>
        <v>0</v>
      </c>
      <c r="R465" s="212">
        <f t="shared" si="212"/>
        <v>0</v>
      </c>
      <c r="S465" s="212">
        <f t="shared" si="212"/>
        <v>0</v>
      </c>
      <c r="T465" s="212">
        <f t="shared" si="212"/>
        <v>0</v>
      </c>
      <c r="U465" s="212">
        <f t="shared" si="212"/>
        <v>0</v>
      </c>
      <c r="V465" s="212">
        <f t="shared" si="212"/>
        <v>0</v>
      </c>
      <c r="W465" s="212">
        <f t="shared" si="212"/>
        <v>0</v>
      </c>
      <c r="X465" s="212">
        <f t="shared" si="212"/>
        <v>0</v>
      </c>
      <c r="Y465" s="212">
        <f t="shared" si="212"/>
        <v>0</v>
      </c>
      <c r="Z465" s="212">
        <f t="shared" si="212"/>
        <v>0</v>
      </c>
      <c r="AA465" s="212">
        <f t="shared" si="212"/>
        <v>0</v>
      </c>
      <c r="AB465" s="212">
        <f t="shared" si="212"/>
        <v>0</v>
      </c>
      <c r="AC465" s="212">
        <f t="shared" si="212"/>
        <v>0</v>
      </c>
      <c r="AD465" s="212">
        <f t="shared" si="212"/>
        <v>0</v>
      </c>
      <c r="AE465" s="212">
        <f t="shared" si="212"/>
        <v>0</v>
      </c>
      <c r="AF465" s="212">
        <f t="shared" si="212"/>
        <v>0</v>
      </c>
      <c r="AG465" s="212">
        <f t="shared" si="212"/>
        <v>0</v>
      </c>
      <c r="AH465" s="212">
        <f t="shared" si="212"/>
        <v>0</v>
      </c>
      <c r="AI465" s="212">
        <f t="shared" si="212"/>
        <v>0</v>
      </c>
      <c r="AJ465" s="212">
        <f t="shared" si="212"/>
        <v>0</v>
      </c>
      <c r="AK465" s="212">
        <f t="shared" si="212"/>
        <v>0</v>
      </c>
      <c r="AL465" s="212">
        <f t="shared" si="212"/>
        <v>0</v>
      </c>
      <c r="AM465" s="212">
        <f t="shared" si="212"/>
        <v>0</v>
      </c>
      <c r="AN465" s="212">
        <f t="shared" si="212"/>
        <v>0</v>
      </c>
      <c r="AO465" s="212">
        <f t="shared" si="212"/>
        <v>0</v>
      </c>
      <c r="AP465" s="212">
        <f t="shared" si="212"/>
        <v>0</v>
      </c>
    </row>
    <row r="466" spans="1:42" x14ac:dyDescent="0.2">
      <c r="A466" s="3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83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16">
        <v>1</v>
      </c>
      <c r="B468" s="232">
        <f t="shared" ref="B468:B477" si="213">SUM(C468:AP468)</f>
        <v>0</v>
      </c>
      <c r="C468" s="234">
        <f t="shared" ref="C468:AP468" si="214">LOOKUP(C456,$B$451:$AP$451,$B$452:$AP$452)*$B641/100</f>
        <v>0</v>
      </c>
      <c r="D468" s="234">
        <f t="shared" si="214"/>
        <v>0</v>
      </c>
      <c r="E468" s="234">
        <f t="shared" si="214"/>
        <v>0</v>
      </c>
      <c r="F468" s="234">
        <f t="shared" si="214"/>
        <v>0</v>
      </c>
      <c r="G468" s="234">
        <f t="shared" si="214"/>
        <v>0</v>
      </c>
      <c r="H468" s="234">
        <f t="shared" si="214"/>
        <v>0</v>
      </c>
      <c r="I468" s="234">
        <f t="shared" si="214"/>
        <v>0</v>
      </c>
      <c r="J468" s="234">
        <f t="shared" si="214"/>
        <v>0</v>
      </c>
      <c r="K468" s="234">
        <f t="shared" si="214"/>
        <v>0</v>
      </c>
      <c r="L468" s="234">
        <f t="shared" si="214"/>
        <v>0</v>
      </c>
      <c r="M468" s="234">
        <f t="shared" si="214"/>
        <v>0</v>
      </c>
      <c r="N468" s="234">
        <f t="shared" si="214"/>
        <v>0</v>
      </c>
      <c r="O468" s="234">
        <f t="shared" si="214"/>
        <v>0</v>
      </c>
      <c r="P468" s="234">
        <f t="shared" si="214"/>
        <v>0</v>
      </c>
      <c r="Q468" s="234">
        <f t="shared" si="214"/>
        <v>0</v>
      </c>
      <c r="R468" s="234">
        <f t="shared" si="214"/>
        <v>0</v>
      </c>
      <c r="S468" s="234">
        <f t="shared" si="214"/>
        <v>0</v>
      </c>
      <c r="T468" s="234">
        <f t="shared" si="214"/>
        <v>0</v>
      </c>
      <c r="U468" s="234">
        <f t="shared" si="214"/>
        <v>0</v>
      </c>
      <c r="V468" s="234">
        <f t="shared" si="214"/>
        <v>0</v>
      </c>
      <c r="W468" s="234">
        <f t="shared" si="214"/>
        <v>0</v>
      </c>
      <c r="X468" s="234">
        <f t="shared" si="214"/>
        <v>0</v>
      </c>
      <c r="Y468" s="234">
        <f t="shared" si="214"/>
        <v>0</v>
      </c>
      <c r="Z468" s="234">
        <f t="shared" si="214"/>
        <v>0</v>
      </c>
      <c r="AA468" s="234">
        <f t="shared" si="214"/>
        <v>0</v>
      </c>
      <c r="AB468" s="234">
        <f t="shared" si="214"/>
        <v>0</v>
      </c>
      <c r="AC468" s="234">
        <f t="shared" si="214"/>
        <v>0</v>
      </c>
      <c r="AD468" s="234">
        <f t="shared" si="214"/>
        <v>0</v>
      </c>
      <c r="AE468" s="234">
        <f t="shared" si="214"/>
        <v>0</v>
      </c>
      <c r="AF468" s="234">
        <f t="shared" si="214"/>
        <v>0</v>
      </c>
      <c r="AG468" s="234">
        <f t="shared" si="214"/>
        <v>0</v>
      </c>
      <c r="AH468" s="234">
        <f t="shared" si="214"/>
        <v>0</v>
      </c>
      <c r="AI468" s="234">
        <f t="shared" si="214"/>
        <v>0</v>
      </c>
      <c r="AJ468" s="234">
        <f t="shared" si="214"/>
        <v>0</v>
      </c>
      <c r="AK468" s="234">
        <f t="shared" si="214"/>
        <v>0</v>
      </c>
      <c r="AL468" s="234">
        <f t="shared" si="214"/>
        <v>0</v>
      </c>
      <c r="AM468" s="234">
        <f t="shared" si="214"/>
        <v>0</v>
      </c>
      <c r="AN468" s="234">
        <f t="shared" si="214"/>
        <v>0</v>
      </c>
      <c r="AO468" s="234">
        <f t="shared" si="214"/>
        <v>0</v>
      </c>
      <c r="AP468" s="234">
        <f t="shared" si="214"/>
        <v>0</v>
      </c>
    </row>
    <row r="469" spans="1:42" x14ac:dyDescent="0.2">
      <c r="A469" s="16">
        <f>A468+1</f>
        <v>2</v>
      </c>
      <c r="B469" s="232">
        <f t="shared" si="213"/>
        <v>0</v>
      </c>
      <c r="C469" s="234">
        <f t="shared" ref="C469:AP469" si="215">LOOKUP(C457,$B$451:$AP$451,$B$452:$AP$452)*$B642/100</f>
        <v>0</v>
      </c>
      <c r="D469" s="234">
        <f t="shared" si="215"/>
        <v>0</v>
      </c>
      <c r="E469" s="234">
        <f t="shared" si="215"/>
        <v>0</v>
      </c>
      <c r="F469" s="234">
        <f t="shared" si="215"/>
        <v>0</v>
      </c>
      <c r="G469" s="234">
        <f t="shared" si="215"/>
        <v>0</v>
      </c>
      <c r="H469" s="234">
        <f t="shared" si="215"/>
        <v>0</v>
      </c>
      <c r="I469" s="234">
        <f t="shared" si="215"/>
        <v>0</v>
      </c>
      <c r="J469" s="234">
        <f t="shared" si="215"/>
        <v>0</v>
      </c>
      <c r="K469" s="234">
        <f t="shared" si="215"/>
        <v>0</v>
      </c>
      <c r="L469" s="234">
        <f t="shared" si="215"/>
        <v>0</v>
      </c>
      <c r="M469" s="234">
        <f t="shared" si="215"/>
        <v>0</v>
      </c>
      <c r="N469" s="234">
        <f t="shared" si="215"/>
        <v>0</v>
      </c>
      <c r="O469" s="234">
        <f t="shared" si="215"/>
        <v>0</v>
      </c>
      <c r="P469" s="234">
        <f t="shared" si="215"/>
        <v>0</v>
      </c>
      <c r="Q469" s="234">
        <f t="shared" si="215"/>
        <v>0</v>
      </c>
      <c r="R469" s="234">
        <f t="shared" si="215"/>
        <v>0</v>
      </c>
      <c r="S469" s="234">
        <f t="shared" si="215"/>
        <v>0</v>
      </c>
      <c r="T469" s="234">
        <f t="shared" si="215"/>
        <v>0</v>
      </c>
      <c r="U469" s="234">
        <f t="shared" si="215"/>
        <v>0</v>
      </c>
      <c r="V469" s="234">
        <f t="shared" si="215"/>
        <v>0</v>
      </c>
      <c r="W469" s="234">
        <f t="shared" si="215"/>
        <v>0</v>
      </c>
      <c r="X469" s="234">
        <f t="shared" si="215"/>
        <v>0</v>
      </c>
      <c r="Y469" s="234">
        <f t="shared" si="215"/>
        <v>0</v>
      </c>
      <c r="Z469" s="234">
        <f t="shared" si="215"/>
        <v>0</v>
      </c>
      <c r="AA469" s="234">
        <f t="shared" si="215"/>
        <v>0</v>
      </c>
      <c r="AB469" s="234">
        <f t="shared" si="215"/>
        <v>0</v>
      </c>
      <c r="AC469" s="234">
        <f t="shared" si="215"/>
        <v>0</v>
      </c>
      <c r="AD469" s="234">
        <f t="shared" si="215"/>
        <v>0</v>
      </c>
      <c r="AE469" s="234">
        <f t="shared" si="215"/>
        <v>0</v>
      </c>
      <c r="AF469" s="234">
        <f t="shared" si="215"/>
        <v>0</v>
      </c>
      <c r="AG469" s="234">
        <f t="shared" si="215"/>
        <v>0</v>
      </c>
      <c r="AH469" s="234">
        <f t="shared" si="215"/>
        <v>0</v>
      </c>
      <c r="AI469" s="234">
        <f t="shared" si="215"/>
        <v>0</v>
      </c>
      <c r="AJ469" s="234">
        <f t="shared" si="215"/>
        <v>0</v>
      </c>
      <c r="AK469" s="234">
        <f t="shared" si="215"/>
        <v>0</v>
      </c>
      <c r="AL469" s="234">
        <f t="shared" si="215"/>
        <v>0</v>
      </c>
      <c r="AM469" s="234">
        <f t="shared" si="215"/>
        <v>0</v>
      </c>
      <c r="AN469" s="234">
        <f t="shared" si="215"/>
        <v>0</v>
      </c>
      <c r="AO469" s="234">
        <f t="shared" si="215"/>
        <v>0</v>
      </c>
      <c r="AP469" s="234">
        <f t="shared" si="215"/>
        <v>0</v>
      </c>
    </row>
    <row r="470" spans="1:42" x14ac:dyDescent="0.2">
      <c r="A470" s="16">
        <f t="shared" ref="A470:A475" si="216">A469+1</f>
        <v>3</v>
      </c>
      <c r="B470" s="232">
        <f t="shared" si="213"/>
        <v>0</v>
      </c>
      <c r="C470" s="234">
        <f t="shared" ref="C470:AP470" si="217">LOOKUP(C458,$B$451:$AP$451,$B$452:$AP$452)*$B643/100</f>
        <v>0</v>
      </c>
      <c r="D470" s="234">
        <f t="shared" si="217"/>
        <v>0</v>
      </c>
      <c r="E470" s="234">
        <f t="shared" si="217"/>
        <v>0</v>
      </c>
      <c r="F470" s="234">
        <f t="shared" si="217"/>
        <v>0</v>
      </c>
      <c r="G470" s="234">
        <f t="shared" si="217"/>
        <v>0</v>
      </c>
      <c r="H470" s="234">
        <f t="shared" si="217"/>
        <v>0</v>
      </c>
      <c r="I470" s="234">
        <f t="shared" si="217"/>
        <v>0</v>
      </c>
      <c r="J470" s="234">
        <f t="shared" si="217"/>
        <v>0</v>
      </c>
      <c r="K470" s="234">
        <f t="shared" si="217"/>
        <v>0</v>
      </c>
      <c r="L470" s="234">
        <f t="shared" si="217"/>
        <v>0</v>
      </c>
      <c r="M470" s="234">
        <f t="shared" si="217"/>
        <v>0</v>
      </c>
      <c r="N470" s="234">
        <f t="shared" si="217"/>
        <v>0</v>
      </c>
      <c r="O470" s="234">
        <f t="shared" si="217"/>
        <v>0</v>
      </c>
      <c r="P470" s="234">
        <f t="shared" si="217"/>
        <v>0</v>
      </c>
      <c r="Q470" s="234">
        <f t="shared" si="217"/>
        <v>0</v>
      </c>
      <c r="R470" s="234">
        <f t="shared" si="217"/>
        <v>0</v>
      </c>
      <c r="S470" s="234">
        <f t="shared" si="217"/>
        <v>0</v>
      </c>
      <c r="T470" s="234">
        <f t="shared" si="217"/>
        <v>0</v>
      </c>
      <c r="U470" s="234">
        <f t="shared" si="217"/>
        <v>0</v>
      </c>
      <c r="V470" s="234">
        <f t="shared" si="217"/>
        <v>0</v>
      </c>
      <c r="W470" s="234">
        <f t="shared" si="217"/>
        <v>0</v>
      </c>
      <c r="X470" s="234">
        <f t="shared" si="217"/>
        <v>0</v>
      </c>
      <c r="Y470" s="234">
        <f t="shared" si="217"/>
        <v>0</v>
      </c>
      <c r="Z470" s="234">
        <f t="shared" si="217"/>
        <v>0</v>
      </c>
      <c r="AA470" s="234">
        <f t="shared" si="217"/>
        <v>0</v>
      </c>
      <c r="AB470" s="234">
        <f t="shared" si="217"/>
        <v>0</v>
      </c>
      <c r="AC470" s="234">
        <f t="shared" si="217"/>
        <v>0</v>
      </c>
      <c r="AD470" s="234">
        <f t="shared" si="217"/>
        <v>0</v>
      </c>
      <c r="AE470" s="234">
        <f t="shared" si="217"/>
        <v>0</v>
      </c>
      <c r="AF470" s="234">
        <f t="shared" si="217"/>
        <v>0</v>
      </c>
      <c r="AG470" s="234">
        <f t="shared" si="217"/>
        <v>0</v>
      </c>
      <c r="AH470" s="234">
        <f t="shared" si="217"/>
        <v>0</v>
      </c>
      <c r="AI470" s="234">
        <f t="shared" si="217"/>
        <v>0</v>
      </c>
      <c r="AJ470" s="234">
        <f t="shared" si="217"/>
        <v>0</v>
      </c>
      <c r="AK470" s="234">
        <f t="shared" si="217"/>
        <v>0</v>
      </c>
      <c r="AL470" s="234">
        <f t="shared" si="217"/>
        <v>0</v>
      </c>
      <c r="AM470" s="234">
        <f t="shared" si="217"/>
        <v>0</v>
      </c>
      <c r="AN470" s="234">
        <f t="shared" si="217"/>
        <v>0</v>
      </c>
      <c r="AO470" s="234">
        <f t="shared" si="217"/>
        <v>0</v>
      </c>
      <c r="AP470" s="234">
        <f t="shared" si="217"/>
        <v>0</v>
      </c>
    </row>
    <row r="471" spans="1:42" x14ac:dyDescent="0.2">
      <c r="A471" s="16">
        <f t="shared" si="216"/>
        <v>4</v>
      </c>
      <c r="B471" s="232">
        <f t="shared" si="213"/>
        <v>0</v>
      </c>
      <c r="C471" s="234">
        <f t="shared" ref="C471:AP471" si="218">LOOKUP(C459,$B$451:$AP$451,$B$452:$AP$452)*$B644/100</f>
        <v>0</v>
      </c>
      <c r="D471" s="234">
        <f t="shared" si="218"/>
        <v>0</v>
      </c>
      <c r="E471" s="234">
        <f t="shared" si="218"/>
        <v>0</v>
      </c>
      <c r="F471" s="234">
        <f t="shared" si="218"/>
        <v>0</v>
      </c>
      <c r="G471" s="234">
        <f t="shared" si="218"/>
        <v>0</v>
      </c>
      <c r="H471" s="234">
        <f t="shared" si="218"/>
        <v>0</v>
      </c>
      <c r="I471" s="234">
        <f t="shared" si="218"/>
        <v>0</v>
      </c>
      <c r="J471" s="234">
        <f t="shared" si="218"/>
        <v>0</v>
      </c>
      <c r="K471" s="234">
        <f t="shared" si="218"/>
        <v>0</v>
      </c>
      <c r="L471" s="234">
        <f t="shared" si="218"/>
        <v>0</v>
      </c>
      <c r="M471" s="234">
        <f t="shared" si="218"/>
        <v>0</v>
      </c>
      <c r="N471" s="234">
        <f t="shared" si="218"/>
        <v>0</v>
      </c>
      <c r="O471" s="234">
        <f t="shared" si="218"/>
        <v>0</v>
      </c>
      <c r="P471" s="234">
        <f t="shared" si="218"/>
        <v>0</v>
      </c>
      <c r="Q471" s="234">
        <f t="shared" si="218"/>
        <v>0</v>
      </c>
      <c r="R471" s="234">
        <f t="shared" si="218"/>
        <v>0</v>
      </c>
      <c r="S471" s="234">
        <f t="shared" si="218"/>
        <v>0</v>
      </c>
      <c r="T471" s="234">
        <f t="shared" si="218"/>
        <v>0</v>
      </c>
      <c r="U471" s="234">
        <f t="shared" si="218"/>
        <v>0</v>
      </c>
      <c r="V471" s="234">
        <f t="shared" si="218"/>
        <v>0</v>
      </c>
      <c r="W471" s="234">
        <f t="shared" si="218"/>
        <v>0</v>
      </c>
      <c r="X471" s="234">
        <f t="shared" si="218"/>
        <v>0</v>
      </c>
      <c r="Y471" s="234">
        <f t="shared" si="218"/>
        <v>0</v>
      </c>
      <c r="Z471" s="234">
        <f t="shared" si="218"/>
        <v>0</v>
      </c>
      <c r="AA471" s="234">
        <f t="shared" si="218"/>
        <v>0</v>
      </c>
      <c r="AB471" s="234">
        <f t="shared" si="218"/>
        <v>0</v>
      </c>
      <c r="AC471" s="234">
        <f t="shared" si="218"/>
        <v>0</v>
      </c>
      <c r="AD471" s="234">
        <f t="shared" si="218"/>
        <v>0</v>
      </c>
      <c r="AE471" s="234">
        <f t="shared" si="218"/>
        <v>0</v>
      </c>
      <c r="AF471" s="234">
        <f t="shared" si="218"/>
        <v>0</v>
      </c>
      <c r="AG471" s="234">
        <f t="shared" si="218"/>
        <v>0</v>
      </c>
      <c r="AH471" s="234">
        <f t="shared" si="218"/>
        <v>0</v>
      </c>
      <c r="AI471" s="234">
        <f t="shared" si="218"/>
        <v>0</v>
      </c>
      <c r="AJ471" s="234">
        <f t="shared" si="218"/>
        <v>0</v>
      </c>
      <c r="AK471" s="234">
        <f t="shared" si="218"/>
        <v>0</v>
      </c>
      <c r="AL471" s="234">
        <f t="shared" si="218"/>
        <v>0</v>
      </c>
      <c r="AM471" s="234">
        <f t="shared" si="218"/>
        <v>0</v>
      </c>
      <c r="AN471" s="234">
        <f t="shared" si="218"/>
        <v>0</v>
      </c>
      <c r="AO471" s="234">
        <f t="shared" si="218"/>
        <v>0</v>
      </c>
      <c r="AP471" s="234">
        <f t="shared" si="218"/>
        <v>0</v>
      </c>
    </row>
    <row r="472" spans="1:42" x14ac:dyDescent="0.2">
      <c r="A472" s="16">
        <f t="shared" si="216"/>
        <v>5</v>
      </c>
      <c r="B472" s="232">
        <f t="shared" si="213"/>
        <v>0</v>
      </c>
      <c r="C472" s="234">
        <f t="shared" ref="C472:AP472" si="219">LOOKUP(C460,$B$451:$AP$451,$B$452:$AP$452)*$B645/100</f>
        <v>0</v>
      </c>
      <c r="D472" s="234">
        <f t="shared" si="219"/>
        <v>0</v>
      </c>
      <c r="E472" s="234">
        <f t="shared" si="219"/>
        <v>0</v>
      </c>
      <c r="F472" s="234">
        <f t="shared" si="219"/>
        <v>0</v>
      </c>
      <c r="G472" s="234">
        <f t="shared" si="219"/>
        <v>0</v>
      </c>
      <c r="H472" s="234">
        <f t="shared" si="219"/>
        <v>0</v>
      </c>
      <c r="I472" s="234">
        <f t="shared" si="219"/>
        <v>0</v>
      </c>
      <c r="J472" s="234">
        <f t="shared" si="219"/>
        <v>0</v>
      </c>
      <c r="K472" s="234">
        <f t="shared" si="219"/>
        <v>0</v>
      </c>
      <c r="L472" s="234">
        <f t="shared" si="219"/>
        <v>0</v>
      </c>
      <c r="M472" s="234">
        <f t="shared" si="219"/>
        <v>0</v>
      </c>
      <c r="N472" s="234">
        <f t="shared" si="219"/>
        <v>0</v>
      </c>
      <c r="O472" s="234">
        <f t="shared" si="219"/>
        <v>0</v>
      </c>
      <c r="P472" s="234">
        <f t="shared" si="219"/>
        <v>0</v>
      </c>
      <c r="Q472" s="234">
        <f t="shared" si="219"/>
        <v>0</v>
      </c>
      <c r="R472" s="234">
        <f t="shared" si="219"/>
        <v>0</v>
      </c>
      <c r="S472" s="234">
        <f t="shared" si="219"/>
        <v>0</v>
      </c>
      <c r="T472" s="234">
        <f t="shared" si="219"/>
        <v>0</v>
      </c>
      <c r="U472" s="234">
        <f t="shared" si="219"/>
        <v>0</v>
      </c>
      <c r="V472" s="234">
        <f t="shared" si="219"/>
        <v>0</v>
      </c>
      <c r="W472" s="234">
        <f t="shared" si="219"/>
        <v>0</v>
      </c>
      <c r="X472" s="234">
        <f t="shared" si="219"/>
        <v>0</v>
      </c>
      <c r="Y472" s="234">
        <f t="shared" si="219"/>
        <v>0</v>
      </c>
      <c r="Z472" s="234">
        <f t="shared" si="219"/>
        <v>0</v>
      </c>
      <c r="AA472" s="234">
        <f t="shared" si="219"/>
        <v>0</v>
      </c>
      <c r="AB472" s="234">
        <f t="shared" si="219"/>
        <v>0</v>
      </c>
      <c r="AC472" s="234">
        <f t="shared" si="219"/>
        <v>0</v>
      </c>
      <c r="AD472" s="234">
        <f t="shared" si="219"/>
        <v>0</v>
      </c>
      <c r="AE472" s="234">
        <f t="shared" si="219"/>
        <v>0</v>
      </c>
      <c r="AF472" s="234">
        <f t="shared" si="219"/>
        <v>0</v>
      </c>
      <c r="AG472" s="234">
        <f t="shared" si="219"/>
        <v>0</v>
      </c>
      <c r="AH472" s="234">
        <f t="shared" si="219"/>
        <v>0</v>
      </c>
      <c r="AI472" s="234">
        <f t="shared" si="219"/>
        <v>0</v>
      </c>
      <c r="AJ472" s="234">
        <f t="shared" si="219"/>
        <v>0</v>
      </c>
      <c r="AK472" s="234">
        <f t="shared" si="219"/>
        <v>0</v>
      </c>
      <c r="AL472" s="234">
        <f t="shared" si="219"/>
        <v>0</v>
      </c>
      <c r="AM472" s="234">
        <f t="shared" si="219"/>
        <v>0</v>
      </c>
      <c r="AN472" s="234">
        <f t="shared" si="219"/>
        <v>0</v>
      </c>
      <c r="AO472" s="234">
        <f t="shared" si="219"/>
        <v>0</v>
      </c>
      <c r="AP472" s="234">
        <f t="shared" si="219"/>
        <v>0</v>
      </c>
    </row>
    <row r="473" spans="1:42" x14ac:dyDescent="0.2">
      <c r="A473" s="16">
        <f t="shared" si="216"/>
        <v>6</v>
      </c>
      <c r="B473" s="232">
        <f t="shared" si="213"/>
        <v>0</v>
      </c>
      <c r="C473" s="234">
        <f t="shared" ref="C473:AP473" si="220">LOOKUP(C461,$B$451:$AP$451,$B$452:$AP$452)*$B646/100</f>
        <v>0</v>
      </c>
      <c r="D473" s="234">
        <f t="shared" si="220"/>
        <v>0</v>
      </c>
      <c r="E473" s="234">
        <f t="shared" si="220"/>
        <v>0</v>
      </c>
      <c r="F473" s="234">
        <f t="shared" si="220"/>
        <v>0</v>
      </c>
      <c r="G473" s="234">
        <f t="shared" si="220"/>
        <v>0</v>
      </c>
      <c r="H473" s="234">
        <f t="shared" si="220"/>
        <v>0</v>
      </c>
      <c r="I473" s="234">
        <f t="shared" si="220"/>
        <v>0</v>
      </c>
      <c r="J473" s="234">
        <f t="shared" si="220"/>
        <v>0</v>
      </c>
      <c r="K473" s="234">
        <f t="shared" si="220"/>
        <v>0</v>
      </c>
      <c r="L473" s="234">
        <f t="shared" si="220"/>
        <v>0</v>
      </c>
      <c r="M473" s="234">
        <f t="shared" si="220"/>
        <v>0</v>
      </c>
      <c r="N473" s="234">
        <f t="shared" si="220"/>
        <v>0</v>
      </c>
      <c r="O473" s="234">
        <f t="shared" si="220"/>
        <v>0</v>
      </c>
      <c r="P473" s="234">
        <f t="shared" si="220"/>
        <v>0</v>
      </c>
      <c r="Q473" s="234">
        <f t="shared" si="220"/>
        <v>0</v>
      </c>
      <c r="R473" s="234">
        <f t="shared" si="220"/>
        <v>0</v>
      </c>
      <c r="S473" s="234">
        <f t="shared" si="220"/>
        <v>0</v>
      </c>
      <c r="T473" s="234">
        <f t="shared" si="220"/>
        <v>0</v>
      </c>
      <c r="U473" s="234">
        <f t="shared" si="220"/>
        <v>0</v>
      </c>
      <c r="V473" s="234">
        <f t="shared" si="220"/>
        <v>0</v>
      </c>
      <c r="W473" s="234">
        <f t="shared" si="220"/>
        <v>0</v>
      </c>
      <c r="X473" s="234">
        <f t="shared" si="220"/>
        <v>0</v>
      </c>
      <c r="Y473" s="234">
        <f t="shared" si="220"/>
        <v>0</v>
      </c>
      <c r="Z473" s="234">
        <f t="shared" si="220"/>
        <v>0</v>
      </c>
      <c r="AA473" s="234">
        <f t="shared" si="220"/>
        <v>0</v>
      </c>
      <c r="AB473" s="234">
        <f t="shared" si="220"/>
        <v>0</v>
      </c>
      <c r="AC473" s="234">
        <f t="shared" si="220"/>
        <v>0</v>
      </c>
      <c r="AD473" s="234">
        <f t="shared" si="220"/>
        <v>0</v>
      </c>
      <c r="AE473" s="234">
        <f t="shared" si="220"/>
        <v>0</v>
      </c>
      <c r="AF473" s="234">
        <f t="shared" si="220"/>
        <v>0</v>
      </c>
      <c r="AG473" s="234">
        <f t="shared" si="220"/>
        <v>0</v>
      </c>
      <c r="AH473" s="234">
        <f t="shared" si="220"/>
        <v>0</v>
      </c>
      <c r="AI473" s="234">
        <f t="shared" si="220"/>
        <v>0</v>
      </c>
      <c r="AJ473" s="234">
        <f t="shared" si="220"/>
        <v>0</v>
      </c>
      <c r="AK473" s="234">
        <f t="shared" si="220"/>
        <v>0</v>
      </c>
      <c r="AL473" s="234">
        <f t="shared" si="220"/>
        <v>0</v>
      </c>
      <c r="AM473" s="234">
        <f t="shared" si="220"/>
        <v>0</v>
      </c>
      <c r="AN473" s="234">
        <f t="shared" si="220"/>
        <v>0</v>
      </c>
      <c r="AO473" s="234">
        <f t="shared" si="220"/>
        <v>0</v>
      </c>
      <c r="AP473" s="234">
        <f t="shared" si="220"/>
        <v>0</v>
      </c>
    </row>
    <row r="474" spans="1:42" x14ac:dyDescent="0.2">
      <c r="A474" s="16">
        <f t="shared" si="216"/>
        <v>7</v>
      </c>
      <c r="B474" s="232">
        <f t="shared" si="213"/>
        <v>0</v>
      </c>
      <c r="C474" s="234">
        <f t="shared" ref="C474:AP474" si="221">LOOKUP(C462,$B$451:$AP$451,$B$452:$AP$452)*$B647/100</f>
        <v>0</v>
      </c>
      <c r="D474" s="234">
        <f t="shared" si="221"/>
        <v>0</v>
      </c>
      <c r="E474" s="234">
        <f t="shared" si="221"/>
        <v>0</v>
      </c>
      <c r="F474" s="234">
        <f t="shared" si="221"/>
        <v>0</v>
      </c>
      <c r="G474" s="234">
        <f t="shared" si="221"/>
        <v>0</v>
      </c>
      <c r="H474" s="234">
        <f t="shared" si="221"/>
        <v>0</v>
      </c>
      <c r="I474" s="234">
        <f t="shared" si="221"/>
        <v>0</v>
      </c>
      <c r="J474" s="234">
        <f t="shared" si="221"/>
        <v>0</v>
      </c>
      <c r="K474" s="234">
        <f t="shared" si="221"/>
        <v>0</v>
      </c>
      <c r="L474" s="234">
        <f t="shared" si="221"/>
        <v>0</v>
      </c>
      <c r="M474" s="234">
        <f t="shared" si="221"/>
        <v>0</v>
      </c>
      <c r="N474" s="234">
        <f t="shared" si="221"/>
        <v>0</v>
      </c>
      <c r="O474" s="234">
        <f t="shared" si="221"/>
        <v>0</v>
      </c>
      <c r="P474" s="234">
        <f t="shared" si="221"/>
        <v>0</v>
      </c>
      <c r="Q474" s="234">
        <f t="shared" si="221"/>
        <v>0</v>
      </c>
      <c r="R474" s="234">
        <f t="shared" si="221"/>
        <v>0</v>
      </c>
      <c r="S474" s="234">
        <f t="shared" si="221"/>
        <v>0</v>
      </c>
      <c r="T474" s="234">
        <f t="shared" si="221"/>
        <v>0</v>
      </c>
      <c r="U474" s="234">
        <f t="shared" si="221"/>
        <v>0</v>
      </c>
      <c r="V474" s="234">
        <f t="shared" si="221"/>
        <v>0</v>
      </c>
      <c r="W474" s="234">
        <f t="shared" si="221"/>
        <v>0</v>
      </c>
      <c r="X474" s="234">
        <f t="shared" si="221"/>
        <v>0</v>
      </c>
      <c r="Y474" s="234">
        <f t="shared" si="221"/>
        <v>0</v>
      </c>
      <c r="Z474" s="234">
        <f t="shared" si="221"/>
        <v>0</v>
      </c>
      <c r="AA474" s="234">
        <f t="shared" si="221"/>
        <v>0</v>
      </c>
      <c r="AB474" s="234">
        <f t="shared" si="221"/>
        <v>0</v>
      </c>
      <c r="AC474" s="234">
        <f t="shared" si="221"/>
        <v>0</v>
      </c>
      <c r="AD474" s="234">
        <f t="shared" si="221"/>
        <v>0</v>
      </c>
      <c r="AE474" s="234">
        <f t="shared" si="221"/>
        <v>0</v>
      </c>
      <c r="AF474" s="234">
        <f t="shared" si="221"/>
        <v>0</v>
      </c>
      <c r="AG474" s="234">
        <f t="shared" si="221"/>
        <v>0</v>
      </c>
      <c r="AH474" s="234">
        <f t="shared" si="221"/>
        <v>0</v>
      </c>
      <c r="AI474" s="234">
        <f t="shared" si="221"/>
        <v>0</v>
      </c>
      <c r="AJ474" s="234">
        <f t="shared" si="221"/>
        <v>0</v>
      </c>
      <c r="AK474" s="234">
        <f t="shared" si="221"/>
        <v>0</v>
      </c>
      <c r="AL474" s="234">
        <f t="shared" si="221"/>
        <v>0</v>
      </c>
      <c r="AM474" s="234">
        <f t="shared" si="221"/>
        <v>0</v>
      </c>
      <c r="AN474" s="234">
        <f t="shared" si="221"/>
        <v>0</v>
      </c>
      <c r="AO474" s="234">
        <f t="shared" si="221"/>
        <v>0</v>
      </c>
      <c r="AP474" s="234">
        <f t="shared" si="221"/>
        <v>0</v>
      </c>
    </row>
    <row r="475" spans="1:42" x14ac:dyDescent="0.2">
      <c r="A475" s="16">
        <f t="shared" si="216"/>
        <v>8</v>
      </c>
      <c r="B475" s="232">
        <f t="shared" si="213"/>
        <v>0</v>
      </c>
      <c r="C475" s="234">
        <f t="shared" ref="C475:AP475" si="222">LOOKUP(C463,$B$451:$AP$451,$B$452:$AP$452)*$B648/100</f>
        <v>0</v>
      </c>
      <c r="D475" s="234">
        <f t="shared" si="222"/>
        <v>0</v>
      </c>
      <c r="E475" s="234">
        <f t="shared" si="222"/>
        <v>0</v>
      </c>
      <c r="F475" s="234">
        <f t="shared" si="222"/>
        <v>0</v>
      </c>
      <c r="G475" s="234">
        <f t="shared" si="222"/>
        <v>0</v>
      </c>
      <c r="H475" s="234">
        <f t="shared" si="222"/>
        <v>0</v>
      </c>
      <c r="I475" s="234">
        <f t="shared" si="222"/>
        <v>0</v>
      </c>
      <c r="J475" s="234">
        <f t="shared" si="222"/>
        <v>0</v>
      </c>
      <c r="K475" s="234">
        <f t="shared" si="222"/>
        <v>0</v>
      </c>
      <c r="L475" s="234">
        <f t="shared" si="222"/>
        <v>0</v>
      </c>
      <c r="M475" s="234">
        <f t="shared" si="222"/>
        <v>0</v>
      </c>
      <c r="N475" s="234">
        <f t="shared" si="222"/>
        <v>0</v>
      </c>
      <c r="O475" s="234">
        <f t="shared" si="222"/>
        <v>0</v>
      </c>
      <c r="P475" s="234">
        <f t="shared" si="222"/>
        <v>0</v>
      </c>
      <c r="Q475" s="234">
        <f t="shared" si="222"/>
        <v>0</v>
      </c>
      <c r="R475" s="234">
        <f t="shared" si="222"/>
        <v>0</v>
      </c>
      <c r="S475" s="234">
        <f t="shared" si="222"/>
        <v>0</v>
      </c>
      <c r="T475" s="234">
        <f t="shared" si="222"/>
        <v>0</v>
      </c>
      <c r="U475" s="234">
        <f t="shared" si="222"/>
        <v>0</v>
      </c>
      <c r="V475" s="234">
        <f t="shared" si="222"/>
        <v>0</v>
      </c>
      <c r="W475" s="234">
        <f t="shared" si="222"/>
        <v>0</v>
      </c>
      <c r="X475" s="234">
        <f t="shared" si="222"/>
        <v>0</v>
      </c>
      <c r="Y475" s="234">
        <f t="shared" si="222"/>
        <v>0</v>
      </c>
      <c r="Z475" s="234">
        <f t="shared" si="222"/>
        <v>0</v>
      </c>
      <c r="AA475" s="234">
        <f t="shared" si="222"/>
        <v>0</v>
      </c>
      <c r="AB475" s="234">
        <f t="shared" si="222"/>
        <v>0</v>
      </c>
      <c r="AC475" s="234">
        <f t="shared" si="222"/>
        <v>0</v>
      </c>
      <c r="AD475" s="234">
        <f t="shared" si="222"/>
        <v>0</v>
      </c>
      <c r="AE475" s="234">
        <f t="shared" si="222"/>
        <v>0</v>
      </c>
      <c r="AF475" s="234">
        <f t="shared" si="222"/>
        <v>0</v>
      </c>
      <c r="AG475" s="234">
        <f t="shared" si="222"/>
        <v>0</v>
      </c>
      <c r="AH475" s="234">
        <f t="shared" si="222"/>
        <v>0</v>
      </c>
      <c r="AI475" s="234">
        <f t="shared" si="222"/>
        <v>0</v>
      </c>
      <c r="AJ475" s="234">
        <f t="shared" si="222"/>
        <v>0</v>
      </c>
      <c r="AK475" s="234">
        <f t="shared" si="222"/>
        <v>0</v>
      </c>
      <c r="AL475" s="234">
        <f t="shared" si="222"/>
        <v>0</v>
      </c>
      <c r="AM475" s="234">
        <f t="shared" si="222"/>
        <v>0</v>
      </c>
      <c r="AN475" s="234">
        <f t="shared" si="222"/>
        <v>0</v>
      </c>
      <c r="AO475" s="234">
        <f t="shared" si="222"/>
        <v>0</v>
      </c>
      <c r="AP475" s="234">
        <f t="shared" si="222"/>
        <v>0</v>
      </c>
    </row>
    <row r="476" spans="1:42" x14ac:dyDescent="0.2">
      <c r="A476" s="16">
        <f>A475+1</f>
        <v>9</v>
      </c>
      <c r="B476" s="232">
        <f t="shared" si="213"/>
        <v>0</v>
      </c>
      <c r="C476" s="234">
        <f t="shared" ref="C476:AP476" si="223">LOOKUP(C464,$B$451:$AP$451,$B$452:$AP$452)*$B649/100</f>
        <v>0</v>
      </c>
      <c r="D476" s="234">
        <f t="shared" si="223"/>
        <v>0</v>
      </c>
      <c r="E476" s="234">
        <f t="shared" si="223"/>
        <v>0</v>
      </c>
      <c r="F476" s="234">
        <f t="shared" si="223"/>
        <v>0</v>
      </c>
      <c r="G476" s="234">
        <f t="shared" si="223"/>
        <v>0</v>
      </c>
      <c r="H476" s="234">
        <f t="shared" si="223"/>
        <v>0</v>
      </c>
      <c r="I476" s="234">
        <f t="shared" si="223"/>
        <v>0</v>
      </c>
      <c r="J476" s="234">
        <f t="shared" si="223"/>
        <v>0</v>
      </c>
      <c r="K476" s="234">
        <f t="shared" si="223"/>
        <v>0</v>
      </c>
      <c r="L476" s="234">
        <f t="shared" si="223"/>
        <v>0</v>
      </c>
      <c r="M476" s="234">
        <f t="shared" si="223"/>
        <v>0</v>
      </c>
      <c r="N476" s="234">
        <f t="shared" si="223"/>
        <v>0</v>
      </c>
      <c r="O476" s="234">
        <f t="shared" si="223"/>
        <v>0</v>
      </c>
      <c r="P476" s="234">
        <f t="shared" si="223"/>
        <v>0</v>
      </c>
      <c r="Q476" s="234">
        <f t="shared" si="223"/>
        <v>0</v>
      </c>
      <c r="R476" s="234">
        <f t="shared" si="223"/>
        <v>0</v>
      </c>
      <c r="S476" s="234">
        <f t="shared" si="223"/>
        <v>0</v>
      </c>
      <c r="T476" s="234">
        <f t="shared" si="223"/>
        <v>0</v>
      </c>
      <c r="U476" s="234">
        <f t="shared" si="223"/>
        <v>0</v>
      </c>
      <c r="V476" s="234">
        <f t="shared" si="223"/>
        <v>0</v>
      </c>
      <c r="W476" s="234">
        <f t="shared" si="223"/>
        <v>0</v>
      </c>
      <c r="X476" s="234">
        <f t="shared" si="223"/>
        <v>0</v>
      </c>
      <c r="Y476" s="234">
        <f t="shared" si="223"/>
        <v>0</v>
      </c>
      <c r="Z476" s="234">
        <f t="shared" si="223"/>
        <v>0</v>
      </c>
      <c r="AA476" s="234">
        <f t="shared" si="223"/>
        <v>0</v>
      </c>
      <c r="AB476" s="234">
        <f t="shared" si="223"/>
        <v>0</v>
      </c>
      <c r="AC476" s="234">
        <f t="shared" si="223"/>
        <v>0</v>
      </c>
      <c r="AD476" s="234">
        <f t="shared" si="223"/>
        <v>0</v>
      </c>
      <c r="AE476" s="234">
        <f t="shared" si="223"/>
        <v>0</v>
      </c>
      <c r="AF476" s="234">
        <f t="shared" si="223"/>
        <v>0</v>
      </c>
      <c r="AG476" s="234">
        <f t="shared" si="223"/>
        <v>0</v>
      </c>
      <c r="AH476" s="234">
        <f t="shared" si="223"/>
        <v>0</v>
      </c>
      <c r="AI476" s="234">
        <f t="shared" si="223"/>
        <v>0</v>
      </c>
      <c r="AJ476" s="234">
        <f t="shared" si="223"/>
        <v>0</v>
      </c>
      <c r="AK476" s="234">
        <f t="shared" si="223"/>
        <v>0</v>
      </c>
      <c r="AL476" s="234">
        <f t="shared" si="223"/>
        <v>0</v>
      </c>
      <c r="AM476" s="234">
        <f t="shared" si="223"/>
        <v>0</v>
      </c>
      <c r="AN476" s="234">
        <f t="shared" si="223"/>
        <v>0</v>
      </c>
      <c r="AO476" s="234">
        <f t="shared" si="223"/>
        <v>0</v>
      </c>
      <c r="AP476" s="234">
        <f t="shared" si="223"/>
        <v>0</v>
      </c>
    </row>
    <row r="477" spans="1:42" x14ac:dyDescent="0.2">
      <c r="A477" s="16">
        <f t="shared" ref="A477" si="224">A476+1</f>
        <v>10</v>
      </c>
      <c r="B477" s="232">
        <f t="shared" si="213"/>
        <v>0</v>
      </c>
      <c r="C477" s="234">
        <f t="shared" ref="C477:AP477" si="225">LOOKUP(C465,$B$451:$AP$451,$B$452:$AP$452)*$B650/100</f>
        <v>0</v>
      </c>
      <c r="D477" s="234">
        <f t="shared" si="225"/>
        <v>0</v>
      </c>
      <c r="E477" s="234">
        <f t="shared" si="225"/>
        <v>0</v>
      </c>
      <c r="F477" s="234">
        <f t="shared" si="225"/>
        <v>0</v>
      </c>
      <c r="G477" s="234">
        <f t="shared" si="225"/>
        <v>0</v>
      </c>
      <c r="H477" s="234">
        <f t="shared" si="225"/>
        <v>0</v>
      </c>
      <c r="I477" s="234">
        <f t="shared" si="225"/>
        <v>0</v>
      </c>
      <c r="J477" s="234">
        <f t="shared" si="225"/>
        <v>0</v>
      </c>
      <c r="K477" s="234">
        <f t="shared" si="225"/>
        <v>0</v>
      </c>
      <c r="L477" s="234">
        <f t="shared" si="225"/>
        <v>0</v>
      </c>
      <c r="M477" s="234">
        <f t="shared" si="225"/>
        <v>0</v>
      </c>
      <c r="N477" s="234">
        <f t="shared" si="225"/>
        <v>0</v>
      </c>
      <c r="O477" s="234">
        <f t="shared" si="225"/>
        <v>0</v>
      </c>
      <c r="P477" s="234">
        <f t="shared" si="225"/>
        <v>0</v>
      </c>
      <c r="Q477" s="234">
        <f t="shared" si="225"/>
        <v>0</v>
      </c>
      <c r="R477" s="234">
        <f t="shared" si="225"/>
        <v>0</v>
      </c>
      <c r="S477" s="234">
        <f t="shared" si="225"/>
        <v>0</v>
      </c>
      <c r="T477" s="234">
        <f t="shared" si="225"/>
        <v>0</v>
      </c>
      <c r="U477" s="234">
        <f t="shared" si="225"/>
        <v>0</v>
      </c>
      <c r="V477" s="234">
        <f t="shared" si="225"/>
        <v>0</v>
      </c>
      <c r="W477" s="234">
        <f t="shared" si="225"/>
        <v>0</v>
      </c>
      <c r="X477" s="234">
        <f t="shared" si="225"/>
        <v>0</v>
      </c>
      <c r="Y477" s="234">
        <f t="shared" si="225"/>
        <v>0</v>
      </c>
      <c r="Z477" s="234">
        <f t="shared" si="225"/>
        <v>0</v>
      </c>
      <c r="AA477" s="234">
        <f t="shared" si="225"/>
        <v>0</v>
      </c>
      <c r="AB477" s="234">
        <f t="shared" si="225"/>
        <v>0</v>
      </c>
      <c r="AC477" s="234">
        <f t="shared" si="225"/>
        <v>0</v>
      </c>
      <c r="AD477" s="234">
        <f t="shared" si="225"/>
        <v>0</v>
      </c>
      <c r="AE477" s="234">
        <f t="shared" si="225"/>
        <v>0</v>
      </c>
      <c r="AF477" s="234">
        <f t="shared" si="225"/>
        <v>0</v>
      </c>
      <c r="AG477" s="234">
        <f t="shared" si="225"/>
        <v>0</v>
      </c>
      <c r="AH477" s="234">
        <f t="shared" si="225"/>
        <v>0</v>
      </c>
      <c r="AI477" s="234">
        <f t="shared" si="225"/>
        <v>0</v>
      </c>
      <c r="AJ477" s="234">
        <f t="shared" si="225"/>
        <v>0</v>
      </c>
      <c r="AK477" s="234">
        <f t="shared" si="225"/>
        <v>0</v>
      </c>
      <c r="AL477" s="234">
        <f t="shared" si="225"/>
        <v>0</v>
      </c>
      <c r="AM477" s="234">
        <f t="shared" si="225"/>
        <v>0</v>
      </c>
      <c r="AN477" s="234">
        <f t="shared" si="225"/>
        <v>0</v>
      </c>
      <c r="AO477" s="234">
        <f t="shared" si="225"/>
        <v>0</v>
      </c>
      <c r="AP477" s="234">
        <f t="shared" si="225"/>
        <v>0</v>
      </c>
    </row>
    <row r="478" spans="1:42" s="16" customFormat="1" x14ac:dyDescent="0.2">
      <c r="A478" s="39" t="s">
        <v>13</v>
      </c>
      <c r="B478" s="19"/>
      <c r="C478" s="213">
        <f>SUM(C468:C477)</f>
        <v>0</v>
      </c>
      <c r="D478" s="213">
        <f t="shared" ref="D478:AP478" si="226">SUM(D468:D477)</f>
        <v>0</v>
      </c>
      <c r="E478" s="213">
        <f t="shared" si="226"/>
        <v>0</v>
      </c>
      <c r="F478" s="213">
        <f t="shared" si="226"/>
        <v>0</v>
      </c>
      <c r="G478" s="213">
        <f t="shared" si="226"/>
        <v>0</v>
      </c>
      <c r="H478" s="213">
        <f t="shared" si="226"/>
        <v>0</v>
      </c>
      <c r="I478" s="213">
        <f t="shared" si="226"/>
        <v>0</v>
      </c>
      <c r="J478" s="213">
        <f t="shared" si="226"/>
        <v>0</v>
      </c>
      <c r="K478" s="213">
        <f t="shared" si="226"/>
        <v>0</v>
      </c>
      <c r="L478" s="213">
        <f t="shared" si="226"/>
        <v>0</v>
      </c>
      <c r="M478" s="213">
        <f t="shared" si="226"/>
        <v>0</v>
      </c>
      <c r="N478" s="213">
        <f t="shared" si="226"/>
        <v>0</v>
      </c>
      <c r="O478" s="213">
        <f t="shared" si="226"/>
        <v>0</v>
      </c>
      <c r="P478" s="213">
        <f t="shared" si="226"/>
        <v>0</v>
      </c>
      <c r="Q478" s="213">
        <f t="shared" si="226"/>
        <v>0</v>
      </c>
      <c r="R478" s="213">
        <f t="shared" si="226"/>
        <v>0</v>
      </c>
      <c r="S478" s="213">
        <f t="shared" si="226"/>
        <v>0</v>
      </c>
      <c r="T478" s="213">
        <f t="shared" si="226"/>
        <v>0</v>
      </c>
      <c r="U478" s="213">
        <f t="shared" si="226"/>
        <v>0</v>
      </c>
      <c r="V478" s="213">
        <f t="shared" si="226"/>
        <v>0</v>
      </c>
      <c r="W478" s="213">
        <f t="shared" si="226"/>
        <v>0</v>
      </c>
      <c r="X478" s="213">
        <f t="shared" si="226"/>
        <v>0</v>
      </c>
      <c r="Y478" s="213">
        <f t="shared" si="226"/>
        <v>0</v>
      </c>
      <c r="Z478" s="213">
        <f t="shared" si="226"/>
        <v>0</v>
      </c>
      <c r="AA478" s="213">
        <f t="shared" si="226"/>
        <v>0</v>
      </c>
      <c r="AB478" s="213">
        <f t="shared" si="226"/>
        <v>0</v>
      </c>
      <c r="AC478" s="213">
        <f t="shared" si="226"/>
        <v>0</v>
      </c>
      <c r="AD478" s="213">
        <f t="shared" si="226"/>
        <v>0</v>
      </c>
      <c r="AE478" s="213">
        <f t="shared" si="226"/>
        <v>0</v>
      </c>
      <c r="AF478" s="213">
        <f t="shared" si="226"/>
        <v>0</v>
      </c>
      <c r="AG478" s="213">
        <f t="shared" si="226"/>
        <v>0</v>
      </c>
      <c r="AH478" s="213">
        <f t="shared" si="226"/>
        <v>0</v>
      </c>
      <c r="AI478" s="213">
        <f t="shared" si="226"/>
        <v>0</v>
      </c>
      <c r="AJ478" s="213">
        <f t="shared" si="226"/>
        <v>0</v>
      </c>
      <c r="AK478" s="213">
        <f t="shared" si="226"/>
        <v>0</v>
      </c>
      <c r="AL478" s="213">
        <f t="shared" si="226"/>
        <v>0</v>
      </c>
      <c r="AM478" s="213">
        <f t="shared" si="226"/>
        <v>0</v>
      </c>
      <c r="AN478" s="213">
        <f t="shared" si="226"/>
        <v>0</v>
      </c>
      <c r="AO478" s="213">
        <f t="shared" si="226"/>
        <v>0</v>
      </c>
      <c r="AP478" s="213">
        <f t="shared" si="226"/>
        <v>0</v>
      </c>
    </row>
    <row r="479" spans="1:42" s="16" customFormat="1" x14ac:dyDescent="0.2">
      <c r="A479" s="39"/>
      <c r="B479" s="19"/>
      <c r="C479" s="213"/>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row>
    <row r="480" spans="1:42" x14ac:dyDescent="0.2">
      <c r="A480" s="30" t="s">
        <v>97</v>
      </c>
      <c r="C480" s="213"/>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32" t="s">
        <v>79</v>
      </c>
      <c r="C481" s="213"/>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row>
    <row r="482" spans="1:42" x14ac:dyDescent="0.2">
      <c r="A482" s="16">
        <v>1</v>
      </c>
      <c r="C482" s="213">
        <f t="shared" ref="C482:AP482" si="227">C345</f>
        <v>0</v>
      </c>
      <c r="D482" s="212">
        <f t="shared" si="227"/>
        <v>0</v>
      </c>
      <c r="E482" s="212">
        <f t="shared" si="227"/>
        <v>0</v>
      </c>
      <c r="F482" s="212">
        <f t="shared" si="227"/>
        <v>0</v>
      </c>
      <c r="G482" s="212">
        <f t="shared" si="227"/>
        <v>0</v>
      </c>
      <c r="H482" s="212">
        <f t="shared" si="227"/>
        <v>0</v>
      </c>
      <c r="I482" s="212">
        <f t="shared" si="227"/>
        <v>0</v>
      </c>
      <c r="J482" s="212">
        <f t="shared" si="227"/>
        <v>0</v>
      </c>
      <c r="K482" s="212">
        <f t="shared" si="227"/>
        <v>0</v>
      </c>
      <c r="L482" s="212">
        <f t="shared" si="227"/>
        <v>0</v>
      </c>
      <c r="M482" s="212">
        <f t="shared" si="227"/>
        <v>0</v>
      </c>
      <c r="N482" s="212">
        <f t="shared" si="227"/>
        <v>0</v>
      </c>
      <c r="O482" s="212">
        <f t="shared" si="227"/>
        <v>0</v>
      </c>
      <c r="P482" s="212">
        <f t="shared" si="227"/>
        <v>0</v>
      </c>
      <c r="Q482" s="212">
        <f t="shared" si="227"/>
        <v>0</v>
      </c>
      <c r="R482" s="212">
        <f t="shared" si="227"/>
        <v>0</v>
      </c>
      <c r="S482" s="212">
        <f t="shared" si="227"/>
        <v>0</v>
      </c>
      <c r="T482" s="212">
        <f t="shared" si="227"/>
        <v>0</v>
      </c>
      <c r="U482" s="212">
        <f t="shared" si="227"/>
        <v>0</v>
      </c>
      <c r="V482" s="212">
        <f t="shared" si="227"/>
        <v>0</v>
      </c>
      <c r="W482" s="212">
        <f t="shared" si="227"/>
        <v>0</v>
      </c>
      <c r="X482" s="212">
        <f t="shared" si="227"/>
        <v>0</v>
      </c>
      <c r="Y482" s="212">
        <f t="shared" si="227"/>
        <v>0</v>
      </c>
      <c r="Z482" s="212">
        <f t="shared" si="227"/>
        <v>0</v>
      </c>
      <c r="AA482" s="212">
        <f t="shared" si="227"/>
        <v>0</v>
      </c>
      <c r="AB482" s="212">
        <f t="shared" si="227"/>
        <v>0</v>
      </c>
      <c r="AC482" s="212">
        <f t="shared" si="227"/>
        <v>0</v>
      </c>
      <c r="AD482" s="212">
        <f t="shared" si="227"/>
        <v>0</v>
      </c>
      <c r="AE482" s="212">
        <f t="shared" si="227"/>
        <v>0</v>
      </c>
      <c r="AF482" s="212">
        <f t="shared" si="227"/>
        <v>0</v>
      </c>
      <c r="AG482" s="212">
        <f t="shared" si="227"/>
        <v>0</v>
      </c>
      <c r="AH482" s="212">
        <f t="shared" si="227"/>
        <v>0</v>
      </c>
      <c r="AI482" s="212">
        <f t="shared" si="227"/>
        <v>0</v>
      </c>
      <c r="AJ482" s="212">
        <f t="shared" si="227"/>
        <v>0</v>
      </c>
      <c r="AK482" s="212">
        <f t="shared" si="227"/>
        <v>0</v>
      </c>
      <c r="AL482" s="212">
        <f t="shared" si="227"/>
        <v>0</v>
      </c>
      <c r="AM482" s="212">
        <f t="shared" si="227"/>
        <v>0</v>
      </c>
      <c r="AN482" s="212">
        <f t="shared" si="227"/>
        <v>0</v>
      </c>
      <c r="AO482" s="212">
        <f t="shared" si="227"/>
        <v>0</v>
      </c>
      <c r="AP482" s="212">
        <f t="shared" si="227"/>
        <v>0</v>
      </c>
    </row>
    <row r="483" spans="1:42" x14ac:dyDescent="0.2">
      <c r="A483" s="16">
        <f>A482+1</f>
        <v>2</v>
      </c>
      <c r="C483" s="213">
        <f t="shared" ref="C483:AP483" si="228">C346</f>
        <v>0</v>
      </c>
      <c r="D483" s="212">
        <f t="shared" si="228"/>
        <v>0</v>
      </c>
      <c r="E483" s="212">
        <f t="shared" si="228"/>
        <v>0</v>
      </c>
      <c r="F483" s="212">
        <f t="shared" si="228"/>
        <v>0</v>
      </c>
      <c r="G483" s="212">
        <f t="shared" si="228"/>
        <v>0</v>
      </c>
      <c r="H483" s="212">
        <f t="shared" si="228"/>
        <v>0</v>
      </c>
      <c r="I483" s="212">
        <f t="shared" si="228"/>
        <v>0</v>
      </c>
      <c r="J483" s="212">
        <f t="shared" si="228"/>
        <v>0</v>
      </c>
      <c r="K483" s="212">
        <f t="shared" si="228"/>
        <v>0</v>
      </c>
      <c r="L483" s="212">
        <f t="shared" si="228"/>
        <v>0</v>
      </c>
      <c r="M483" s="212">
        <f t="shared" si="228"/>
        <v>0</v>
      </c>
      <c r="N483" s="212">
        <f t="shared" si="228"/>
        <v>0</v>
      </c>
      <c r="O483" s="212">
        <f t="shared" si="228"/>
        <v>0</v>
      </c>
      <c r="P483" s="212">
        <f t="shared" si="228"/>
        <v>0</v>
      </c>
      <c r="Q483" s="212">
        <f t="shared" si="228"/>
        <v>0</v>
      </c>
      <c r="R483" s="212">
        <f t="shared" si="228"/>
        <v>0</v>
      </c>
      <c r="S483" s="212">
        <f t="shared" si="228"/>
        <v>0</v>
      </c>
      <c r="T483" s="212">
        <f t="shared" si="228"/>
        <v>0</v>
      </c>
      <c r="U483" s="212">
        <f t="shared" si="228"/>
        <v>0</v>
      </c>
      <c r="V483" s="212">
        <f t="shared" si="228"/>
        <v>0</v>
      </c>
      <c r="W483" s="212">
        <f t="shared" si="228"/>
        <v>0</v>
      </c>
      <c r="X483" s="212">
        <f t="shared" si="228"/>
        <v>0</v>
      </c>
      <c r="Y483" s="212">
        <f t="shared" si="228"/>
        <v>0</v>
      </c>
      <c r="Z483" s="212">
        <f t="shared" si="228"/>
        <v>0</v>
      </c>
      <c r="AA483" s="212">
        <f t="shared" si="228"/>
        <v>0</v>
      </c>
      <c r="AB483" s="212">
        <f t="shared" si="228"/>
        <v>0</v>
      </c>
      <c r="AC483" s="212">
        <f t="shared" si="228"/>
        <v>0</v>
      </c>
      <c r="AD483" s="212">
        <f t="shared" si="228"/>
        <v>0</v>
      </c>
      <c r="AE483" s="212">
        <f t="shared" si="228"/>
        <v>0</v>
      </c>
      <c r="AF483" s="212">
        <f t="shared" si="228"/>
        <v>0</v>
      </c>
      <c r="AG483" s="212">
        <f t="shared" si="228"/>
        <v>0</v>
      </c>
      <c r="AH483" s="212">
        <f t="shared" si="228"/>
        <v>0</v>
      </c>
      <c r="AI483" s="212">
        <f t="shared" si="228"/>
        <v>0</v>
      </c>
      <c r="AJ483" s="212">
        <f t="shared" si="228"/>
        <v>0</v>
      </c>
      <c r="AK483" s="212">
        <f t="shared" si="228"/>
        <v>0</v>
      </c>
      <c r="AL483" s="212">
        <f t="shared" si="228"/>
        <v>0</v>
      </c>
      <c r="AM483" s="212">
        <f t="shared" si="228"/>
        <v>0</v>
      </c>
      <c r="AN483" s="212">
        <f t="shared" si="228"/>
        <v>0</v>
      </c>
      <c r="AO483" s="212">
        <f t="shared" si="228"/>
        <v>0</v>
      </c>
      <c r="AP483" s="212">
        <f t="shared" si="228"/>
        <v>0</v>
      </c>
    </row>
    <row r="484" spans="1:42" x14ac:dyDescent="0.2">
      <c r="A484" s="16">
        <f t="shared" ref="A484:A489" si="229">A483+1</f>
        <v>3</v>
      </c>
      <c r="C484" s="213">
        <f t="shared" ref="C484:AP484" si="230">C347</f>
        <v>0</v>
      </c>
      <c r="D484" s="212">
        <f t="shared" si="230"/>
        <v>0</v>
      </c>
      <c r="E484" s="212">
        <f t="shared" si="230"/>
        <v>0</v>
      </c>
      <c r="F484" s="212">
        <f t="shared" si="230"/>
        <v>0</v>
      </c>
      <c r="G484" s="212">
        <f t="shared" si="230"/>
        <v>0</v>
      </c>
      <c r="H484" s="212">
        <f t="shared" si="230"/>
        <v>0</v>
      </c>
      <c r="I484" s="212">
        <f t="shared" si="230"/>
        <v>0</v>
      </c>
      <c r="J484" s="212">
        <f t="shared" si="230"/>
        <v>0</v>
      </c>
      <c r="K484" s="212">
        <f t="shared" si="230"/>
        <v>0</v>
      </c>
      <c r="L484" s="212">
        <f t="shared" si="230"/>
        <v>0</v>
      </c>
      <c r="M484" s="212">
        <f t="shared" si="230"/>
        <v>0</v>
      </c>
      <c r="N484" s="212">
        <f t="shared" si="230"/>
        <v>0</v>
      </c>
      <c r="O484" s="212">
        <f t="shared" si="230"/>
        <v>0</v>
      </c>
      <c r="P484" s="212">
        <f t="shared" si="230"/>
        <v>0</v>
      </c>
      <c r="Q484" s="212">
        <f t="shared" si="230"/>
        <v>0</v>
      </c>
      <c r="R484" s="212">
        <f t="shared" si="230"/>
        <v>0</v>
      </c>
      <c r="S484" s="212">
        <f t="shared" si="230"/>
        <v>0</v>
      </c>
      <c r="T484" s="212">
        <f t="shared" si="230"/>
        <v>0</v>
      </c>
      <c r="U484" s="212">
        <f t="shared" si="230"/>
        <v>0</v>
      </c>
      <c r="V484" s="212">
        <f t="shared" si="230"/>
        <v>0</v>
      </c>
      <c r="W484" s="212">
        <f t="shared" si="230"/>
        <v>0</v>
      </c>
      <c r="X484" s="212">
        <f t="shared" si="230"/>
        <v>0</v>
      </c>
      <c r="Y484" s="212">
        <f t="shared" si="230"/>
        <v>0</v>
      </c>
      <c r="Z484" s="212">
        <f t="shared" si="230"/>
        <v>0</v>
      </c>
      <c r="AA484" s="212">
        <f t="shared" si="230"/>
        <v>0</v>
      </c>
      <c r="AB484" s="212">
        <f t="shared" si="230"/>
        <v>0</v>
      </c>
      <c r="AC484" s="212">
        <f t="shared" si="230"/>
        <v>0</v>
      </c>
      <c r="AD484" s="212">
        <f t="shared" si="230"/>
        <v>0</v>
      </c>
      <c r="AE484" s="212">
        <f t="shared" si="230"/>
        <v>0</v>
      </c>
      <c r="AF484" s="212">
        <f t="shared" si="230"/>
        <v>0</v>
      </c>
      <c r="AG484" s="212">
        <f t="shared" si="230"/>
        <v>0</v>
      </c>
      <c r="AH484" s="212">
        <f t="shared" si="230"/>
        <v>0</v>
      </c>
      <c r="AI484" s="212">
        <f t="shared" si="230"/>
        <v>0</v>
      </c>
      <c r="AJ484" s="212">
        <f t="shared" si="230"/>
        <v>0</v>
      </c>
      <c r="AK484" s="212">
        <f t="shared" si="230"/>
        <v>0</v>
      </c>
      <c r="AL484" s="212">
        <f t="shared" si="230"/>
        <v>0</v>
      </c>
      <c r="AM484" s="212">
        <f t="shared" si="230"/>
        <v>0</v>
      </c>
      <c r="AN484" s="212">
        <f t="shared" si="230"/>
        <v>0</v>
      </c>
      <c r="AO484" s="212">
        <f t="shared" si="230"/>
        <v>0</v>
      </c>
      <c r="AP484" s="212">
        <f t="shared" si="230"/>
        <v>0</v>
      </c>
    </row>
    <row r="485" spans="1:42" x14ac:dyDescent="0.2">
      <c r="A485" s="16">
        <f t="shared" si="229"/>
        <v>4</v>
      </c>
      <c r="C485" s="213">
        <f t="shared" ref="C485:AP485" si="231">C348</f>
        <v>0</v>
      </c>
      <c r="D485" s="212">
        <f t="shared" si="231"/>
        <v>0</v>
      </c>
      <c r="E485" s="212">
        <f t="shared" si="231"/>
        <v>0</v>
      </c>
      <c r="F485" s="212">
        <f t="shared" si="231"/>
        <v>0</v>
      </c>
      <c r="G485" s="212">
        <f t="shared" si="231"/>
        <v>0</v>
      </c>
      <c r="H485" s="212">
        <f t="shared" si="231"/>
        <v>0</v>
      </c>
      <c r="I485" s="212">
        <f t="shared" si="231"/>
        <v>0</v>
      </c>
      <c r="J485" s="212">
        <f t="shared" si="231"/>
        <v>0</v>
      </c>
      <c r="K485" s="212">
        <f t="shared" si="231"/>
        <v>0</v>
      </c>
      <c r="L485" s="212">
        <f t="shared" si="231"/>
        <v>0</v>
      </c>
      <c r="M485" s="212">
        <f t="shared" si="231"/>
        <v>0</v>
      </c>
      <c r="N485" s="212">
        <f t="shared" si="231"/>
        <v>0</v>
      </c>
      <c r="O485" s="212">
        <f t="shared" si="231"/>
        <v>0</v>
      </c>
      <c r="P485" s="212">
        <f t="shared" si="231"/>
        <v>0</v>
      </c>
      <c r="Q485" s="212">
        <f t="shared" si="231"/>
        <v>0</v>
      </c>
      <c r="R485" s="212">
        <f t="shared" si="231"/>
        <v>0</v>
      </c>
      <c r="S485" s="212">
        <f t="shared" si="231"/>
        <v>0</v>
      </c>
      <c r="T485" s="212">
        <f t="shared" si="231"/>
        <v>0</v>
      </c>
      <c r="U485" s="212">
        <f t="shared" si="231"/>
        <v>0</v>
      </c>
      <c r="V485" s="212">
        <f t="shared" si="231"/>
        <v>0</v>
      </c>
      <c r="W485" s="212">
        <f t="shared" si="231"/>
        <v>0</v>
      </c>
      <c r="X485" s="212">
        <f t="shared" si="231"/>
        <v>0</v>
      </c>
      <c r="Y485" s="212">
        <f t="shared" si="231"/>
        <v>0</v>
      </c>
      <c r="Z485" s="212">
        <f t="shared" si="231"/>
        <v>0</v>
      </c>
      <c r="AA485" s="212">
        <f t="shared" si="231"/>
        <v>0</v>
      </c>
      <c r="AB485" s="212">
        <f t="shared" si="231"/>
        <v>0</v>
      </c>
      <c r="AC485" s="212">
        <f t="shared" si="231"/>
        <v>0</v>
      </c>
      <c r="AD485" s="212">
        <f t="shared" si="231"/>
        <v>0</v>
      </c>
      <c r="AE485" s="212">
        <f t="shared" si="231"/>
        <v>0</v>
      </c>
      <c r="AF485" s="212">
        <f t="shared" si="231"/>
        <v>0</v>
      </c>
      <c r="AG485" s="212">
        <f t="shared" si="231"/>
        <v>0</v>
      </c>
      <c r="AH485" s="212">
        <f t="shared" si="231"/>
        <v>0</v>
      </c>
      <c r="AI485" s="212">
        <f t="shared" si="231"/>
        <v>0</v>
      </c>
      <c r="AJ485" s="212">
        <f t="shared" si="231"/>
        <v>0</v>
      </c>
      <c r="AK485" s="212">
        <f t="shared" si="231"/>
        <v>0</v>
      </c>
      <c r="AL485" s="212">
        <f t="shared" si="231"/>
        <v>0</v>
      </c>
      <c r="AM485" s="212">
        <f t="shared" si="231"/>
        <v>0</v>
      </c>
      <c r="AN485" s="212">
        <f t="shared" si="231"/>
        <v>0</v>
      </c>
      <c r="AO485" s="212">
        <f t="shared" si="231"/>
        <v>0</v>
      </c>
      <c r="AP485" s="212">
        <f t="shared" si="231"/>
        <v>0</v>
      </c>
    </row>
    <row r="486" spans="1:42" x14ac:dyDescent="0.2">
      <c r="A486" s="16">
        <f t="shared" si="229"/>
        <v>5</v>
      </c>
      <c r="C486" s="213">
        <f t="shared" ref="C486:AP486" si="232">C349</f>
        <v>0</v>
      </c>
      <c r="D486" s="212">
        <f t="shared" si="232"/>
        <v>0</v>
      </c>
      <c r="E486" s="212">
        <f t="shared" si="232"/>
        <v>0</v>
      </c>
      <c r="F486" s="212">
        <f t="shared" si="232"/>
        <v>0</v>
      </c>
      <c r="G486" s="212">
        <f t="shared" si="232"/>
        <v>0</v>
      </c>
      <c r="H486" s="212">
        <f t="shared" si="232"/>
        <v>0</v>
      </c>
      <c r="I486" s="212">
        <f t="shared" si="232"/>
        <v>0</v>
      </c>
      <c r="J486" s="212">
        <f t="shared" si="232"/>
        <v>0</v>
      </c>
      <c r="K486" s="212">
        <f t="shared" si="232"/>
        <v>0</v>
      </c>
      <c r="L486" s="212">
        <f t="shared" si="232"/>
        <v>0</v>
      </c>
      <c r="M486" s="212">
        <f t="shared" si="232"/>
        <v>0</v>
      </c>
      <c r="N486" s="212">
        <f t="shared" si="232"/>
        <v>0</v>
      </c>
      <c r="O486" s="212">
        <f t="shared" si="232"/>
        <v>0</v>
      </c>
      <c r="P486" s="212">
        <f t="shared" si="232"/>
        <v>0</v>
      </c>
      <c r="Q486" s="212">
        <f t="shared" si="232"/>
        <v>0</v>
      </c>
      <c r="R486" s="212">
        <f t="shared" si="232"/>
        <v>0</v>
      </c>
      <c r="S486" s="212">
        <f t="shared" si="232"/>
        <v>0</v>
      </c>
      <c r="T486" s="212">
        <f t="shared" si="232"/>
        <v>0</v>
      </c>
      <c r="U486" s="212">
        <f t="shared" si="232"/>
        <v>0</v>
      </c>
      <c r="V486" s="212">
        <f t="shared" si="232"/>
        <v>0</v>
      </c>
      <c r="W486" s="212">
        <f t="shared" si="232"/>
        <v>0</v>
      </c>
      <c r="X486" s="212">
        <f t="shared" si="232"/>
        <v>0</v>
      </c>
      <c r="Y486" s="212">
        <f t="shared" si="232"/>
        <v>0</v>
      </c>
      <c r="Z486" s="212">
        <f t="shared" si="232"/>
        <v>0</v>
      </c>
      <c r="AA486" s="212">
        <f t="shared" si="232"/>
        <v>0</v>
      </c>
      <c r="AB486" s="212">
        <f t="shared" si="232"/>
        <v>0</v>
      </c>
      <c r="AC486" s="212">
        <f t="shared" si="232"/>
        <v>0</v>
      </c>
      <c r="AD486" s="212">
        <f t="shared" si="232"/>
        <v>0</v>
      </c>
      <c r="AE486" s="212">
        <f t="shared" si="232"/>
        <v>0</v>
      </c>
      <c r="AF486" s="212">
        <f t="shared" si="232"/>
        <v>0</v>
      </c>
      <c r="AG486" s="212">
        <f t="shared" si="232"/>
        <v>0</v>
      </c>
      <c r="AH486" s="212">
        <f t="shared" si="232"/>
        <v>0</v>
      </c>
      <c r="AI486" s="212">
        <f t="shared" si="232"/>
        <v>0</v>
      </c>
      <c r="AJ486" s="212">
        <f t="shared" si="232"/>
        <v>0</v>
      </c>
      <c r="AK486" s="212">
        <f t="shared" si="232"/>
        <v>0</v>
      </c>
      <c r="AL486" s="212">
        <f t="shared" si="232"/>
        <v>0</v>
      </c>
      <c r="AM486" s="212">
        <f t="shared" si="232"/>
        <v>0</v>
      </c>
      <c r="AN486" s="212">
        <f t="shared" si="232"/>
        <v>0</v>
      </c>
      <c r="AO486" s="212">
        <f t="shared" si="232"/>
        <v>0</v>
      </c>
      <c r="AP486" s="212">
        <f t="shared" si="232"/>
        <v>0</v>
      </c>
    </row>
    <row r="487" spans="1:42" x14ac:dyDescent="0.2">
      <c r="A487" s="16">
        <f t="shared" si="229"/>
        <v>6</v>
      </c>
      <c r="C487" s="213">
        <f t="shared" ref="C487:AP487" si="233">C350</f>
        <v>0</v>
      </c>
      <c r="D487" s="212">
        <f t="shared" si="233"/>
        <v>0</v>
      </c>
      <c r="E487" s="212">
        <f t="shared" si="233"/>
        <v>0</v>
      </c>
      <c r="F487" s="212">
        <f t="shared" si="233"/>
        <v>0</v>
      </c>
      <c r="G487" s="212">
        <f t="shared" si="233"/>
        <v>0</v>
      </c>
      <c r="H487" s="212">
        <f t="shared" si="233"/>
        <v>0</v>
      </c>
      <c r="I487" s="212">
        <f t="shared" si="233"/>
        <v>0</v>
      </c>
      <c r="J487" s="212">
        <f t="shared" si="233"/>
        <v>0</v>
      </c>
      <c r="K487" s="212">
        <f t="shared" si="233"/>
        <v>0</v>
      </c>
      <c r="L487" s="212">
        <f t="shared" si="233"/>
        <v>0</v>
      </c>
      <c r="M487" s="212">
        <f t="shared" si="233"/>
        <v>0</v>
      </c>
      <c r="N487" s="212">
        <f t="shared" si="233"/>
        <v>0</v>
      </c>
      <c r="O487" s="212">
        <f t="shared" si="233"/>
        <v>0</v>
      </c>
      <c r="P487" s="212">
        <f t="shared" si="233"/>
        <v>0</v>
      </c>
      <c r="Q487" s="212">
        <f t="shared" si="233"/>
        <v>0</v>
      </c>
      <c r="R487" s="212">
        <f t="shared" si="233"/>
        <v>0</v>
      </c>
      <c r="S487" s="212">
        <f t="shared" si="233"/>
        <v>0</v>
      </c>
      <c r="T487" s="212">
        <f t="shared" si="233"/>
        <v>0</v>
      </c>
      <c r="U487" s="212">
        <f t="shared" si="233"/>
        <v>0</v>
      </c>
      <c r="V487" s="212">
        <f t="shared" si="233"/>
        <v>0</v>
      </c>
      <c r="W487" s="212">
        <f t="shared" si="233"/>
        <v>0</v>
      </c>
      <c r="X487" s="212">
        <f t="shared" si="233"/>
        <v>0</v>
      </c>
      <c r="Y487" s="212">
        <f t="shared" si="233"/>
        <v>0</v>
      </c>
      <c r="Z487" s="212">
        <f t="shared" si="233"/>
        <v>0</v>
      </c>
      <c r="AA487" s="212">
        <f t="shared" si="233"/>
        <v>0</v>
      </c>
      <c r="AB487" s="212">
        <f t="shared" si="233"/>
        <v>0</v>
      </c>
      <c r="AC487" s="212">
        <f t="shared" si="233"/>
        <v>0</v>
      </c>
      <c r="AD487" s="212">
        <f t="shared" si="233"/>
        <v>0</v>
      </c>
      <c r="AE487" s="212">
        <f t="shared" si="233"/>
        <v>0</v>
      </c>
      <c r="AF487" s="212">
        <f t="shared" si="233"/>
        <v>0</v>
      </c>
      <c r="AG487" s="212">
        <f t="shared" si="233"/>
        <v>0</v>
      </c>
      <c r="AH487" s="212">
        <f t="shared" si="233"/>
        <v>0</v>
      </c>
      <c r="AI487" s="212">
        <f t="shared" si="233"/>
        <v>0</v>
      </c>
      <c r="AJ487" s="212">
        <f t="shared" si="233"/>
        <v>0</v>
      </c>
      <c r="AK487" s="212">
        <f t="shared" si="233"/>
        <v>0</v>
      </c>
      <c r="AL487" s="212">
        <f t="shared" si="233"/>
        <v>0</v>
      </c>
      <c r="AM487" s="212">
        <f t="shared" si="233"/>
        <v>0</v>
      </c>
      <c r="AN487" s="212">
        <f t="shared" si="233"/>
        <v>0</v>
      </c>
      <c r="AO487" s="212">
        <f t="shared" si="233"/>
        <v>0</v>
      </c>
      <c r="AP487" s="212">
        <f t="shared" si="233"/>
        <v>0</v>
      </c>
    </row>
    <row r="488" spans="1:42" x14ac:dyDescent="0.2">
      <c r="A488" s="16">
        <f t="shared" si="229"/>
        <v>7</v>
      </c>
      <c r="C488" s="213">
        <f t="shared" ref="C488:AP488" si="234">C351</f>
        <v>0</v>
      </c>
      <c r="D488" s="212">
        <f t="shared" si="234"/>
        <v>0</v>
      </c>
      <c r="E488" s="212">
        <f t="shared" si="234"/>
        <v>0</v>
      </c>
      <c r="F488" s="212">
        <f t="shared" si="234"/>
        <v>0</v>
      </c>
      <c r="G488" s="212">
        <f t="shared" si="234"/>
        <v>0</v>
      </c>
      <c r="H488" s="212">
        <f t="shared" si="234"/>
        <v>0</v>
      </c>
      <c r="I488" s="212">
        <f t="shared" si="234"/>
        <v>0</v>
      </c>
      <c r="J488" s="212">
        <f t="shared" si="234"/>
        <v>0</v>
      </c>
      <c r="K488" s="212">
        <f t="shared" si="234"/>
        <v>0</v>
      </c>
      <c r="L488" s="212">
        <f t="shared" si="234"/>
        <v>0</v>
      </c>
      <c r="M488" s="212">
        <f t="shared" si="234"/>
        <v>0</v>
      </c>
      <c r="N488" s="212">
        <f t="shared" si="234"/>
        <v>0</v>
      </c>
      <c r="O488" s="212">
        <f t="shared" si="234"/>
        <v>0</v>
      </c>
      <c r="P488" s="212">
        <f t="shared" si="234"/>
        <v>0</v>
      </c>
      <c r="Q488" s="212">
        <f t="shared" si="234"/>
        <v>0</v>
      </c>
      <c r="R488" s="212">
        <f t="shared" si="234"/>
        <v>0</v>
      </c>
      <c r="S488" s="212">
        <f t="shared" si="234"/>
        <v>0</v>
      </c>
      <c r="T488" s="212">
        <f t="shared" si="234"/>
        <v>0</v>
      </c>
      <c r="U488" s="212">
        <f t="shared" si="234"/>
        <v>0</v>
      </c>
      <c r="V488" s="212">
        <f t="shared" si="234"/>
        <v>0</v>
      </c>
      <c r="W488" s="212">
        <f t="shared" si="234"/>
        <v>0</v>
      </c>
      <c r="X488" s="212">
        <f t="shared" si="234"/>
        <v>0</v>
      </c>
      <c r="Y488" s="212">
        <f t="shared" si="234"/>
        <v>0</v>
      </c>
      <c r="Z488" s="212">
        <f t="shared" si="234"/>
        <v>0</v>
      </c>
      <c r="AA488" s="212">
        <f t="shared" si="234"/>
        <v>0</v>
      </c>
      <c r="AB488" s="212">
        <f t="shared" si="234"/>
        <v>0</v>
      </c>
      <c r="AC488" s="212">
        <f t="shared" si="234"/>
        <v>0</v>
      </c>
      <c r="AD488" s="212">
        <f t="shared" si="234"/>
        <v>0</v>
      </c>
      <c r="AE488" s="212">
        <f t="shared" si="234"/>
        <v>0</v>
      </c>
      <c r="AF488" s="212">
        <f t="shared" si="234"/>
        <v>0</v>
      </c>
      <c r="AG488" s="212">
        <f t="shared" si="234"/>
        <v>0</v>
      </c>
      <c r="AH488" s="212">
        <f t="shared" si="234"/>
        <v>0</v>
      </c>
      <c r="AI488" s="212">
        <f t="shared" si="234"/>
        <v>0</v>
      </c>
      <c r="AJ488" s="212">
        <f t="shared" si="234"/>
        <v>0</v>
      </c>
      <c r="AK488" s="212">
        <f t="shared" si="234"/>
        <v>0</v>
      </c>
      <c r="AL488" s="212">
        <f t="shared" si="234"/>
        <v>0</v>
      </c>
      <c r="AM488" s="212">
        <f t="shared" si="234"/>
        <v>0</v>
      </c>
      <c r="AN488" s="212">
        <f t="shared" si="234"/>
        <v>0</v>
      </c>
      <c r="AO488" s="212">
        <f t="shared" si="234"/>
        <v>0</v>
      </c>
      <c r="AP488" s="212">
        <f t="shared" si="234"/>
        <v>0</v>
      </c>
    </row>
    <row r="489" spans="1:42" x14ac:dyDescent="0.2">
      <c r="A489" s="16">
        <f t="shared" si="229"/>
        <v>8</v>
      </c>
      <c r="C489" s="213">
        <f t="shared" ref="C489:AP489" si="235">C352</f>
        <v>0</v>
      </c>
      <c r="D489" s="212">
        <f t="shared" si="235"/>
        <v>0</v>
      </c>
      <c r="E489" s="212">
        <f t="shared" si="235"/>
        <v>0</v>
      </c>
      <c r="F489" s="212">
        <f t="shared" si="235"/>
        <v>0</v>
      </c>
      <c r="G489" s="212">
        <f t="shared" si="235"/>
        <v>0</v>
      </c>
      <c r="H489" s="212">
        <f t="shared" si="235"/>
        <v>0</v>
      </c>
      <c r="I489" s="212">
        <f t="shared" si="235"/>
        <v>0</v>
      </c>
      <c r="J489" s="212">
        <f t="shared" si="235"/>
        <v>0</v>
      </c>
      <c r="K489" s="212">
        <f t="shared" si="235"/>
        <v>0</v>
      </c>
      <c r="L489" s="212">
        <f t="shared" si="235"/>
        <v>0</v>
      </c>
      <c r="M489" s="212">
        <f t="shared" si="235"/>
        <v>0</v>
      </c>
      <c r="N489" s="212">
        <f t="shared" si="235"/>
        <v>0</v>
      </c>
      <c r="O489" s="212">
        <f t="shared" si="235"/>
        <v>0</v>
      </c>
      <c r="P489" s="212">
        <f t="shared" si="235"/>
        <v>0</v>
      </c>
      <c r="Q489" s="212">
        <f t="shared" si="235"/>
        <v>0</v>
      </c>
      <c r="R489" s="212">
        <f t="shared" si="235"/>
        <v>0</v>
      </c>
      <c r="S489" s="212">
        <f t="shared" si="235"/>
        <v>0</v>
      </c>
      <c r="T489" s="212">
        <f t="shared" si="235"/>
        <v>0</v>
      </c>
      <c r="U489" s="212">
        <f t="shared" si="235"/>
        <v>0</v>
      </c>
      <c r="V489" s="212">
        <f t="shared" si="235"/>
        <v>0</v>
      </c>
      <c r="W489" s="212">
        <f t="shared" si="235"/>
        <v>0</v>
      </c>
      <c r="X489" s="212">
        <f t="shared" si="235"/>
        <v>0</v>
      </c>
      <c r="Y489" s="212">
        <f t="shared" si="235"/>
        <v>0</v>
      </c>
      <c r="Z489" s="212">
        <f t="shared" si="235"/>
        <v>0</v>
      </c>
      <c r="AA489" s="212">
        <f t="shared" si="235"/>
        <v>0</v>
      </c>
      <c r="AB489" s="212">
        <f t="shared" si="235"/>
        <v>0</v>
      </c>
      <c r="AC489" s="212">
        <f t="shared" si="235"/>
        <v>0</v>
      </c>
      <c r="AD489" s="212">
        <f t="shared" si="235"/>
        <v>0</v>
      </c>
      <c r="AE489" s="212">
        <f t="shared" si="235"/>
        <v>0</v>
      </c>
      <c r="AF489" s="212">
        <f t="shared" si="235"/>
        <v>0</v>
      </c>
      <c r="AG489" s="212">
        <f t="shared" si="235"/>
        <v>0</v>
      </c>
      <c r="AH489" s="212">
        <f t="shared" si="235"/>
        <v>0</v>
      </c>
      <c r="AI489" s="212">
        <f t="shared" si="235"/>
        <v>0</v>
      </c>
      <c r="AJ489" s="212">
        <f t="shared" si="235"/>
        <v>0</v>
      </c>
      <c r="AK489" s="212">
        <f t="shared" si="235"/>
        <v>0</v>
      </c>
      <c r="AL489" s="212">
        <f t="shared" si="235"/>
        <v>0</v>
      </c>
      <c r="AM489" s="212">
        <f t="shared" si="235"/>
        <v>0</v>
      </c>
      <c r="AN489" s="212">
        <f t="shared" si="235"/>
        <v>0</v>
      </c>
      <c r="AO489" s="212">
        <f t="shared" si="235"/>
        <v>0</v>
      </c>
      <c r="AP489" s="212">
        <f t="shared" si="235"/>
        <v>0</v>
      </c>
    </row>
    <row r="490" spans="1:42" x14ac:dyDescent="0.2">
      <c r="A490" s="16">
        <f>A489+1</f>
        <v>9</v>
      </c>
      <c r="C490" s="213">
        <f t="shared" ref="C490:AP490" si="236">C353</f>
        <v>0</v>
      </c>
      <c r="D490" s="212">
        <f t="shared" si="236"/>
        <v>0</v>
      </c>
      <c r="E490" s="212">
        <f t="shared" si="236"/>
        <v>0</v>
      </c>
      <c r="F490" s="212">
        <f t="shared" si="236"/>
        <v>0</v>
      </c>
      <c r="G490" s="212">
        <f t="shared" si="236"/>
        <v>0</v>
      </c>
      <c r="H490" s="212">
        <f t="shared" si="236"/>
        <v>0</v>
      </c>
      <c r="I490" s="212">
        <f t="shared" si="236"/>
        <v>0</v>
      </c>
      <c r="J490" s="212">
        <f t="shared" si="236"/>
        <v>0</v>
      </c>
      <c r="K490" s="212">
        <f t="shared" si="236"/>
        <v>0</v>
      </c>
      <c r="L490" s="212">
        <f t="shared" si="236"/>
        <v>0</v>
      </c>
      <c r="M490" s="212">
        <f t="shared" si="236"/>
        <v>0</v>
      </c>
      <c r="N490" s="212">
        <f t="shared" si="236"/>
        <v>0</v>
      </c>
      <c r="O490" s="212">
        <f t="shared" si="236"/>
        <v>0</v>
      </c>
      <c r="P490" s="212">
        <f t="shared" si="236"/>
        <v>0</v>
      </c>
      <c r="Q490" s="212">
        <f t="shared" si="236"/>
        <v>0</v>
      </c>
      <c r="R490" s="212">
        <f t="shared" si="236"/>
        <v>0</v>
      </c>
      <c r="S490" s="212">
        <f t="shared" si="236"/>
        <v>0</v>
      </c>
      <c r="T490" s="212">
        <f t="shared" si="236"/>
        <v>0</v>
      </c>
      <c r="U490" s="212">
        <f t="shared" si="236"/>
        <v>0</v>
      </c>
      <c r="V490" s="212">
        <f t="shared" si="236"/>
        <v>0</v>
      </c>
      <c r="W490" s="212">
        <f t="shared" si="236"/>
        <v>0</v>
      </c>
      <c r="X490" s="212">
        <f t="shared" si="236"/>
        <v>0</v>
      </c>
      <c r="Y490" s="212">
        <f t="shared" si="236"/>
        <v>0</v>
      </c>
      <c r="Z490" s="212">
        <f t="shared" si="236"/>
        <v>0</v>
      </c>
      <c r="AA490" s="212">
        <f t="shared" si="236"/>
        <v>0</v>
      </c>
      <c r="AB490" s="212">
        <f t="shared" si="236"/>
        <v>0</v>
      </c>
      <c r="AC490" s="212">
        <f t="shared" si="236"/>
        <v>0</v>
      </c>
      <c r="AD490" s="212">
        <f t="shared" si="236"/>
        <v>0</v>
      </c>
      <c r="AE490" s="212">
        <f t="shared" si="236"/>
        <v>0</v>
      </c>
      <c r="AF490" s="212">
        <f t="shared" si="236"/>
        <v>0</v>
      </c>
      <c r="AG490" s="212">
        <f t="shared" si="236"/>
        <v>0</v>
      </c>
      <c r="AH490" s="212">
        <f t="shared" si="236"/>
        <v>0</v>
      </c>
      <c r="AI490" s="212">
        <f t="shared" si="236"/>
        <v>0</v>
      </c>
      <c r="AJ490" s="212">
        <f t="shared" si="236"/>
        <v>0</v>
      </c>
      <c r="AK490" s="212">
        <f t="shared" si="236"/>
        <v>0</v>
      </c>
      <c r="AL490" s="212">
        <f t="shared" si="236"/>
        <v>0</v>
      </c>
      <c r="AM490" s="212">
        <f t="shared" si="236"/>
        <v>0</v>
      </c>
      <c r="AN490" s="212">
        <f t="shared" si="236"/>
        <v>0</v>
      </c>
      <c r="AO490" s="212">
        <f t="shared" si="236"/>
        <v>0</v>
      </c>
      <c r="AP490" s="212">
        <f t="shared" si="236"/>
        <v>0</v>
      </c>
    </row>
    <row r="491" spans="1:42" x14ac:dyDescent="0.2">
      <c r="A491" s="16">
        <f t="shared" ref="A491" si="237">A490+1</f>
        <v>10</v>
      </c>
      <c r="C491" s="213">
        <f t="shared" ref="C491:AP491" si="238">C354</f>
        <v>0</v>
      </c>
      <c r="D491" s="212">
        <f t="shared" si="238"/>
        <v>0</v>
      </c>
      <c r="E491" s="212">
        <f t="shared" si="238"/>
        <v>0</v>
      </c>
      <c r="F491" s="212">
        <f t="shared" si="238"/>
        <v>0</v>
      </c>
      <c r="G491" s="212">
        <f t="shared" si="238"/>
        <v>0</v>
      </c>
      <c r="H491" s="212">
        <f t="shared" si="238"/>
        <v>0</v>
      </c>
      <c r="I491" s="212">
        <f t="shared" si="238"/>
        <v>0</v>
      </c>
      <c r="J491" s="212">
        <f t="shared" si="238"/>
        <v>0</v>
      </c>
      <c r="K491" s="212">
        <f t="shared" si="238"/>
        <v>0</v>
      </c>
      <c r="L491" s="212">
        <f t="shared" si="238"/>
        <v>0</v>
      </c>
      <c r="M491" s="212">
        <f t="shared" si="238"/>
        <v>0</v>
      </c>
      <c r="N491" s="212">
        <f t="shared" si="238"/>
        <v>0</v>
      </c>
      <c r="O491" s="212">
        <f t="shared" si="238"/>
        <v>0</v>
      </c>
      <c r="P491" s="212">
        <f t="shared" si="238"/>
        <v>0</v>
      </c>
      <c r="Q491" s="212">
        <f t="shared" si="238"/>
        <v>0</v>
      </c>
      <c r="R491" s="212">
        <f t="shared" si="238"/>
        <v>0</v>
      </c>
      <c r="S491" s="212">
        <f t="shared" si="238"/>
        <v>0</v>
      </c>
      <c r="T491" s="212">
        <f t="shared" si="238"/>
        <v>0</v>
      </c>
      <c r="U491" s="212">
        <f t="shared" si="238"/>
        <v>0</v>
      </c>
      <c r="V491" s="212">
        <f t="shared" si="238"/>
        <v>0</v>
      </c>
      <c r="W491" s="212">
        <f t="shared" si="238"/>
        <v>0</v>
      </c>
      <c r="X491" s="212">
        <f t="shared" si="238"/>
        <v>0</v>
      </c>
      <c r="Y491" s="212">
        <f t="shared" si="238"/>
        <v>0</v>
      </c>
      <c r="Z491" s="212">
        <f t="shared" si="238"/>
        <v>0</v>
      </c>
      <c r="AA491" s="212">
        <f t="shared" si="238"/>
        <v>0</v>
      </c>
      <c r="AB491" s="212">
        <f t="shared" si="238"/>
        <v>0</v>
      </c>
      <c r="AC491" s="212">
        <f t="shared" si="238"/>
        <v>0</v>
      </c>
      <c r="AD491" s="212">
        <f t="shared" si="238"/>
        <v>0</v>
      </c>
      <c r="AE491" s="212">
        <f t="shared" si="238"/>
        <v>0</v>
      </c>
      <c r="AF491" s="212">
        <f t="shared" si="238"/>
        <v>0</v>
      </c>
      <c r="AG491" s="212">
        <f t="shared" si="238"/>
        <v>0</v>
      </c>
      <c r="AH491" s="212">
        <f t="shared" si="238"/>
        <v>0</v>
      </c>
      <c r="AI491" s="212">
        <f t="shared" si="238"/>
        <v>0</v>
      </c>
      <c r="AJ491" s="212">
        <f t="shared" si="238"/>
        <v>0</v>
      </c>
      <c r="AK491" s="212">
        <f t="shared" si="238"/>
        <v>0</v>
      </c>
      <c r="AL491" s="212">
        <f t="shared" si="238"/>
        <v>0</v>
      </c>
      <c r="AM491" s="212">
        <f t="shared" si="238"/>
        <v>0</v>
      </c>
      <c r="AN491" s="212">
        <f t="shared" si="238"/>
        <v>0</v>
      </c>
      <c r="AO491" s="212">
        <f t="shared" si="238"/>
        <v>0</v>
      </c>
      <c r="AP491" s="212">
        <f t="shared" si="238"/>
        <v>0</v>
      </c>
    </row>
    <row r="492" spans="1:42" x14ac:dyDescent="0.2">
      <c r="A492" s="32"/>
      <c r="C492" s="213"/>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83</v>
      </c>
      <c r="C493" s="213"/>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16">
        <v>1</v>
      </c>
      <c r="B494" s="196">
        <f t="shared" ref="B494:B503" si="239">SUM(C494:AP494)</f>
        <v>0</v>
      </c>
      <c r="C494" s="213">
        <f t="shared" ref="C494:AP494" si="240">LOOKUP(C482,$B$451:$AP$451,$B$452:$AP$452)*$B673/100</f>
        <v>0</v>
      </c>
      <c r="D494" s="213">
        <f t="shared" si="240"/>
        <v>0</v>
      </c>
      <c r="E494" s="213">
        <f t="shared" si="240"/>
        <v>0</v>
      </c>
      <c r="F494" s="213">
        <f t="shared" si="240"/>
        <v>0</v>
      </c>
      <c r="G494" s="213">
        <f t="shared" si="240"/>
        <v>0</v>
      </c>
      <c r="H494" s="213">
        <f t="shared" si="240"/>
        <v>0</v>
      </c>
      <c r="I494" s="213">
        <f t="shared" si="240"/>
        <v>0</v>
      </c>
      <c r="J494" s="213">
        <f t="shared" si="240"/>
        <v>0</v>
      </c>
      <c r="K494" s="213">
        <f t="shared" si="240"/>
        <v>0</v>
      </c>
      <c r="L494" s="213">
        <f t="shared" si="240"/>
        <v>0</v>
      </c>
      <c r="M494" s="213">
        <f t="shared" si="240"/>
        <v>0</v>
      </c>
      <c r="N494" s="213">
        <f t="shared" si="240"/>
        <v>0</v>
      </c>
      <c r="O494" s="213">
        <f t="shared" si="240"/>
        <v>0</v>
      </c>
      <c r="P494" s="213">
        <f t="shared" si="240"/>
        <v>0</v>
      </c>
      <c r="Q494" s="213">
        <f t="shared" si="240"/>
        <v>0</v>
      </c>
      <c r="R494" s="213">
        <f t="shared" si="240"/>
        <v>0</v>
      </c>
      <c r="S494" s="213">
        <f t="shared" si="240"/>
        <v>0</v>
      </c>
      <c r="T494" s="213">
        <f t="shared" si="240"/>
        <v>0</v>
      </c>
      <c r="U494" s="213">
        <f t="shared" si="240"/>
        <v>0</v>
      </c>
      <c r="V494" s="213">
        <f t="shared" si="240"/>
        <v>0</v>
      </c>
      <c r="W494" s="213">
        <f t="shared" si="240"/>
        <v>0</v>
      </c>
      <c r="X494" s="213">
        <f t="shared" si="240"/>
        <v>0</v>
      </c>
      <c r="Y494" s="213">
        <f t="shared" si="240"/>
        <v>0</v>
      </c>
      <c r="Z494" s="213">
        <f t="shared" si="240"/>
        <v>0</v>
      </c>
      <c r="AA494" s="213">
        <f t="shared" si="240"/>
        <v>0</v>
      </c>
      <c r="AB494" s="213">
        <f t="shared" si="240"/>
        <v>0</v>
      </c>
      <c r="AC494" s="213">
        <f t="shared" si="240"/>
        <v>0</v>
      </c>
      <c r="AD494" s="213">
        <f t="shared" si="240"/>
        <v>0</v>
      </c>
      <c r="AE494" s="213">
        <f t="shared" si="240"/>
        <v>0</v>
      </c>
      <c r="AF494" s="213">
        <f t="shared" si="240"/>
        <v>0</v>
      </c>
      <c r="AG494" s="213">
        <f t="shared" si="240"/>
        <v>0</v>
      </c>
      <c r="AH494" s="213">
        <f t="shared" si="240"/>
        <v>0</v>
      </c>
      <c r="AI494" s="213">
        <f t="shared" si="240"/>
        <v>0</v>
      </c>
      <c r="AJ494" s="213">
        <f t="shared" si="240"/>
        <v>0</v>
      </c>
      <c r="AK494" s="213">
        <f t="shared" si="240"/>
        <v>0</v>
      </c>
      <c r="AL494" s="213">
        <f t="shared" si="240"/>
        <v>0</v>
      </c>
      <c r="AM494" s="213">
        <f t="shared" si="240"/>
        <v>0</v>
      </c>
      <c r="AN494" s="213">
        <f t="shared" si="240"/>
        <v>0</v>
      </c>
      <c r="AO494" s="213">
        <f t="shared" si="240"/>
        <v>0</v>
      </c>
      <c r="AP494" s="213">
        <f t="shared" si="240"/>
        <v>0</v>
      </c>
    </row>
    <row r="495" spans="1:42" x14ac:dyDescent="0.2">
      <c r="A495" s="16">
        <f>A494+1</f>
        <v>2</v>
      </c>
      <c r="B495" s="196">
        <f t="shared" si="239"/>
        <v>0</v>
      </c>
      <c r="C495" s="213">
        <f t="shared" ref="C495:AP495" si="241">LOOKUP(C483,$B$451:$AP$451,$B$452:$AP$452)*$B674/100</f>
        <v>0</v>
      </c>
      <c r="D495" s="213">
        <f t="shared" si="241"/>
        <v>0</v>
      </c>
      <c r="E495" s="213">
        <f t="shared" si="241"/>
        <v>0</v>
      </c>
      <c r="F495" s="213">
        <f t="shared" si="241"/>
        <v>0</v>
      </c>
      <c r="G495" s="213">
        <f t="shared" si="241"/>
        <v>0</v>
      </c>
      <c r="H495" s="213">
        <f t="shared" si="241"/>
        <v>0</v>
      </c>
      <c r="I495" s="213">
        <f t="shared" si="241"/>
        <v>0</v>
      </c>
      <c r="J495" s="213">
        <f t="shared" si="241"/>
        <v>0</v>
      </c>
      <c r="K495" s="213">
        <f t="shared" si="241"/>
        <v>0</v>
      </c>
      <c r="L495" s="213">
        <f t="shared" si="241"/>
        <v>0</v>
      </c>
      <c r="M495" s="213">
        <f t="shared" si="241"/>
        <v>0</v>
      </c>
      <c r="N495" s="213">
        <f t="shared" si="241"/>
        <v>0</v>
      </c>
      <c r="O495" s="213">
        <f t="shared" si="241"/>
        <v>0</v>
      </c>
      <c r="P495" s="213">
        <f t="shared" si="241"/>
        <v>0</v>
      </c>
      <c r="Q495" s="213">
        <f t="shared" si="241"/>
        <v>0</v>
      </c>
      <c r="R495" s="213">
        <f t="shared" si="241"/>
        <v>0</v>
      </c>
      <c r="S495" s="213">
        <f t="shared" si="241"/>
        <v>0</v>
      </c>
      <c r="T495" s="213">
        <f t="shared" si="241"/>
        <v>0</v>
      </c>
      <c r="U495" s="213">
        <f t="shared" si="241"/>
        <v>0</v>
      </c>
      <c r="V495" s="213">
        <f t="shared" si="241"/>
        <v>0</v>
      </c>
      <c r="W495" s="213">
        <f t="shared" si="241"/>
        <v>0</v>
      </c>
      <c r="X495" s="213">
        <f t="shared" si="241"/>
        <v>0</v>
      </c>
      <c r="Y495" s="213">
        <f t="shared" si="241"/>
        <v>0</v>
      </c>
      <c r="Z495" s="213">
        <f t="shared" si="241"/>
        <v>0</v>
      </c>
      <c r="AA495" s="213">
        <f t="shared" si="241"/>
        <v>0</v>
      </c>
      <c r="AB495" s="213">
        <f t="shared" si="241"/>
        <v>0</v>
      </c>
      <c r="AC495" s="213">
        <f t="shared" si="241"/>
        <v>0</v>
      </c>
      <c r="AD495" s="213">
        <f t="shared" si="241"/>
        <v>0</v>
      </c>
      <c r="AE495" s="213">
        <f t="shared" si="241"/>
        <v>0</v>
      </c>
      <c r="AF495" s="213">
        <f t="shared" si="241"/>
        <v>0</v>
      </c>
      <c r="AG495" s="213">
        <f t="shared" si="241"/>
        <v>0</v>
      </c>
      <c r="AH495" s="213">
        <f t="shared" si="241"/>
        <v>0</v>
      </c>
      <c r="AI495" s="213">
        <f t="shared" si="241"/>
        <v>0</v>
      </c>
      <c r="AJ495" s="213">
        <f t="shared" si="241"/>
        <v>0</v>
      </c>
      <c r="AK495" s="213">
        <f t="shared" si="241"/>
        <v>0</v>
      </c>
      <c r="AL495" s="213">
        <f t="shared" si="241"/>
        <v>0</v>
      </c>
      <c r="AM495" s="213">
        <f t="shared" si="241"/>
        <v>0</v>
      </c>
      <c r="AN495" s="213">
        <f t="shared" si="241"/>
        <v>0</v>
      </c>
      <c r="AO495" s="213">
        <f t="shared" si="241"/>
        <v>0</v>
      </c>
      <c r="AP495" s="213">
        <f t="shared" si="241"/>
        <v>0</v>
      </c>
    </row>
    <row r="496" spans="1:42" x14ac:dyDescent="0.2">
      <c r="A496" s="16">
        <f t="shared" ref="A496:A501" si="242">A495+1</f>
        <v>3</v>
      </c>
      <c r="B496" s="196">
        <f t="shared" si="239"/>
        <v>0</v>
      </c>
      <c r="C496" s="213">
        <f t="shared" ref="C496:AP496" si="243">LOOKUP(C484,$B$451:$AP$451,$B$452:$AP$452)*$B675/100</f>
        <v>0</v>
      </c>
      <c r="D496" s="213">
        <f t="shared" si="243"/>
        <v>0</v>
      </c>
      <c r="E496" s="213">
        <f t="shared" si="243"/>
        <v>0</v>
      </c>
      <c r="F496" s="213">
        <f t="shared" si="243"/>
        <v>0</v>
      </c>
      <c r="G496" s="213">
        <f t="shared" si="243"/>
        <v>0</v>
      </c>
      <c r="H496" s="213">
        <f t="shared" si="243"/>
        <v>0</v>
      </c>
      <c r="I496" s="213">
        <f t="shared" si="243"/>
        <v>0</v>
      </c>
      <c r="J496" s="213">
        <f t="shared" si="243"/>
        <v>0</v>
      </c>
      <c r="K496" s="213">
        <f t="shared" si="243"/>
        <v>0</v>
      </c>
      <c r="L496" s="213">
        <f t="shared" si="243"/>
        <v>0</v>
      </c>
      <c r="M496" s="213">
        <f t="shared" si="243"/>
        <v>0</v>
      </c>
      <c r="N496" s="213">
        <f t="shared" si="243"/>
        <v>0</v>
      </c>
      <c r="O496" s="213">
        <f t="shared" si="243"/>
        <v>0</v>
      </c>
      <c r="P496" s="213">
        <f t="shared" si="243"/>
        <v>0</v>
      </c>
      <c r="Q496" s="213">
        <f t="shared" si="243"/>
        <v>0</v>
      </c>
      <c r="R496" s="213">
        <f t="shared" si="243"/>
        <v>0</v>
      </c>
      <c r="S496" s="213">
        <f t="shared" si="243"/>
        <v>0</v>
      </c>
      <c r="T496" s="213">
        <f t="shared" si="243"/>
        <v>0</v>
      </c>
      <c r="U496" s="213">
        <f t="shared" si="243"/>
        <v>0</v>
      </c>
      <c r="V496" s="213">
        <f t="shared" si="243"/>
        <v>0</v>
      </c>
      <c r="W496" s="213">
        <f t="shared" si="243"/>
        <v>0</v>
      </c>
      <c r="X496" s="213">
        <f t="shared" si="243"/>
        <v>0</v>
      </c>
      <c r="Y496" s="213">
        <f t="shared" si="243"/>
        <v>0</v>
      </c>
      <c r="Z496" s="213">
        <f t="shared" si="243"/>
        <v>0</v>
      </c>
      <c r="AA496" s="213">
        <f t="shared" si="243"/>
        <v>0</v>
      </c>
      <c r="AB496" s="213">
        <f t="shared" si="243"/>
        <v>0</v>
      </c>
      <c r="AC496" s="213">
        <f t="shared" si="243"/>
        <v>0</v>
      </c>
      <c r="AD496" s="213">
        <f t="shared" si="243"/>
        <v>0</v>
      </c>
      <c r="AE496" s="213">
        <f t="shared" si="243"/>
        <v>0</v>
      </c>
      <c r="AF496" s="213">
        <f t="shared" si="243"/>
        <v>0</v>
      </c>
      <c r="AG496" s="213">
        <f t="shared" si="243"/>
        <v>0</v>
      </c>
      <c r="AH496" s="213">
        <f t="shared" si="243"/>
        <v>0</v>
      </c>
      <c r="AI496" s="213">
        <f t="shared" si="243"/>
        <v>0</v>
      </c>
      <c r="AJ496" s="213">
        <f t="shared" si="243"/>
        <v>0</v>
      </c>
      <c r="AK496" s="213">
        <f t="shared" si="243"/>
        <v>0</v>
      </c>
      <c r="AL496" s="213">
        <f t="shared" si="243"/>
        <v>0</v>
      </c>
      <c r="AM496" s="213">
        <f t="shared" si="243"/>
        <v>0</v>
      </c>
      <c r="AN496" s="213">
        <f t="shared" si="243"/>
        <v>0</v>
      </c>
      <c r="AO496" s="213">
        <f t="shared" si="243"/>
        <v>0</v>
      </c>
      <c r="AP496" s="213">
        <f t="shared" si="243"/>
        <v>0</v>
      </c>
    </row>
    <row r="497" spans="1:42" x14ac:dyDescent="0.2">
      <c r="A497" s="16">
        <f t="shared" si="242"/>
        <v>4</v>
      </c>
      <c r="B497" s="196">
        <f t="shared" si="239"/>
        <v>0</v>
      </c>
      <c r="C497" s="213">
        <f t="shared" ref="C497:AP497" si="244">LOOKUP(C485,$B$451:$AP$451,$B$452:$AP$452)*$B676/100</f>
        <v>0</v>
      </c>
      <c r="D497" s="213">
        <f t="shared" si="244"/>
        <v>0</v>
      </c>
      <c r="E497" s="213">
        <f t="shared" si="244"/>
        <v>0</v>
      </c>
      <c r="F497" s="213">
        <f t="shared" si="244"/>
        <v>0</v>
      </c>
      <c r="G497" s="213">
        <f t="shared" si="244"/>
        <v>0</v>
      </c>
      <c r="H497" s="213">
        <f t="shared" si="244"/>
        <v>0</v>
      </c>
      <c r="I497" s="213">
        <f t="shared" si="244"/>
        <v>0</v>
      </c>
      <c r="J497" s="213">
        <f t="shared" si="244"/>
        <v>0</v>
      </c>
      <c r="K497" s="213">
        <f t="shared" si="244"/>
        <v>0</v>
      </c>
      <c r="L497" s="213">
        <f t="shared" si="244"/>
        <v>0</v>
      </c>
      <c r="M497" s="213">
        <f t="shared" si="244"/>
        <v>0</v>
      </c>
      <c r="N497" s="213">
        <f t="shared" si="244"/>
        <v>0</v>
      </c>
      <c r="O497" s="213">
        <f t="shared" si="244"/>
        <v>0</v>
      </c>
      <c r="P497" s="213">
        <f t="shared" si="244"/>
        <v>0</v>
      </c>
      <c r="Q497" s="213">
        <f t="shared" si="244"/>
        <v>0</v>
      </c>
      <c r="R497" s="213">
        <f t="shared" si="244"/>
        <v>0</v>
      </c>
      <c r="S497" s="213">
        <f t="shared" si="244"/>
        <v>0</v>
      </c>
      <c r="T497" s="213">
        <f t="shared" si="244"/>
        <v>0</v>
      </c>
      <c r="U497" s="213">
        <f t="shared" si="244"/>
        <v>0</v>
      </c>
      <c r="V497" s="213">
        <f t="shared" si="244"/>
        <v>0</v>
      </c>
      <c r="W497" s="213">
        <f t="shared" si="244"/>
        <v>0</v>
      </c>
      <c r="X497" s="213">
        <f t="shared" si="244"/>
        <v>0</v>
      </c>
      <c r="Y497" s="213">
        <f t="shared" si="244"/>
        <v>0</v>
      </c>
      <c r="Z497" s="213">
        <f t="shared" si="244"/>
        <v>0</v>
      </c>
      <c r="AA497" s="213">
        <f t="shared" si="244"/>
        <v>0</v>
      </c>
      <c r="AB497" s="213">
        <f t="shared" si="244"/>
        <v>0</v>
      </c>
      <c r="AC497" s="213">
        <f t="shared" si="244"/>
        <v>0</v>
      </c>
      <c r="AD497" s="213">
        <f t="shared" si="244"/>
        <v>0</v>
      </c>
      <c r="AE497" s="213">
        <f t="shared" si="244"/>
        <v>0</v>
      </c>
      <c r="AF497" s="213">
        <f t="shared" si="244"/>
        <v>0</v>
      </c>
      <c r="AG497" s="213">
        <f t="shared" si="244"/>
        <v>0</v>
      </c>
      <c r="AH497" s="213">
        <f t="shared" si="244"/>
        <v>0</v>
      </c>
      <c r="AI497" s="213">
        <f t="shared" si="244"/>
        <v>0</v>
      </c>
      <c r="AJ497" s="213">
        <f t="shared" si="244"/>
        <v>0</v>
      </c>
      <c r="AK497" s="213">
        <f t="shared" si="244"/>
        <v>0</v>
      </c>
      <c r="AL497" s="213">
        <f t="shared" si="244"/>
        <v>0</v>
      </c>
      <c r="AM497" s="213">
        <f t="shared" si="244"/>
        <v>0</v>
      </c>
      <c r="AN497" s="213">
        <f t="shared" si="244"/>
        <v>0</v>
      </c>
      <c r="AO497" s="213">
        <f t="shared" si="244"/>
        <v>0</v>
      </c>
      <c r="AP497" s="213">
        <f t="shared" si="244"/>
        <v>0</v>
      </c>
    </row>
    <row r="498" spans="1:42" x14ac:dyDescent="0.2">
      <c r="A498" s="16">
        <f t="shared" si="242"/>
        <v>5</v>
      </c>
      <c r="B498" s="196">
        <f t="shared" si="239"/>
        <v>0</v>
      </c>
      <c r="C498" s="213">
        <f t="shared" ref="C498:AP498" si="245">LOOKUP(C486,$B$451:$AP$451,$B$452:$AP$452)*$B677/100</f>
        <v>0</v>
      </c>
      <c r="D498" s="213">
        <f t="shared" si="245"/>
        <v>0</v>
      </c>
      <c r="E498" s="213">
        <f t="shared" si="245"/>
        <v>0</v>
      </c>
      <c r="F498" s="213">
        <f t="shared" si="245"/>
        <v>0</v>
      </c>
      <c r="G498" s="213">
        <f t="shared" si="245"/>
        <v>0</v>
      </c>
      <c r="H498" s="213">
        <f t="shared" si="245"/>
        <v>0</v>
      </c>
      <c r="I498" s="213">
        <f t="shared" si="245"/>
        <v>0</v>
      </c>
      <c r="J498" s="213">
        <f t="shared" si="245"/>
        <v>0</v>
      </c>
      <c r="K498" s="213">
        <f t="shared" si="245"/>
        <v>0</v>
      </c>
      <c r="L498" s="213">
        <f t="shared" si="245"/>
        <v>0</v>
      </c>
      <c r="M498" s="213">
        <f t="shared" si="245"/>
        <v>0</v>
      </c>
      <c r="N498" s="213">
        <f t="shared" si="245"/>
        <v>0</v>
      </c>
      <c r="O498" s="213">
        <f t="shared" si="245"/>
        <v>0</v>
      </c>
      <c r="P498" s="213">
        <f t="shared" si="245"/>
        <v>0</v>
      </c>
      <c r="Q498" s="213">
        <f t="shared" si="245"/>
        <v>0</v>
      </c>
      <c r="R498" s="213">
        <f t="shared" si="245"/>
        <v>0</v>
      </c>
      <c r="S498" s="213">
        <f t="shared" si="245"/>
        <v>0</v>
      </c>
      <c r="T498" s="213">
        <f t="shared" si="245"/>
        <v>0</v>
      </c>
      <c r="U498" s="213">
        <f t="shared" si="245"/>
        <v>0</v>
      </c>
      <c r="V498" s="213">
        <f t="shared" si="245"/>
        <v>0</v>
      </c>
      <c r="W498" s="213">
        <f t="shared" si="245"/>
        <v>0</v>
      </c>
      <c r="X498" s="213">
        <f t="shared" si="245"/>
        <v>0</v>
      </c>
      <c r="Y498" s="213">
        <f t="shared" si="245"/>
        <v>0</v>
      </c>
      <c r="Z498" s="213">
        <f t="shared" si="245"/>
        <v>0</v>
      </c>
      <c r="AA498" s="213">
        <f t="shared" si="245"/>
        <v>0</v>
      </c>
      <c r="AB498" s="213">
        <f t="shared" si="245"/>
        <v>0</v>
      </c>
      <c r="AC498" s="213">
        <f t="shared" si="245"/>
        <v>0</v>
      </c>
      <c r="AD498" s="213">
        <f t="shared" si="245"/>
        <v>0</v>
      </c>
      <c r="AE498" s="213">
        <f t="shared" si="245"/>
        <v>0</v>
      </c>
      <c r="AF498" s="213">
        <f t="shared" si="245"/>
        <v>0</v>
      </c>
      <c r="AG498" s="213">
        <f t="shared" si="245"/>
        <v>0</v>
      </c>
      <c r="AH498" s="213">
        <f t="shared" si="245"/>
        <v>0</v>
      </c>
      <c r="AI498" s="213">
        <f t="shared" si="245"/>
        <v>0</v>
      </c>
      <c r="AJ498" s="213">
        <f t="shared" si="245"/>
        <v>0</v>
      </c>
      <c r="AK498" s="213">
        <f t="shared" si="245"/>
        <v>0</v>
      </c>
      <c r="AL498" s="213">
        <f t="shared" si="245"/>
        <v>0</v>
      </c>
      <c r="AM498" s="213">
        <f t="shared" si="245"/>
        <v>0</v>
      </c>
      <c r="AN498" s="213">
        <f t="shared" si="245"/>
        <v>0</v>
      </c>
      <c r="AO498" s="213">
        <f t="shared" si="245"/>
        <v>0</v>
      </c>
      <c r="AP498" s="213">
        <f t="shared" si="245"/>
        <v>0</v>
      </c>
    </row>
    <row r="499" spans="1:42" x14ac:dyDescent="0.2">
      <c r="A499" s="16">
        <f t="shared" si="242"/>
        <v>6</v>
      </c>
      <c r="B499" s="196">
        <f t="shared" si="239"/>
        <v>0</v>
      </c>
      <c r="C499" s="213">
        <f t="shared" ref="C499:AP499" si="246">LOOKUP(C487,$B$451:$AP$451,$B$452:$AP$452)*$B678/100</f>
        <v>0</v>
      </c>
      <c r="D499" s="213">
        <f t="shared" si="246"/>
        <v>0</v>
      </c>
      <c r="E499" s="213">
        <f t="shared" si="246"/>
        <v>0</v>
      </c>
      <c r="F499" s="213">
        <f t="shared" si="246"/>
        <v>0</v>
      </c>
      <c r="G499" s="213">
        <f t="shared" si="246"/>
        <v>0</v>
      </c>
      <c r="H499" s="213">
        <f t="shared" si="246"/>
        <v>0</v>
      </c>
      <c r="I499" s="213">
        <f t="shared" si="246"/>
        <v>0</v>
      </c>
      <c r="J499" s="213">
        <f t="shared" si="246"/>
        <v>0</v>
      </c>
      <c r="K499" s="213">
        <f t="shared" si="246"/>
        <v>0</v>
      </c>
      <c r="L499" s="213">
        <f t="shared" si="246"/>
        <v>0</v>
      </c>
      <c r="M499" s="213">
        <f t="shared" si="246"/>
        <v>0</v>
      </c>
      <c r="N499" s="213">
        <f t="shared" si="246"/>
        <v>0</v>
      </c>
      <c r="O499" s="213">
        <f t="shared" si="246"/>
        <v>0</v>
      </c>
      <c r="P499" s="213">
        <f t="shared" si="246"/>
        <v>0</v>
      </c>
      <c r="Q499" s="213">
        <f t="shared" si="246"/>
        <v>0</v>
      </c>
      <c r="R499" s="213">
        <f t="shared" si="246"/>
        <v>0</v>
      </c>
      <c r="S499" s="213">
        <f t="shared" si="246"/>
        <v>0</v>
      </c>
      <c r="T499" s="213">
        <f t="shared" si="246"/>
        <v>0</v>
      </c>
      <c r="U499" s="213">
        <f t="shared" si="246"/>
        <v>0</v>
      </c>
      <c r="V499" s="213">
        <f t="shared" si="246"/>
        <v>0</v>
      </c>
      <c r="W499" s="213">
        <f t="shared" si="246"/>
        <v>0</v>
      </c>
      <c r="X499" s="213">
        <f t="shared" si="246"/>
        <v>0</v>
      </c>
      <c r="Y499" s="213">
        <f t="shared" si="246"/>
        <v>0</v>
      </c>
      <c r="Z499" s="213">
        <f t="shared" si="246"/>
        <v>0</v>
      </c>
      <c r="AA499" s="213">
        <f t="shared" si="246"/>
        <v>0</v>
      </c>
      <c r="AB499" s="213">
        <f t="shared" si="246"/>
        <v>0</v>
      </c>
      <c r="AC499" s="213">
        <f t="shared" si="246"/>
        <v>0</v>
      </c>
      <c r="AD499" s="213">
        <f t="shared" si="246"/>
        <v>0</v>
      </c>
      <c r="AE499" s="213">
        <f t="shared" si="246"/>
        <v>0</v>
      </c>
      <c r="AF499" s="213">
        <f t="shared" si="246"/>
        <v>0</v>
      </c>
      <c r="AG499" s="213">
        <f t="shared" si="246"/>
        <v>0</v>
      </c>
      <c r="AH499" s="213">
        <f t="shared" si="246"/>
        <v>0</v>
      </c>
      <c r="AI499" s="213">
        <f t="shared" si="246"/>
        <v>0</v>
      </c>
      <c r="AJ499" s="213">
        <f t="shared" si="246"/>
        <v>0</v>
      </c>
      <c r="AK499" s="213">
        <f t="shared" si="246"/>
        <v>0</v>
      </c>
      <c r="AL499" s="213">
        <f t="shared" si="246"/>
        <v>0</v>
      </c>
      <c r="AM499" s="213">
        <f t="shared" si="246"/>
        <v>0</v>
      </c>
      <c r="AN499" s="213">
        <f t="shared" si="246"/>
        <v>0</v>
      </c>
      <c r="AO499" s="213">
        <f t="shared" si="246"/>
        <v>0</v>
      </c>
      <c r="AP499" s="213">
        <f t="shared" si="246"/>
        <v>0</v>
      </c>
    </row>
    <row r="500" spans="1:42" x14ac:dyDescent="0.2">
      <c r="A500" s="16">
        <f t="shared" si="242"/>
        <v>7</v>
      </c>
      <c r="B500" s="196">
        <f t="shared" si="239"/>
        <v>0</v>
      </c>
      <c r="C500" s="213">
        <f t="shared" ref="C500:AP500" si="247">LOOKUP(C488,$B$451:$AP$451,$B$452:$AP$452)*$B679/100</f>
        <v>0</v>
      </c>
      <c r="D500" s="213">
        <f t="shared" si="247"/>
        <v>0</v>
      </c>
      <c r="E500" s="213">
        <f t="shared" si="247"/>
        <v>0</v>
      </c>
      <c r="F500" s="213">
        <f t="shared" si="247"/>
        <v>0</v>
      </c>
      <c r="G500" s="213">
        <f t="shared" si="247"/>
        <v>0</v>
      </c>
      <c r="H500" s="213">
        <f t="shared" si="247"/>
        <v>0</v>
      </c>
      <c r="I500" s="213">
        <f t="shared" si="247"/>
        <v>0</v>
      </c>
      <c r="J500" s="213">
        <f t="shared" si="247"/>
        <v>0</v>
      </c>
      <c r="K500" s="213">
        <f t="shared" si="247"/>
        <v>0</v>
      </c>
      <c r="L500" s="213">
        <f t="shared" si="247"/>
        <v>0</v>
      </c>
      <c r="M500" s="213">
        <f t="shared" si="247"/>
        <v>0</v>
      </c>
      <c r="N500" s="213">
        <f t="shared" si="247"/>
        <v>0</v>
      </c>
      <c r="O500" s="213">
        <f t="shared" si="247"/>
        <v>0</v>
      </c>
      <c r="P500" s="213">
        <f t="shared" si="247"/>
        <v>0</v>
      </c>
      <c r="Q500" s="213">
        <f t="shared" si="247"/>
        <v>0</v>
      </c>
      <c r="R500" s="213">
        <f t="shared" si="247"/>
        <v>0</v>
      </c>
      <c r="S500" s="213">
        <f t="shared" si="247"/>
        <v>0</v>
      </c>
      <c r="T500" s="213">
        <f t="shared" si="247"/>
        <v>0</v>
      </c>
      <c r="U500" s="213">
        <f t="shared" si="247"/>
        <v>0</v>
      </c>
      <c r="V500" s="213">
        <f t="shared" si="247"/>
        <v>0</v>
      </c>
      <c r="W500" s="213">
        <f t="shared" si="247"/>
        <v>0</v>
      </c>
      <c r="X500" s="213">
        <f t="shared" si="247"/>
        <v>0</v>
      </c>
      <c r="Y500" s="213">
        <f t="shared" si="247"/>
        <v>0</v>
      </c>
      <c r="Z500" s="213">
        <f t="shared" si="247"/>
        <v>0</v>
      </c>
      <c r="AA500" s="213">
        <f t="shared" si="247"/>
        <v>0</v>
      </c>
      <c r="AB500" s="213">
        <f t="shared" si="247"/>
        <v>0</v>
      </c>
      <c r="AC500" s="213">
        <f t="shared" si="247"/>
        <v>0</v>
      </c>
      <c r="AD500" s="213">
        <f t="shared" si="247"/>
        <v>0</v>
      </c>
      <c r="AE500" s="213">
        <f t="shared" si="247"/>
        <v>0</v>
      </c>
      <c r="AF500" s="213">
        <f t="shared" si="247"/>
        <v>0</v>
      </c>
      <c r="AG500" s="213">
        <f t="shared" si="247"/>
        <v>0</v>
      </c>
      <c r="AH500" s="213">
        <f t="shared" si="247"/>
        <v>0</v>
      </c>
      <c r="AI500" s="213">
        <f t="shared" si="247"/>
        <v>0</v>
      </c>
      <c r="AJ500" s="213">
        <f t="shared" si="247"/>
        <v>0</v>
      </c>
      <c r="AK500" s="213">
        <f t="shared" si="247"/>
        <v>0</v>
      </c>
      <c r="AL500" s="213">
        <f t="shared" si="247"/>
        <v>0</v>
      </c>
      <c r="AM500" s="213">
        <f t="shared" si="247"/>
        <v>0</v>
      </c>
      <c r="AN500" s="213">
        <f t="shared" si="247"/>
        <v>0</v>
      </c>
      <c r="AO500" s="213">
        <f t="shared" si="247"/>
        <v>0</v>
      </c>
      <c r="AP500" s="213">
        <f t="shared" si="247"/>
        <v>0</v>
      </c>
    </row>
    <row r="501" spans="1:42" x14ac:dyDescent="0.2">
      <c r="A501" s="16">
        <f t="shared" si="242"/>
        <v>8</v>
      </c>
      <c r="B501" s="196">
        <f t="shared" si="239"/>
        <v>0</v>
      </c>
      <c r="C501" s="213">
        <f t="shared" ref="C501:AP501" si="248">LOOKUP(C489,$B$451:$AP$451,$B$452:$AP$452)*$B680/100</f>
        <v>0</v>
      </c>
      <c r="D501" s="213">
        <f t="shared" si="248"/>
        <v>0</v>
      </c>
      <c r="E501" s="213">
        <f t="shared" si="248"/>
        <v>0</v>
      </c>
      <c r="F501" s="213">
        <f t="shared" si="248"/>
        <v>0</v>
      </c>
      <c r="G501" s="213">
        <f t="shared" si="248"/>
        <v>0</v>
      </c>
      <c r="H501" s="213">
        <f t="shared" si="248"/>
        <v>0</v>
      </c>
      <c r="I501" s="213">
        <f t="shared" si="248"/>
        <v>0</v>
      </c>
      <c r="J501" s="213">
        <f t="shared" si="248"/>
        <v>0</v>
      </c>
      <c r="K501" s="213">
        <f t="shared" si="248"/>
        <v>0</v>
      </c>
      <c r="L501" s="213">
        <f t="shared" si="248"/>
        <v>0</v>
      </c>
      <c r="M501" s="213">
        <f t="shared" si="248"/>
        <v>0</v>
      </c>
      <c r="N501" s="213">
        <f t="shared" si="248"/>
        <v>0</v>
      </c>
      <c r="O501" s="213">
        <f t="shared" si="248"/>
        <v>0</v>
      </c>
      <c r="P501" s="213">
        <f t="shared" si="248"/>
        <v>0</v>
      </c>
      <c r="Q501" s="213">
        <f t="shared" si="248"/>
        <v>0</v>
      </c>
      <c r="R501" s="213">
        <f t="shared" si="248"/>
        <v>0</v>
      </c>
      <c r="S501" s="213">
        <f t="shared" si="248"/>
        <v>0</v>
      </c>
      <c r="T501" s="213">
        <f t="shared" si="248"/>
        <v>0</v>
      </c>
      <c r="U501" s="213">
        <f t="shared" si="248"/>
        <v>0</v>
      </c>
      <c r="V501" s="213">
        <f t="shared" si="248"/>
        <v>0</v>
      </c>
      <c r="W501" s="213">
        <f t="shared" si="248"/>
        <v>0</v>
      </c>
      <c r="X501" s="213">
        <f t="shared" si="248"/>
        <v>0</v>
      </c>
      <c r="Y501" s="213">
        <f t="shared" si="248"/>
        <v>0</v>
      </c>
      <c r="Z501" s="213">
        <f t="shared" si="248"/>
        <v>0</v>
      </c>
      <c r="AA501" s="213">
        <f t="shared" si="248"/>
        <v>0</v>
      </c>
      <c r="AB501" s="213">
        <f t="shared" si="248"/>
        <v>0</v>
      </c>
      <c r="AC501" s="213">
        <f t="shared" si="248"/>
        <v>0</v>
      </c>
      <c r="AD501" s="213">
        <f t="shared" si="248"/>
        <v>0</v>
      </c>
      <c r="AE501" s="213">
        <f t="shared" si="248"/>
        <v>0</v>
      </c>
      <c r="AF501" s="213">
        <f t="shared" si="248"/>
        <v>0</v>
      </c>
      <c r="AG501" s="213">
        <f t="shared" si="248"/>
        <v>0</v>
      </c>
      <c r="AH501" s="213">
        <f t="shared" si="248"/>
        <v>0</v>
      </c>
      <c r="AI501" s="213">
        <f t="shared" si="248"/>
        <v>0</v>
      </c>
      <c r="AJ501" s="213">
        <f t="shared" si="248"/>
        <v>0</v>
      </c>
      <c r="AK501" s="213">
        <f t="shared" si="248"/>
        <v>0</v>
      </c>
      <c r="AL501" s="213">
        <f t="shared" si="248"/>
        <v>0</v>
      </c>
      <c r="AM501" s="213">
        <f t="shared" si="248"/>
        <v>0</v>
      </c>
      <c r="AN501" s="213">
        <f t="shared" si="248"/>
        <v>0</v>
      </c>
      <c r="AO501" s="213">
        <f t="shared" si="248"/>
        <v>0</v>
      </c>
      <c r="AP501" s="213">
        <f t="shared" si="248"/>
        <v>0</v>
      </c>
    </row>
    <row r="502" spans="1:42" x14ac:dyDescent="0.2">
      <c r="A502" s="16">
        <f>A501+1</f>
        <v>9</v>
      </c>
      <c r="B502" s="196">
        <f t="shared" si="239"/>
        <v>0</v>
      </c>
      <c r="C502" s="213">
        <f t="shared" ref="C502:AP502" si="249">LOOKUP(C490,$B$451:$AP$451,$B$452:$AP$452)*$B681/100</f>
        <v>0</v>
      </c>
      <c r="D502" s="213">
        <f t="shared" si="249"/>
        <v>0</v>
      </c>
      <c r="E502" s="213">
        <f t="shared" si="249"/>
        <v>0</v>
      </c>
      <c r="F502" s="213">
        <f t="shared" si="249"/>
        <v>0</v>
      </c>
      <c r="G502" s="213">
        <f t="shared" si="249"/>
        <v>0</v>
      </c>
      <c r="H502" s="213">
        <f t="shared" si="249"/>
        <v>0</v>
      </c>
      <c r="I502" s="213">
        <f t="shared" si="249"/>
        <v>0</v>
      </c>
      <c r="J502" s="213">
        <f t="shared" si="249"/>
        <v>0</v>
      </c>
      <c r="K502" s="213">
        <f t="shared" si="249"/>
        <v>0</v>
      </c>
      <c r="L502" s="213">
        <f t="shared" si="249"/>
        <v>0</v>
      </c>
      <c r="M502" s="213">
        <f t="shared" si="249"/>
        <v>0</v>
      </c>
      <c r="N502" s="213">
        <f t="shared" si="249"/>
        <v>0</v>
      </c>
      <c r="O502" s="213">
        <f t="shared" si="249"/>
        <v>0</v>
      </c>
      <c r="P502" s="213">
        <f t="shared" si="249"/>
        <v>0</v>
      </c>
      <c r="Q502" s="213">
        <f t="shared" si="249"/>
        <v>0</v>
      </c>
      <c r="R502" s="213">
        <f t="shared" si="249"/>
        <v>0</v>
      </c>
      <c r="S502" s="213">
        <f t="shared" si="249"/>
        <v>0</v>
      </c>
      <c r="T502" s="213">
        <f t="shared" si="249"/>
        <v>0</v>
      </c>
      <c r="U502" s="213">
        <f t="shared" si="249"/>
        <v>0</v>
      </c>
      <c r="V502" s="213">
        <f t="shared" si="249"/>
        <v>0</v>
      </c>
      <c r="W502" s="213">
        <f t="shared" si="249"/>
        <v>0</v>
      </c>
      <c r="X502" s="213">
        <f t="shared" si="249"/>
        <v>0</v>
      </c>
      <c r="Y502" s="213">
        <f t="shared" si="249"/>
        <v>0</v>
      </c>
      <c r="Z502" s="213">
        <f t="shared" si="249"/>
        <v>0</v>
      </c>
      <c r="AA502" s="213">
        <f t="shared" si="249"/>
        <v>0</v>
      </c>
      <c r="AB502" s="213">
        <f t="shared" si="249"/>
        <v>0</v>
      </c>
      <c r="AC502" s="213">
        <f t="shared" si="249"/>
        <v>0</v>
      </c>
      <c r="AD502" s="213">
        <f t="shared" si="249"/>
        <v>0</v>
      </c>
      <c r="AE502" s="213">
        <f t="shared" si="249"/>
        <v>0</v>
      </c>
      <c r="AF502" s="213">
        <f t="shared" si="249"/>
        <v>0</v>
      </c>
      <c r="AG502" s="213">
        <f t="shared" si="249"/>
        <v>0</v>
      </c>
      <c r="AH502" s="213">
        <f t="shared" si="249"/>
        <v>0</v>
      </c>
      <c r="AI502" s="213">
        <f t="shared" si="249"/>
        <v>0</v>
      </c>
      <c r="AJ502" s="213">
        <f t="shared" si="249"/>
        <v>0</v>
      </c>
      <c r="AK502" s="213">
        <f t="shared" si="249"/>
        <v>0</v>
      </c>
      <c r="AL502" s="213">
        <f t="shared" si="249"/>
        <v>0</v>
      </c>
      <c r="AM502" s="213">
        <f t="shared" si="249"/>
        <v>0</v>
      </c>
      <c r="AN502" s="213">
        <f t="shared" si="249"/>
        <v>0</v>
      </c>
      <c r="AO502" s="213">
        <f t="shared" si="249"/>
        <v>0</v>
      </c>
      <c r="AP502" s="213">
        <f t="shared" si="249"/>
        <v>0</v>
      </c>
    </row>
    <row r="503" spans="1:42" x14ac:dyDescent="0.2">
      <c r="A503" s="16">
        <f t="shared" ref="A503" si="250">A502+1</f>
        <v>10</v>
      </c>
      <c r="B503" s="196">
        <f t="shared" si="239"/>
        <v>0</v>
      </c>
      <c r="C503" s="213">
        <f t="shared" ref="C503:AP503" si="251">LOOKUP(C491,$B$451:$AP$451,$B$452:$AP$452)*$B682/100</f>
        <v>0</v>
      </c>
      <c r="D503" s="213">
        <f t="shared" si="251"/>
        <v>0</v>
      </c>
      <c r="E503" s="213">
        <f t="shared" si="251"/>
        <v>0</v>
      </c>
      <c r="F503" s="213">
        <f t="shared" si="251"/>
        <v>0</v>
      </c>
      <c r="G503" s="213">
        <f t="shared" si="251"/>
        <v>0</v>
      </c>
      <c r="H503" s="213">
        <f t="shared" si="251"/>
        <v>0</v>
      </c>
      <c r="I503" s="213">
        <f t="shared" si="251"/>
        <v>0</v>
      </c>
      <c r="J503" s="213">
        <f t="shared" si="251"/>
        <v>0</v>
      </c>
      <c r="K503" s="213">
        <f t="shared" si="251"/>
        <v>0</v>
      </c>
      <c r="L503" s="213">
        <f t="shared" si="251"/>
        <v>0</v>
      </c>
      <c r="M503" s="213">
        <f t="shared" si="251"/>
        <v>0</v>
      </c>
      <c r="N503" s="213">
        <f t="shared" si="251"/>
        <v>0</v>
      </c>
      <c r="O503" s="213">
        <f t="shared" si="251"/>
        <v>0</v>
      </c>
      <c r="P503" s="213">
        <f t="shared" si="251"/>
        <v>0</v>
      </c>
      <c r="Q503" s="213">
        <f t="shared" si="251"/>
        <v>0</v>
      </c>
      <c r="R503" s="213">
        <f t="shared" si="251"/>
        <v>0</v>
      </c>
      <c r="S503" s="213">
        <f t="shared" si="251"/>
        <v>0</v>
      </c>
      <c r="T503" s="213">
        <f t="shared" si="251"/>
        <v>0</v>
      </c>
      <c r="U503" s="213">
        <f t="shared" si="251"/>
        <v>0</v>
      </c>
      <c r="V503" s="213">
        <f t="shared" si="251"/>
        <v>0</v>
      </c>
      <c r="W503" s="213">
        <f t="shared" si="251"/>
        <v>0</v>
      </c>
      <c r="X503" s="213">
        <f t="shared" si="251"/>
        <v>0</v>
      </c>
      <c r="Y503" s="213">
        <f t="shared" si="251"/>
        <v>0</v>
      </c>
      <c r="Z503" s="213">
        <f t="shared" si="251"/>
        <v>0</v>
      </c>
      <c r="AA503" s="213">
        <f t="shared" si="251"/>
        <v>0</v>
      </c>
      <c r="AB503" s="213">
        <f t="shared" si="251"/>
        <v>0</v>
      </c>
      <c r="AC503" s="213">
        <f t="shared" si="251"/>
        <v>0</v>
      </c>
      <c r="AD503" s="213">
        <f t="shared" si="251"/>
        <v>0</v>
      </c>
      <c r="AE503" s="213">
        <f t="shared" si="251"/>
        <v>0</v>
      </c>
      <c r="AF503" s="213">
        <f t="shared" si="251"/>
        <v>0</v>
      </c>
      <c r="AG503" s="213">
        <f t="shared" si="251"/>
        <v>0</v>
      </c>
      <c r="AH503" s="213">
        <f t="shared" si="251"/>
        <v>0</v>
      </c>
      <c r="AI503" s="213">
        <f t="shared" si="251"/>
        <v>0</v>
      </c>
      <c r="AJ503" s="213">
        <f t="shared" si="251"/>
        <v>0</v>
      </c>
      <c r="AK503" s="213">
        <f t="shared" si="251"/>
        <v>0</v>
      </c>
      <c r="AL503" s="213">
        <f t="shared" si="251"/>
        <v>0</v>
      </c>
      <c r="AM503" s="213">
        <f t="shared" si="251"/>
        <v>0</v>
      </c>
      <c r="AN503" s="213">
        <f t="shared" si="251"/>
        <v>0</v>
      </c>
      <c r="AO503" s="213">
        <f t="shared" si="251"/>
        <v>0</v>
      </c>
      <c r="AP503" s="213">
        <f t="shared" si="251"/>
        <v>0</v>
      </c>
    </row>
    <row r="504" spans="1:42" s="16" customFormat="1" x14ac:dyDescent="0.2">
      <c r="A504" s="39" t="s">
        <v>13</v>
      </c>
      <c r="B504" s="19"/>
      <c r="C504" s="213">
        <f>SUM(C494:C503)</f>
        <v>0</v>
      </c>
      <c r="D504" s="213">
        <f t="shared" ref="D504:AP504" si="252">SUM(D494:D503)</f>
        <v>0</v>
      </c>
      <c r="E504" s="213">
        <f t="shared" si="252"/>
        <v>0</v>
      </c>
      <c r="F504" s="213">
        <f t="shared" si="252"/>
        <v>0</v>
      </c>
      <c r="G504" s="213">
        <f t="shared" si="252"/>
        <v>0</v>
      </c>
      <c r="H504" s="213">
        <f t="shared" si="252"/>
        <v>0</v>
      </c>
      <c r="I504" s="213">
        <f t="shared" si="252"/>
        <v>0</v>
      </c>
      <c r="J504" s="213">
        <f t="shared" si="252"/>
        <v>0</v>
      </c>
      <c r="K504" s="213">
        <f t="shared" si="252"/>
        <v>0</v>
      </c>
      <c r="L504" s="213">
        <f t="shared" si="252"/>
        <v>0</v>
      </c>
      <c r="M504" s="213">
        <f t="shared" si="252"/>
        <v>0</v>
      </c>
      <c r="N504" s="213">
        <f t="shared" si="252"/>
        <v>0</v>
      </c>
      <c r="O504" s="213">
        <f t="shared" si="252"/>
        <v>0</v>
      </c>
      <c r="P504" s="213">
        <f t="shared" si="252"/>
        <v>0</v>
      </c>
      <c r="Q504" s="213">
        <f t="shared" si="252"/>
        <v>0</v>
      </c>
      <c r="R504" s="213">
        <f t="shared" si="252"/>
        <v>0</v>
      </c>
      <c r="S504" s="213">
        <f t="shared" si="252"/>
        <v>0</v>
      </c>
      <c r="T504" s="213">
        <f t="shared" si="252"/>
        <v>0</v>
      </c>
      <c r="U504" s="213">
        <f t="shared" si="252"/>
        <v>0</v>
      </c>
      <c r="V504" s="213">
        <f t="shared" si="252"/>
        <v>0</v>
      </c>
      <c r="W504" s="213">
        <f t="shared" si="252"/>
        <v>0</v>
      </c>
      <c r="X504" s="213">
        <f t="shared" si="252"/>
        <v>0</v>
      </c>
      <c r="Y504" s="213">
        <f t="shared" si="252"/>
        <v>0</v>
      </c>
      <c r="Z504" s="213">
        <f t="shared" si="252"/>
        <v>0</v>
      </c>
      <c r="AA504" s="213">
        <f t="shared" si="252"/>
        <v>0</v>
      </c>
      <c r="AB504" s="213">
        <f t="shared" si="252"/>
        <v>0</v>
      </c>
      <c r="AC504" s="213">
        <f t="shared" si="252"/>
        <v>0</v>
      </c>
      <c r="AD504" s="213">
        <f t="shared" si="252"/>
        <v>0</v>
      </c>
      <c r="AE504" s="213">
        <f t="shared" si="252"/>
        <v>0</v>
      </c>
      <c r="AF504" s="213">
        <f t="shared" si="252"/>
        <v>0</v>
      </c>
      <c r="AG504" s="213">
        <f t="shared" si="252"/>
        <v>0</v>
      </c>
      <c r="AH504" s="213">
        <f t="shared" si="252"/>
        <v>0</v>
      </c>
      <c r="AI504" s="213">
        <f t="shared" si="252"/>
        <v>0</v>
      </c>
      <c r="AJ504" s="213">
        <f t="shared" si="252"/>
        <v>0</v>
      </c>
      <c r="AK504" s="213">
        <f t="shared" si="252"/>
        <v>0</v>
      </c>
      <c r="AL504" s="213">
        <f t="shared" si="252"/>
        <v>0</v>
      </c>
      <c r="AM504" s="213">
        <f t="shared" si="252"/>
        <v>0</v>
      </c>
      <c r="AN504" s="213">
        <f t="shared" si="252"/>
        <v>0</v>
      </c>
      <c r="AO504" s="213">
        <f t="shared" si="252"/>
        <v>0</v>
      </c>
      <c r="AP504" s="213">
        <f t="shared" si="252"/>
        <v>0</v>
      </c>
    </row>
    <row r="505" spans="1:42" s="16" customFormat="1" x14ac:dyDescent="0.2">
      <c r="A505" s="39"/>
      <c r="B505" s="19"/>
      <c r="C505" s="213"/>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x14ac:dyDescent="0.2">
      <c r="A506" s="30" t="s">
        <v>98</v>
      </c>
      <c r="C506" s="213"/>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79</v>
      </c>
      <c r="C507" s="213"/>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4">
        <v>1</v>
      </c>
      <c r="C508" s="212">
        <f t="shared" ref="C508:AP508" si="253">C371</f>
        <v>0</v>
      </c>
      <c r="D508" s="212">
        <f t="shared" si="253"/>
        <v>0</v>
      </c>
      <c r="E508" s="212">
        <f t="shared" si="253"/>
        <v>0</v>
      </c>
      <c r="F508" s="212">
        <f t="shared" si="253"/>
        <v>0</v>
      </c>
      <c r="G508" s="212">
        <f t="shared" si="253"/>
        <v>0</v>
      </c>
      <c r="H508" s="212">
        <f t="shared" si="253"/>
        <v>0</v>
      </c>
      <c r="I508" s="212">
        <f t="shared" si="253"/>
        <v>0</v>
      </c>
      <c r="J508" s="212">
        <f t="shared" si="253"/>
        <v>0</v>
      </c>
      <c r="K508" s="212">
        <f t="shared" si="253"/>
        <v>0</v>
      </c>
      <c r="L508" s="212">
        <f t="shared" si="253"/>
        <v>0</v>
      </c>
      <c r="M508" s="212">
        <f t="shared" si="253"/>
        <v>0</v>
      </c>
      <c r="N508" s="212">
        <f t="shared" si="253"/>
        <v>0</v>
      </c>
      <c r="O508" s="212">
        <f t="shared" si="253"/>
        <v>0</v>
      </c>
      <c r="P508" s="212">
        <f t="shared" si="253"/>
        <v>0</v>
      </c>
      <c r="Q508" s="212">
        <f t="shared" si="253"/>
        <v>0</v>
      </c>
      <c r="R508" s="212">
        <f t="shared" si="253"/>
        <v>0</v>
      </c>
      <c r="S508" s="212">
        <f t="shared" si="253"/>
        <v>0</v>
      </c>
      <c r="T508" s="212">
        <f t="shared" si="253"/>
        <v>0</v>
      </c>
      <c r="U508" s="212">
        <f t="shared" si="253"/>
        <v>0</v>
      </c>
      <c r="V508" s="212">
        <f t="shared" si="253"/>
        <v>0</v>
      </c>
      <c r="W508" s="212">
        <f t="shared" si="253"/>
        <v>0</v>
      </c>
      <c r="X508" s="212">
        <f t="shared" si="253"/>
        <v>0</v>
      </c>
      <c r="Y508" s="212">
        <f t="shared" si="253"/>
        <v>0</v>
      </c>
      <c r="Z508" s="212">
        <f t="shared" si="253"/>
        <v>0</v>
      </c>
      <c r="AA508" s="212">
        <f t="shared" si="253"/>
        <v>0</v>
      </c>
      <c r="AB508" s="212">
        <f t="shared" si="253"/>
        <v>0</v>
      </c>
      <c r="AC508" s="212">
        <f t="shared" si="253"/>
        <v>0</v>
      </c>
      <c r="AD508" s="212">
        <f t="shared" si="253"/>
        <v>0</v>
      </c>
      <c r="AE508" s="212">
        <f t="shared" si="253"/>
        <v>0</v>
      </c>
      <c r="AF508" s="212">
        <f t="shared" si="253"/>
        <v>0</v>
      </c>
      <c r="AG508" s="212">
        <f t="shared" si="253"/>
        <v>0</v>
      </c>
      <c r="AH508" s="212">
        <f t="shared" si="253"/>
        <v>0</v>
      </c>
      <c r="AI508" s="212">
        <f t="shared" si="253"/>
        <v>0</v>
      </c>
      <c r="AJ508" s="212">
        <f t="shared" si="253"/>
        <v>0</v>
      </c>
      <c r="AK508" s="212">
        <f t="shared" si="253"/>
        <v>0</v>
      </c>
      <c r="AL508" s="212">
        <f t="shared" si="253"/>
        <v>0</v>
      </c>
      <c r="AM508" s="212">
        <f t="shared" si="253"/>
        <v>0</v>
      </c>
      <c r="AN508" s="212">
        <f t="shared" si="253"/>
        <v>0</v>
      </c>
      <c r="AO508" s="212">
        <f t="shared" si="253"/>
        <v>0</v>
      </c>
      <c r="AP508" s="212">
        <f t="shared" si="253"/>
        <v>0</v>
      </c>
    </row>
    <row r="509" spans="1:42" x14ac:dyDescent="0.2">
      <c r="A509" s="4">
        <f>A508+1</f>
        <v>2</v>
      </c>
      <c r="C509" s="212">
        <f t="shared" ref="C509:AP509" si="254">C372</f>
        <v>0</v>
      </c>
      <c r="D509" s="212">
        <f t="shared" si="254"/>
        <v>0</v>
      </c>
      <c r="E509" s="212">
        <f t="shared" si="254"/>
        <v>0</v>
      </c>
      <c r="F509" s="212">
        <f t="shared" si="254"/>
        <v>0</v>
      </c>
      <c r="G509" s="212">
        <f t="shared" si="254"/>
        <v>0</v>
      </c>
      <c r="H509" s="212">
        <f t="shared" si="254"/>
        <v>0</v>
      </c>
      <c r="I509" s="212">
        <f t="shared" si="254"/>
        <v>0</v>
      </c>
      <c r="J509" s="212">
        <f t="shared" si="254"/>
        <v>0</v>
      </c>
      <c r="K509" s="212">
        <f t="shared" si="254"/>
        <v>0</v>
      </c>
      <c r="L509" s="212">
        <f t="shared" si="254"/>
        <v>0</v>
      </c>
      <c r="M509" s="212">
        <f t="shared" si="254"/>
        <v>0</v>
      </c>
      <c r="N509" s="212">
        <f t="shared" si="254"/>
        <v>0</v>
      </c>
      <c r="O509" s="212">
        <f t="shared" si="254"/>
        <v>0</v>
      </c>
      <c r="P509" s="212">
        <f t="shared" si="254"/>
        <v>0</v>
      </c>
      <c r="Q509" s="212">
        <f t="shared" si="254"/>
        <v>0</v>
      </c>
      <c r="R509" s="212">
        <f t="shared" si="254"/>
        <v>0</v>
      </c>
      <c r="S509" s="212">
        <f t="shared" si="254"/>
        <v>0</v>
      </c>
      <c r="T509" s="212">
        <f t="shared" si="254"/>
        <v>0</v>
      </c>
      <c r="U509" s="212">
        <f t="shared" si="254"/>
        <v>0</v>
      </c>
      <c r="V509" s="212">
        <f t="shared" si="254"/>
        <v>0</v>
      </c>
      <c r="W509" s="212">
        <f t="shared" si="254"/>
        <v>0</v>
      </c>
      <c r="X509" s="212">
        <f t="shared" si="254"/>
        <v>0</v>
      </c>
      <c r="Y509" s="212">
        <f t="shared" si="254"/>
        <v>0</v>
      </c>
      <c r="Z509" s="212">
        <f t="shared" si="254"/>
        <v>0</v>
      </c>
      <c r="AA509" s="212">
        <f t="shared" si="254"/>
        <v>0</v>
      </c>
      <c r="AB509" s="212">
        <f t="shared" si="254"/>
        <v>0</v>
      </c>
      <c r="AC509" s="212">
        <f t="shared" si="254"/>
        <v>0</v>
      </c>
      <c r="AD509" s="212">
        <f t="shared" si="254"/>
        <v>0</v>
      </c>
      <c r="AE509" s="212">
        <f t="shared" si="254"/>
        <v>0</v>
      </c>
      <c r="AF509" s="212">
        <f t="shared" si="254"/>
        <v>0</v>
      </c>
      <c r="AG509" s="212">
        <f t="shared" si="254"/>
        <v>0</v>
      </c>
      <c r="AH509" s="212">
        <f t="shared" si="254"/>
        <v>0</v>
      </c>
      <c r="AI509" s="212">
        <f t="shared" si="254"/>
        <v>0</v>
      </c>
      <c r="AJ509" s="212">
        <f t="shared" si="254"/>
        <v>0</v>
      </c>
      <c r="AK509" s="212">
        <f t="shared" si="254"/>
        <v>0</v>
      </c>
      <c r="AL509" s="212">
        <f t="shared" si="254"/>
        <v>0</v>
      </c>
      <c r="AM509" s="212">
        <f t="shared" si="254"/>
        <v>0</v>
      </c>
      <c r="AN509" s="212">
        <f t="shared" si="254"/>
        <v>0</v>
      </c>
      <c r="AO509" s="212">
        <f t="shared" si="254"/>
        <v>0</v>
      </c>
      <c r="AP509" s="212">
        <f t="shared" si="254"/>
        <v>0</v>
      </c>
    </row>
    <row r="510" spans="1:42" x14ac:dyDescent="0.2">
      <c r="A510" s="4">
        <f t="shared" ref="A510:A515" si="255">A509+1</f>
        <v>3</v>
      </c>
      <c r="C510" s="212">
        <f t="shared" ref="C510:AP510" si="256">C373</f>
        <v>0</v>
      </c>
      <c r="D510" s="212">
        <f t="shared" si="256"/>
        <v>0</v>
      </c>
      <c r="E510" s="212">
        <f t="shared" si="256"/>
        <v>0</v>
      </c>
      <c r="F510" s="212">
        <f t="shared" si="256"/>
        <v>0</v>
      </c>
      <c r="G510" s="212">
        <f t="shared" si="256"/>
        <v>0</v>
      </c>
      <c r="H510" s="212">
        <f t="shared" si="256"/>
        <v>0</v>
      </c>
      <c r="I510" s="212">
        <f t="shared" si="256"/>
        <v>0</v>
      </c>
      <c r="J510" s="212">
        <f t="shared" si="256"/>
        <v>0</v>
      </c>
      <c r="K510" s="212">
        <f t="shared" si="256"/>
        <v>0</v>
      </c>
      <c r="L510" s="212">
        <f t="shared" si="256"/>
        <v>0</v>
      </c>
      <c r="M510" s="212">
        <f t="shared" si="256"/>
        <v>0</v>
      </c>
      <c r="N510" s="212">
        <f t="shared" si="256"/>
        <v>0</v>
      </c>
      <c r="O510" s="212">
        <f t="shared" si="256"/>
        <v>0</v>
      </c>
      <c r="P510" s="212">
        <f t="shared" si="256"/>
        <v>0</v>
      </c>
      <c r="Q510" s="212">
        <f t="shared" si="256"/>
        <v>0</v>
      </c>
      <c r="R510" s="212">
        <f t="shared" si="256"/>
        <v>0</v>
      </c>
      <c r="S510" s="212">
        <f t="shared" si="256"/>
        <v>0</v>
      </c>
      <c r="T510" s="212">
        <f t="shared" si="256"/>
        <v>0</v>
      </c>
      <c r="U510" s="212">
        <f t="shared" si="256"/>
        <v>0</v>
      </c>
      <c r="V510" s="212">
        <f t="shared" si="256"/>
        <v>0</v>
      </c>
      <c r="W510" s="212">
        <f t="shared" si="256"/>
        <v>0</v>
      </c>
      <c r="X510" s="212">
        <f t="shared" si="256"/>
        <v>0</v>
      </c>
      <c r="Y510" s="212">
        <f t="shared" si="256"/>
        <v>0</v>
      </c>
      <c r="Z510" s="212">
        <f t="shared" si="256"/>
        <v>0</v>
      </c>
      <c r="AA510" s="212">
        <f t="shared" si="256"/>
        <v>0</v>
      </c>
      <c r="AB510" s="212">
        <f t="shared" si="256"/>
        <v>0</v>
      </c>
      <c r="AC510" s="212">
        <f t="shared" si="256"/>
        <v>0</v>
      </c>
      <c r="AD510" s="212">
        <f t="shared" si="256"/>
        <v>0</v>
      </c>
      <c r="AE510" s="212">
        <f t="shared" si="256"/>
        <v>0</v>
      </c>
      <c r="AF510" s="212">
        <f t="shared" si="256"/>
        <v>0</v>
      </c>
      <c r="AG510" s="212">
        <f t="shared" si="256"/>
        <v>0</v>
      </c>
      <c r="AH510" s="212">
        <f t="shared" si="256"/>
        <v>0</v>
      </c>
      <c r="AI510" s="212">
        <f t="shared" si="256"/>
        <v>0</v>
      </c>
      <c r="AJ510" s="212">
        <f t="shared" si="256"/>
        <v>0</v>
      </c>
      <c r="AK510" s="212">
        <f t="shared" si="256"/>
        <v>0</v>
      </c>
      <c r="AL510" s="212">
        <f t="shared" si="256"/>
        <v>0</v>
      </c>
      <c r="AM510" s="212">
        <f t="shared" si="256"/>
        <v>0</v>
      </c>
      <c r="AN510" s="212">
        <f t="shared" si="256"/>
        <v>0</v>
      </c>
      <c r="AO510" s="212">
        <f t="shared" si="256"/>
        <v>0</v>
      </c>
      <c r="AP510" s="212">
        <f t="shared" si="256"/>
        <v>0</v>
      </c>
    </row>
    <row r="511" spans="1:42" x14ac:dyDescent="0.2">
      <c r="A511" s="4">
        <f t="shared" si="255"/>
        <v>4</v>
      </c>
      <c r="C511" s="212">
        <f t="shared" ref="C511:AP511" si="257">C374</f>
        <v>0</v>
      </c>
      <c r="D511" s="212">
        <f t="shared" si="257"/>
        <v>0</v>
      </c>
      <c r="E511" s="212">
        <f t="shared" si="257"/>
        <v>0</v>
      </c>
      <c r="F511" s="212">
        <f t="shared" si="257"/>
        <v>0</v>
      </c>
      <c r="G511" s="212">
        <f t="shared" si="257"/>
        <v>0</v>
      </c>
      <c r="H511" s="212">
        <f t="shared" si="257"/>
        <v>0</v>
      </c>
      <c r="I511" s="212">
        <f t="shared" si="257"/>
        <v>0</v>
      </c>
      <c r="J511" s="212">
        <f t="shared" si="257"/>
        <v>0</v>
      </c>
      <c r="K511" s="212">
        <f t="shared" si="257"/>
        <v>0</v>
      </c>
      <c r="L511" s="212">
        <f t="shared" si="257"/>
        <v>0</v>
      </c>
      <c r="M511" s="212">
        <f t="shared" si="257"/>
        <v>0</v>
      </c>
      <c r="N511" s="212">
        <f t="shared" si="257"/>
        <v>0</v>
      </c>
      <c r="O511" s="212">
        <f t="shared" si="257"/>
        <v>0</v>
      </c>
      <c r="P511" s="212">
        <f t="shared" si="257"/>
        <v>0</v>
      </c>
      <c r="Q511" s="212">
        <f t="shared" si="257"/>
        <v>0</v>
      </c>
      <c r="R511" s="212">
        <f t="shared" si="257"/>
        <v>0</v>
      </c>
      <c r="S511" s="212">
        <f t="shared" si="257"/>
        <v>0</v>
      </c>
      <c r="T511" s="212">
        <f t="shared" si="257"/>
        <v>0</v>
      </c>
      <c r="U511" s="212">
        <f t="shared" si="257"/>
        <v>0</v>
      </c>
      <c r="V511" s="212">
        <f t="shared" si="257"/>
        <v>0</v>
      </c>
      <c r="W511" s="212">
        <f t="shared" si="257"/>
        <v>0</v>
      </c>
      <c r="X511" s="212">
        <f t="shared" si="257"/>
        <v>0</v>
      </c>
      <c r="Y511" s="212">
        <f t="shared" si="257"/>
        <v>0</v>
      </c>
      <c r="Z511" s="212">
        <f t="shared" si="257"/>
        <v>0</v>
      </c>
      <c r="AA511" s="212">
        <f t="shared" si="257"/>
        <v>0</v>
      </c>
      <c r="AB511" s="212">
        <f t="shared" si="257"/>
        <v>0</v>
      </c>
      <c r="AC511" s="212">
        <f t="shared" si="257"/>
        <v>0</v>
      </c>
      <c r="AD511" s="212">
        <f t="shared" si="257"/>
        <v>0</v>
      </c>
      <c r="AE511" s="212">
        <f t="shared" si="257"/>
        <v>0</v>
      </c>
      <c r="AF511" s="212">
        <f t="shared" si="257"/>
        <v>0</v>
      </c>
      <c r="AG511" s="212">
        <f t="shared" si="257"/>
        <v>0</v>
      </c>
      <c r="AH511" s="212">
        <f t="shared" si="257"/>
        <v>0</v>
      </c>
      <c r="AI511" s="212">
        <f t="shared" si="257"/>
        <v>0</v>
      </c>
      <c r="AJ511" s="212">
        <f t="shared" si="257"/>
        <v>0</v>
      </c>
      <c r="AK511" s="212">
        <f t="shared" si="257"/>
        <v>0</v>
      </c>
      <c r="AL511" s="212">
        <f t="shared" si="257"/>
        <v>0</v>
      </c>
      <c r="AM511" s="212">
        <f t="shared" si="257"/>
        <v>0</v>
      </c>
      <c r="AN511" s="212">
        <f t="shared" si="257"/>
        <v>0</v>
      </c>
      <c r="AO511" s="212">
        <f t="shared" si="257"/>
        <v>0</v>
      </c>
      <c r="AP511" s="212">
        <f t="shared" si="257"/>
        <v>0</v>
      </c>
    </row>
    <row r="512" spans="1:42" x14ac:dyDescent="0.2">
      <c r="A512" s="4">
        <f t="shared" si="255"/>
        <v>5</v>
      </c>
      <c r="C512" s="212">
        <f t="shared" ref="C512:AP512" si="258">C375</f>
        <v>0</v>
      </c>
      <c r="D512" s="212">
        <f t="shared" si="258"/>
        <v>0</v>
      </c>
      <c r="E512" s="212">
        <f t="shared" si="258"/>
        <v>0</v>
      </c>
      <c r="F512" s="212">
        <f t="shared" si="258"/>
        <v>0</v>
      </c>
      <c r="G512" s="212">
        <f t="shared" si="258"/>
        <v>0</v>
      </c>
      <c r="H512" s="212">
        <f t="shared" si="258"/>
        <v>0</v>
      </c>
      <c r="I512" s="212">
        <f t="shared" si="258"/>
        <v>0</v>
      </c>
      <c r="J512" s="212">
        <f t="shared" si="258"/>
        <v>0</v>
      </c>
      <c r="K512" s="212">
        <f t="shared" si="258"/>
        <v>0</v>
      </c>
      <c r="L512" s="212">
        <f t="shared" si="258"/>
        <v>0</v>
      </c>
      <c r="M512" s="212">
        <f t="shared" si="258"/>
        <v>0</v>
      </c>
      <c r="N512" s="212">
        <f t="shared" si="258"/>
        <v>0</v>
      </c>
      <c r="O512" s="212">
        <f t="shared" si="258"/>
        <v>0</v>
      </c>
      <c r="P512" s="212">
        <f t="shared" si="258"/>
        <v>0</v>
      </c>
      <c r="Q512" s="212">
        <f t="shared" si="258"/>
        <v>0</v>
      </c>
      <c r="R512" s="212">
        <f t="shared" si="258"/>
        <v>0</v>
      </c>
      <c r="S512" s="212">
        <f t="shared" si="258"/>
        <v>0</v>
      </c>
      <c r="T512" s="212">
        <f t="shared" si="258"/>
        <v>0</v>
      </c>
      <c r="U512" s="212">
        <f t="shared" si="258"/>
        <v>0</v>
      </c>
      <c r="V512" s="212">
        <f t="shared" si="258"/>
        <v>0</v>
      </c>
      <c r="W512" s="212">
        <f t="shared" si="258"/>
        <v>0</v>
      </c>
      <c r="X512" s="212">
        <f t="shared" si="258"/>
        <v>0</v>
      </c>
      <c r="Y512" s="212">
        <f t="shared" si="258"/>
        <v>0</v>
      </c>
      <c r="Z512" s="212">
        <f t="shared" si="258"/>
        <v>0</v>
      </c>
      <c r="AA512" s="212">
        <f t="shared" si="258"/>
        <v>0</v>
      </c>
      <c r="AB512" s="212">
        <f t="shared" si="258"/>
        <v>0</v>
      </c>
      <c r="AC512" s="212">
        <f t="shared" si="258"/>
        <v>0</v>
      </c>
      <c r="AD512" s="212">
        <f t="shared" si="258"/>
        <v>0</v>
      </c>
      <c r="AE512" s="212">
        <f t="shared" si="258"/>
        <v>0</v>
      </c>
      <c r="AF512" s="212">
        <f t="shared" si="258"/>
        <v>0</v>
      </c>
      <c r="AG512" s="212">
        <f t="shared" si="258"/>
        <v>0</v>
      </c>
      <c r="AH512" s="212">
        <f t="shared" si="258"/>
        <v>0</v>
      </c>
      <c r="AI512" s="212">
        <f t="shared" si="258"/>
        <v>0</v>
      </c>
      <c r="AJ512" s="212">
        <f t="shared" si="258"/>
        <v>0</v>
      </c>
      <c r="AK512" s="212">
        <f t="shared" si="258"/>
        <v>0</v>
      </c>
      <c r="AL512" s="212">
        <f t="shared" si="258"/>
        <v>0</v>
      </c>
      <c r="AM512" s="212">
        <f t="shared" si="258"/>
        <v>0</v>
      </c>
      <c r="AN512" s="212">
        <f t="shared" si="258"/>
        <v>0</v>
      </c>
      <c r="AO512" s="212">
        <f t="shared" si="258"/>
        <v>0</v>
      </c>
      <c r="AP512" s="212">
        <f t="shared" si="258"/>
        <v>0</v>
      </c>
    </row>
    <row r="513" spans="1:42" x14ac:dyDescent="0.2">
      <c r="A513" s="4">
        <f t="shared" si="255"/>
        <v>6</v>
      </c>
      <c r="C513" s="212">
        <f t="shared" ref="C513:AP513" si="259">C376</f>
        <v>0</v>
      </c>
      <c r="D513" s="212">
        <f t="shared" si="259"/>
        <v>0</v>
      </c>
      <c r="E513" s="212">
        <f t="shared" si="259"/>
        <v>0</v>
      </c>
      <c r="F513" s="212">
        <f t="shared" si="259"/>
        <v>0</v>
      </c>
      <c r="G513" s="212">
        <f t="shared" si="259"/>
        <v>0</v>
      </c>
      <c r="H513" s="212">
        <f t="shared" si="259"/>
        <v>0</v>
      </c>
      <c r="I513" s="212">
        <f t="shared" si="259"/>
        <v>0</v>
      </c>
      <c r="J513" s="212">
        <f t="shared" si="259"/>
        <v>0</v>
      </c>
      <c r="K513" s="212">
        <f t="shared" si="259"/>
        <v>0</v>
      </c>
      <c r="L513" s="212">
        <f t="shared" si="259"/>
        <v>0</v>
      </c>
      <c r="M513" s="212">
        <f t="shared" si="259"/>
        <v>0</v>
      </c>
      <c r="N513" s="212">
        <f t="shared" si="259"/>
        <v>0</v>
      </c>
      <c r="O513" s="212">
        <f t="shared" si="259"/>
        <v>0</v>
      </c>
      <c r="P513" s="212">
        <f t="shared" si="259"/>
        <v>0</v>
      </c>
      <c r="Q513" s="212">
        <f t="shared" si="259"/>
        <v>0</v>
      </c>
      <c r="R513" s="212">
        <f t="shared" si="259"/>
        <v>0</v>
      </c>
      <c r="S513" s="212">
        <f t="shared" si="259"/>
        <v>0</v>
      </c>
      <c r="T513" s="212">
        <f t="shared" si="259"/>
        <v>0</v>
      </c>
      <c r="U513" s="212">
        <f t="shared" si="259"/>
        <v>0</v>
      </c>
      <c r="V513" s="212">
        <f t="shared" si="259"/>
        <v>0</v>
      </c>
      <c r="W513" s="212">
        <f t="shared" si="259"/>
        <v>0</v>
      </c>
      <c r="X513" s="212">
        <f t="shared" si="259"/>
        <v>0</v>
      </c>
      <c r="Y513" s="212">
        <f t="shared" si="259"/>
        <v>0</v>
      </c>
      <c r="Z513" s="212">
        <f t="shared" si="259"/>
        <v>0</v>
      </c>
      <c r="AA513" s="212">
        <f t="shared" si="259"/>
        <v>0</v>
      </c>
      <c r="AB513" s="212">
        <f t="shared" si="259"/>
        <v>0</v>
      </c>
      <c r="AC513" s="212">
        <f t="shared" si="259"/>
        <v>0</v>
      </c>
      <c r="AD513" s="212">
        <f t="shared" si="259"/>
        <v>0</v>
      </c>
      <c r="AE513" s="212">
        <f t="shared" si="259"/>
        <v>0</v>
      </c>
      <c r="AF513" s="212">
        <f t="shared" si="259"/>
        <v>0</v>
      </c>
      <c r="AG513" s="212">
        <f t="shared" si="259"/>
        <v>0</v>
      </c>
      <c r="AH513" s="212">
        <f t="shared" si="259"/>
        <v>0</v>
      </c>
      <c r="AI513" s="212">
        <f t="shared" si="259"/>
        <v>0</v>
      </c>
      <c r="AJ513" s="212">
        <f t="shared" si="259"/>
        <v>0</v>
      </c>
      <c r="AK513" s="212">
        <f t="shared" si="259"/>
        <v>0</v>
      </c>
      <c r="AL513" s="212">
        <f t="shared" si="259"/>
        <v>0</v>
      </c>
      <c r="AM513" s="212">
        <f t="shared" si="259"/>
        <v>0</v>
      </c>
      <c r="AN513" s="212">
        <f t="shared" si="259"/>
        <v>0</v>
      </c>
      <c r="AO513" s="212">
        <f t="shared" si="259"/>
        <v>0</v>
      </c>
      <c r="AP513" s="212">
        <f t="shared" si="259"/>
        <v>0</v>
      </c>
    </row>
    <row r="514" spans="1:42" x14ac:dyDescent="0.2">
      <c r="A514" s="4">
        <f t="shared" si="255"/>
        <v>7</v>
      </c>
      <c r="C514" s="212">
        <f t="shared" ref="C514:AP514" si="260">C377</f>
        <v>0</v>
      </c>
      <c r="D514" s="212">
        <f t="shared" si="260"/>
        <v>0</v>
      </c>
      <c r="E514" s="212">
        <f t="shared" si="260"/>
        <v>0</v>
      </c>
      <c r="F514" s="212">
        <f t="shared" si="260"/>
        <v>0</v>
      </c>
      <c r="G514" s="212">
        <f t="shared" si="260"/>
        <v>0</v>
      </c>
      <c r="H514" s="212">
        <f t="shared" si="260"/>
        <v>0</v>
      </c>
      <c r="I514" s="212">
        <f t="shared" si="260"/>
        <v>0</v>
      </c>
      <c r="J514" s="212">
        <f t="shared" si="260"/>
        <v>0</v>
      </c>
      <c r="K514" s="212">
        <f t="shared" si="260"/>
        <v>0</v>
      </c>
      <c r="L514" s="212">
        <f t="shared" si="260"/>
        <v>0</v>
      </c>
      <c r="M514" s="212">
        <f t="shared" si="260"/>
        <v>0</v>
      </c>
      <c r="N514" s="212">
        <f t="shared" si="260"/>
        <v>0</v>
      </c>
      <c r="O514" s="212">
        <f t="shared" si="260"/>
        <v>0</v>
      </c>
      <c r="P514" s="212">
        <f t="shared" si="260"/>
        <v>0</v>
      </c>
      <c r="Q514" s="212">
        <f t="shared" si="260"/>
        <v>0</v>
      </c>
      <c r="R514" s="212">
        <f t="shared" si="260"/>
        <v>0</v>
      </c>
      <c r="S514" s="212">
        <f t="shared" si="260"/>
        <v>0</v>
      </c>
      <c r="T514" s="212">
        <f t="shared" si="260"/>
        <v>0</v>
      </c>
      <c r="U514" s="212">
        <f t="shared" si="260"/>
        <v>0</v>
      </c>
      <c r="V514" s="212">
        <f t="shared" si="260"/>
        <v>0</v>
      </c>
      <c r="W514" s="212">
        <f t="shared" si="260"/>
        <v>0</v>
      </c>
      <c r="X514" s="212">
        <f t="shared" si="260"/>
        <v>0</v>
      </c>
      <c r="Y514" s="212">
        <f t="shared" si="260"/>
        <v>0</v>
      </c>
      <c r="Z514" s="212">
        <f t="shared" si="260"/>
        <v>0</v>
      </c>
      <c r="AA514" s="212">
        <f t="shared" si="260"/>
        <v>0</v>
      </c>
      <c r="AB514" s="212">
        <f t="shared" si="260"/>
        <v>0</v>
      </c>
      <c r="AC514" s="212">
        <f t="shared" si="260"/>
        <v>0</v>
      </c>
      <c r="AD514" s="212">
        <f t="shared" si="260"/>
        <v>0</v>
      </c>
      <c r="AE514" s="212">
        <f t="shared" si="260"/>
        <v>0</v>
      </c>
      <c r="AF514" s="212">
        <f t="shared" si="260"/>
        <v>0</v>
      </c>
      <c r="AG514" s="212">
        <f t="shared" si="260"/>
        <v>0</v>
      </c>
      <c r="AH514" s="212">
        <f t="shared" si="260"/>
        <v>0</v>
      </c>
      <c r="AI514" s="212">
        <f t="shared" si="260"/>
        <v>0</v>
      </c>
      <c r="AJ514" s="212">
        <f t="shared" si="260"/>
        <v>0</v>
      </c>
      <c r="AK514" s="212">
        <f t="shared" si="260"/>
        <v>0</v>
      </c>
      <c r="AL514" s="212">
        <f t="shared" si="260"/>
        <v>0</v>
      </c>
      <c r="AM514" s="212">
        <f t="shared" si="260"/>
        <v>0</v>
      </c>
      <c r="AN514" s="212">
        <f t="shared" si="260"/>
        <v>0</v>
      </c>
      <c r="AO514" s="212">
        <f t="shared" si="260"/>
        <v>0</v>
      </c>
      <c r="AP514" s="212">
        <f t="shared" si="260"/>
        <v>0</v>
      </c>
    </row>
    <row r="515" spans="1:42" x14ac:dyDescent="0.2">
      <c r="A515" s="4">
        <f t="shared" si="255"/>
        <v>8</v>
      </c>
      <c r="C515" s="212">
        <f t="shared" ref="C515:AP515" si="261">C378</f>
        <v>0</v>
      </c>
      <c r="D515" s="212">
        <f t="shared" si="261"/>
        <v>0</v>
      </c>
      <c r="E515" s="212">
        <f t="shared" si="261"/>
        <v>0</v>
      </c>
      <c r="F515" s="212">
        <f t="shared" si="261"/>
        <v>0</v>
      </c>
      <c r="G515" s="212">
        <f t="shared" si="261"/>
        <v>0</v>
      </c>
      <c r="H515" s="212">
        <f t="shared" si="261"/>
        <v>0</v>
      </c>
      <c r="I515" s="212">
        <f t="shared" si="261"/>
        <v>0</v>
      </c>
      <c r="J515" s="212">
        <f t="shared" si="261"/>
        <v>0</v>
      </c>
      <c r="K515" s="212">
        <f t="shared" si="261"/>
        <v>0</v>
      </c>
      <c r="L515" s="212">
        <f t="shared" si="261"/>
        <v>0</v>
      </c>
      <c r="M515" s="212">
        <f t="shared" si="261"/>
        <v>0</v>
      </c>
      <c r="N515" s="212">
        <f t="shared" si="261"/>
        <v>0</v>
      </c>
      <c r="O515" s="212">
        <f t="shared" si="261"/>
        <v>0</v>
      </c>
      <c r="P515" s="212">
        <f t="shared" si="261"/>
        <v>0</v>
      </c>
      <c r="Q515" s="212">
        <f t="shared" si="261"/>
        <v>0</v>
      </c>
      <c r="R515" s="212">
        <f t="shared" si="261"/>
        <v>0</v>
      </c>
      <c r="S515" s="212">
        <f t="shared" si="261"/>
        <v>0</v>
      </c>
      <c r="T515" s="212">
        <f t="shared" si="261"/>
        <v>0</v>
      </c>
      <c r="U515" s="212">
        <f t="shared" si="261"/>
        <v>0</v>
      </c>
      <c r="V515" s="212">
        <f t="shared" si="261"/>
        <v>0</v>
      </c>
      <c r="W515" s="212">
        <f t="shared" si="261"/>
        <v>0</v>
      </c>
      <c r="X515" s="212">
        <f t="shared" si="261"/>
        <v>0</v>
      </c>
      <c r="Y515" s="212">
        <f t="shared" si="261"/>
        <v>0</v>
      </c>
      <c r="Z515" s="212">
        <f t="shared" si="261"/>
        <v>0</v>
      </c>
      <c r="AA515" s="212">
        <f t="shared" si="261"/>
        <v>0</v>
      </c>
      <c r="AB515" s="212">
        <f t="shared" si="261"/>
        <v>0</v>
      </c>
      <c r="AC515" s="212">
        <f t="shared" si="261"/>
        <v>0</v>
      </c>
      <c r="AD515" s="212">
        <f t="shared" si="261"/>
        <v>0</v>
      </c>
      <c r="AE515" s="212">
        <f t="shared" si="261"/>
        <v>0</v>
      </c>
      <c r="AF515" s="212">
        <f t="shared" si="261"/>
        <v>0</v>
      </c>
      <c r="AG515" s="212">
        <f t="shared" si="261"/>
        <v>0</v>
      </c>
      <c r="AH515" s="212">
        <f t="shared" si="261"/>
        <v>0</v>
      </c>
      <c r="AI515" s="212">
        <f t="shared" si="261"/>
        <v>0</v>
      </c>
      <c r="AJ515" s="212">
        <f t="shared" si="261"/>
        <v>0</v>
      </c>
      <c r="AK515" s="212">
        <f t="shared" si="261"/>
        <v>0</v>
      </c>
      <c r="AL515" s="212">
        <f t="shared" si="261"/>
        <v>0</v>
      </c>
      <c r="AM515" s="212">
        <f t="shared" si="261"/>
        <v>0</v>
      </c>
      <c r="AN515" s="212">
        <f t="shared" si="261"/>
        <v>0</v>
      </c>
      <c r="AO515" s="212">
        <f t="shared" si="261"/>
        <v>0</v>
      </c>
      <c r="AP515" s="212">
        <f t="shared" si="261"/>
        <v>0</v>
      </c>
    </row>
    <row r="516" spans="1:42" x14ac:dyDescent="0.2">
      <c r="A516" s="4">
        <f>A515+1</f>
        <v>9</v>
      </c>
      <c r="C516" s="212">
        <f t="shared" ref="C516:AP516" si="262">C379</f>
        <v>0</v>
      </c>
      <c r="D516" s="212">
        <f t="shared" si="262"/>
        <v>0</v>
      </c>
      <c r="E516" s="212">
        <f t="shared" si="262"/>
        <v>0</v>
      </c>
      <c r="F516" s="212">
        <f t="shared" si="262"/>
        <v>0</v>
      </c>
      <c r="G516" s="212">
        <f t="shared" si="262"/>
        <v>0</v>
      </c>
      <c r="H516" s="212">
        <f t="shared" si="262"/>
        <v>0</v>
      </c>
      <c r="I516" s="212">
        <f t="shared" si="262"/>
        <v>0</v>
      </c>
      <c r="J516" s="212">
        <f t="shared" si="262"/>
        <v>0</v>
      </c>
      <c r="K516" s="212">
        <f t="shared" si="262"/>
        <v>0</v>
      </c>
      <c r="L516" s="212">
        <f t="shared" si="262"/>
        <v>0</v>
      </c>
      <c r="M516" s="212">
        <f t="shared" si="262"/>
        <v>0</v>
      </c>
      <c r="N516" s="212">
        <f t="shared" si="262"/>
        <v>0</v>
      </c>
      <c r="O516" s="212">
        <f t="shared" si="262"/>
        <v>0</v>
      </c>
      <c r="P516" s="212">
        <f t="shared" si="262"/>
        <v>0</v>
      </c>
      <c r="Q516" s="212">
        <f t="shared" si="262"/>
        <v>0</v>
      </c>
      <c r="R516" s="212">
        <f t="shared" si="262"/>
        <v>0</v>
      </c>
      <c r="S516" s="212">
        <f t="shared" si="262"/>
        <v>0</v>
      </c>
      <c r="T516" s="212">
        <f t="shared" si="262"/>
        <v>0</v>
      </c>
      <c r="U516" s="212">
        <f t="shared" si="262"/>
        <v>0</v>
      </c>
      <c r="V516" s="212">
        <f t="shared" si="262"/>
        <v>0</v>
      </c>
      <c r="W516" s="212">
        <f t="shared" si="262"/>
        <v>0</v>
      </c>
      <c r="X516" s="212">
        <f t="shared" si="262"/>
        <v>0</v>
      </c>
      <c r="Y516" s="212">
        <f t="shared" si="262"/>
        <v>0</v>
      </c>
      <c r="Z516" s="212">
        <f t="shared" si="262"/>
        <v>0</v>
      </c>
      <c r="AA516" s="212">
        <f t="shared" si="262"/>
        <v>0</v>
      </c>
      <c r="AB516" s="212">
        <f t="shared" si="262"/>
        <v>0</v>
      </c>
      <c r="AC516" s="212">
        <f t="shared" si="262"/>
        <v>0</v>
      </c>
      <c r="AD516" s="212">
        <f t="shared" si="262"/>
        <v>0</v>
      </c>
      <c r="AE516" s="212">
        <f t="shared" si="262"/>
        <v>0</v>
      </c>
      <c r="AF516" s="212">
        <f t="shared" si="262"/>
        <v>0</v>
      </c>
      <c r="AG516" s="212">
        <f t="shared" si="262"/>
        <v>0</v>
      </c>
      <c r="AH516" s="212">
        <f t="shared" si="262"/>
        <v>0</v>
      </c>
      <c r="AI516" s="212">
        <f t="shared" si="262"/>
        <v>0</v>
      </c>
      <c r="AJ516" s="212">
        <f t="shared" si="262"/>
        <v>0</v>
      </c>
      <c r="AK516" s="212">
        <f t="shared" si="262"/>
        <v>0</v>
      </c>
      <c r="AL516" s="212">
        <f t="shared" si="262"/>
        <v>0</v>
      </c>
      <c r="AM516" s="212">
        <f t="shared" si="262"/>
        <v>0</v>
      </c>
      <c r="AN516" s="212">
        <f t="shared" si="262"/>
        <v>0</v>
      </c>
      <c r="AO516" s="212">
        <f t="shared" si="262"/>
        <v>0</v>
      </c>
      <c r="AP516" s="212">
        <f t="shared" si="262"/>
        <v>0</v>
      </c>
    </row>
    <row r="517" spans="1:42" x14ac:dyDescent="0.2">
      <c r="A517" s="4">
        <f t="shared" ref="A517" si="263">A516+1</f>
        <v>10</v>
      </c>
      <c r="C517" s="212">
        <f t="shared" ref="C517:AP517" si="264">C380</f>
        <v>0</v>
      </c>
      <c r="D517" s="212">
        <f t="shared" si="264"/>
        <v>0</v>
      </c>
      <c r="E517" s="212">
        <f t="shared" si="264"/>
        <v>0</v>
      </c>
      <c r="F517" s="212">
        <f t="shared" si="264"/>
        <v>0</v>
      </c>
      <c r="G517" s="212">
        <f t="shared" si="264"/>
        <v>0</v>
      </c>
      <c r="H517" s="212">
        <f t="shared" si="264"/>
        <v>0</v>
      </c>
      <c r="I517" s="212">
        <f t="shared" si="264"/>
        <v>0</v>
      </c>
      <c r="J517" s="212">
        <f t="shared" si="264"/>
        <v>0</v>
      </c>
      <c r="K517" s="212">
        <f t="shared" si="264"/>
        <v>0</v>
      </c>
      <c r="L517" s="212">
        <f t="shared" si="264"/>
        <v>0</v>
      </c>
      <c r="M517" s="212">
        <f t="shared" si="264"/>
        <v>0</v>
      </c>
      <c r="N517" s="212">
        <f t="shared" si="264"/>
        <v>0</v>
      </c>
      <c r="O517" s="212">
        <f t="shared" si="264"/>
        <v>0</v>
      </c>
      <c r="P517" s="212">
        <f t="shared" si="264"/>
        <v>0</v>
      </c>
      <c r="Q517" s="212">
        <f t="shared" si="264"/>
        <v>0</v>
      </c>
      <c r="R517" s="212">
        <f t="shared" si="264"/>
        <v>0</v>
      </c>
      <c r="S517" s="212">
        <f t="shared" si="264"/>
        <v>0</v>
      </c>
      <c r="T517" s="212">
        <f t="shared" si="264"/>
        <v>0</v>
      </c>
      <c r="U517" s="212">
        <f t="shared" si="264"/>
        <v>0</v>
      </c>
      <c r="V517" s="212">
        <f t="shared" si="264"/>
        <v>0</v>
      </c>
      <c r="W517" s="212">
        <f t="shared" si="264"/>
        <v>0</v>
      </c>
      <c r="X517" s="212">
        <f t="shared" si="264"/>
        <v>0</v>
      </c>
      <c r="Y517" s="212">
        <f t="shared" si="264"/>
        <v>0</v>
      </c>
      <c r="Z517" s="212">
        <f t="shared" si="264"/>
        <v>0</v>
      </c>
      <c r="AA517" s="212">
        <f t="shared" si="264"/>
        <v>0</v>
      </c>
      <c r="AB517" s="212">
        <f t="shared" si="264"/>
        <v>0</v>
      </c>
      <c r="AC517" s="212">
        <f t="shared" si="264"/>
        <v>0</v>
      </c>
      <c r="AD517" s="212">
        <f t="shared" si="264"/>
        <v>0</v>
      </c>
      <c r="AE517" s="212">
        <f t="shared" si="264"/>
        <v>0</v>
      </c>
      <c r="AF517" s="212">
        <f t="shared" si="264"/>
        <v>0</v>
      </c>
      <c r="AG517" s="212">
        <f t="shared" si="264"/>
        <v>0</v>
      </c>
      <c r="AH517" s="212">
        <f t="shared" si="264"/>
        <v>0</v>
      </c>
      <c r="AI517" s="212">
        <f t="shared" si="264"/>
        <v>0</v>
      </c>
      <c r="AJ517" s="212">
        <f t="shared" si="264"/>
        <v>0</v>
      </c>
      <c r="AK517" s="212">
        <f t="shared" si="264"/>
        <v>0</v>
      </c>
      <c r="AL517" s="212">
        <f t="shared" si="264"/>
        <v>0</v>
      </c>
      <c r="AM517" s="212">
        <f t="shared" si="264"/>
        <v>0</v>
      </c>
      <c r="AN517" s="212">
        <f t="shared" si="264"/>
        <v>0</v>
      </c>
      <c r="AO517" s="212">
        <f t="shared" si="264"/>
        <v>0</v>
      </c>
      <c r="AP517" s="212">
        <f t="shared" si="264"/>
        <v>0</v>
      </c>
    </row>
    <row r="518" spans="1:42" x14ac:dyDescent="0.2">
      <c r="A518" s="3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83</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4">
        <v>1</v>
      </c>
      <c r="B520" s="232">
        <f t="shared" ref="B520:B529" si="265">SUM(C520:AP520)</f>
        <v>0</v>
      </c>
      <c r="C520" s="234">
        <f t="shared" ref="C520:AP520" si="266">LOOKUP(C508,$B$451:$AP$451,$B$452:$AP$452)*$B705/100</f>
        <v>0</v>
      </c>
      <c r="D520" s="234">
        <f t="shared" si="266"/>
        <v>0</v>
      </c>
      <c r="E520" s="234">
        <f t="shared" si="266"/>
        <v>0</v>
      </c>
      <c r="F520" s="234">
        <f t="shared" si="266"/>
        <v>0</v>
      </c>
      <c r="G520" s="234">
        <f t="shared" si="266"/>
        <v>0</v>
      </c>
      <c r="H520" s="234">
        <f t="shared" si="266"/>
        <v>0</v>
      </c>
      <c r="I520" s="234">
        <f t="shared" si="266"/>
        <v>0</v>
      </c>
      <c r="J520" s="234">
        <f t="shared" si="266"/>
        <v>0</v>
      </c>
      <c r="K520" s="234">
        <f t="shared" si="266"/>
        <v>0</v>
      </c>
      <c r="L520" s="234">
        <f t="shared" si="266"/>
        <v>0</v>
      </c>
      <c r="M520" s="234">
        <f t="shared" si="266"/>
        <v>0</v>
      </c>
      <c r="N520" s="234">
        <f t="shared" si="266"/>
        <v>0</v>
      </c>
      <c r="O520" s="234">
        <f t="shared" si="266"/>
        <v>0</v>
      </c>
      <c r="P520" s="234">
        <f t="shared" si="266"/>
        <v>0</v>
      </c>
      <c r="Q520" s="234">
        <f t="shared" si="266"/>
        <v>0</v>
      </c>
      <c r="R520" s="234">
        <f t="shared" si="266"/>
        <v>0</v>
      </c>
      <c r="S520" s="234">
        <f t="shared" si="266"/>
        <v>0</v>
      </c>
      <c r="T520" s="234">
        <f t="shared" si="266"/>
        <v>0</v>
      </c>
      <c r="U520" s="234">
        <f t="shared" si="266"/>
        <v>0</v>
      </c>
      <c r="V520" s="234">
        <f t="shared" si="266"/>
        <v>0</v>
      </c>
      <c r="W520" s="234">
        <f t="shared" si="266"/>
        <v>0</v>
      </c>
      <c r="X520" s="234">
        <f t="shared" si="266"/>
        <v>0</v>
      </c>
      <c r="Y520" s="234">
        <f t="shared" si="266"/>
        <v>0</v>
      </c>
      <c r="Z520" s="234">
        <f t="shared" si="266"/>
        <v>0</v>
      </c>
      <c r="AA520" s="234">
        <f t="shared" si="266"/>
        <v>0</v>
      </c>
      <c r="AB520" s="234">
        <f t="shared" si="266"/>
        <v>0</v>
      </c>
      <c r="AC520" s="234">
        <f t="shared" si="266"/>
        <v>0</v>
      </c>
      <c r="AD520" s="234">
        <f t="shared" si="266"/>
        <v>0</v>
      </c>
      <c r="AE520" s="234">
        <f t="shared" si="266"/>
        <v>0</v>
      </c>
      <c r="AF520" s="234">
        <f t="shared" si="266"/>
        <v>0</v>
      </c>
      <c r="AG520" s="234">
        <f t="shared" si="266"/>
        <v>0</v>
      </c>
      <c r="AH520" s="234">
        <f t="shared" si="266"/>
        <v>0</v>
      </c>
      <c r="AI520" s="234">
        <f t="shared" si="266"/>
        <v>0</v>
      </c>
      <c r="AJ520" s="234">
        <f t="shared" si="266"/>
        <v>0</v>
      </c>
      <c r="AK520" s="234">
        <f t="shared" si="266"/>
        <v>0</v>
      </c>
      <c r="AL520" s="234">
        <f t="shared" si="266"/>
        <v>0</v>
      </c>
      <c r="AM520" s="234">
        <f t="shared" si="266"/>
        <v>0</v>
      </c>
      <c r="AN520" s="234">
        <f t="shared" si="266"/>
        <v>0</v>
      </c>
      <c r="AO520" s="234">
        <f t="shared" si="266"/>
        <v>0</v>
      </c>
      <c r="AP520" s="234">
        <f t="shared" si="266"/>
        <v>0</v>
      </c>
    </row>
    <row r="521" spans="1:42" x14ac:dyDescent="0.2">
      <c r="A521" s="4">
        <f>A520+1</f>
        <v>2</v>
      </c>
      <c r="B521" s="232">
        <f t="shared" si="265"/>
        <v>0</v>
      </c>
      <c r="C521" s="234">
        <f t="shared" ref="C521:AP521" si="267">LOOKUP(C509,$B$451:$AP$451,$B$452:$AP$452)*$B706/100</f>
        <v>0</v>
      </c>
      <c r="D521" s="234">
        <f t="shared" si="267"/>
        <v>0</v>
      </c>
      <c r="E521" s="234">
        <f t="shared" si="267"/>
        <v>0</v>
      </c>
      <c r="F521" s="234">
        <f t="shared" si="267"/>
        <v>0</v>
      </c>
      <c r="G521" s="234">
        <f t="shared" si="267"/>
        <v>0</v>
      </c>
      <c r="H521" s="234">
        <f t="shared" si="267"/>
        <v>0</v>
      </c>
      <c r="I521" s="234">
        <f t="shared" si="267"/>
        <v>0</v>
      </c>
      <c r="J521" s="234">
        <f t="shared" si="267"/>
        <v>0</v>
      </c>
      <c r="K521" s="234">
        <f t="shared" si="267"/>
        <v>0</v>
      </c>
      <c r="L521" s="234">
        <f t="shared" si="267"/>
        <v>0</v>
      </c>
      <c r="M521" s="234">
        <f t="shared" si="267"/>
        <v>0</v>
      </c>
      <c r="N521" s="234">
        <f t="shared" si="267"/>
        <v>0</v>
      </c>
      <c r="O521" s="234">
        <f t="shared" si="267"/>
        <v>0</v>
      </c>
      <c r="P521" s="234">
        <f t="shared" si="267"/>
        <v>0</v>
      </c>
      <c r="Q521" s="234">
        <f t="shared" si="267"/>
        <v>0</v>
      </c>
      <c r="R521" s="234">
        <f t="shared" si="267"/>
        <v>0</v>
      </c>
      <c r="S521" s="234">
        <f t="shared" si="267"/>
        <v>0</v>
      </c>
      <c r="T521" s="234">
        <f t="shared" si="267"/>
        <v>0</v>
      </c>
      <c r="U521" s="234">
        <f t="shared" si="267"/>
        <v>0</v>
      </c>
      <c r="V521" s="234">
        <f t="shared" si="267"/>
        <v>0</v>
      </c>
      <c r="W521" s="234">
        <f t="shared" si="267"/>
        <v>0</v>
      </c>
      <c r="X521" s="234">
        <f t="shared" si="267"/>
        <v>0</v>
      </c>
      <c r="Y521" s="234">
        <f t="shared" si="267"/>
        <v>0</v>
      </c>
      <c r="Z521" s="234">
        <f t="shared" si="267"/>
        <v>0</v>
      </c>
      <c r="AA521" s="234">
        <f t="shared" si="267"/>
        <v>0</v>
      </c>
      <c r="AB521" s="234">
        <f t="shared" si="267"/>
        <v>0</v>
      </c>
      <c r="AC521" s="234">
        <f t="shared" si="267"/>
        <v>0</v>
      </c>
      <c r="AD521" s="234">
        <f t="shared" si="267"/>
        <v>0</v>
      </c>
      <c r="AE521" s="234">
        <f t="shared" si="267"/>
        <v>0</v>
      </c>
      <c r="AF521" s="234">
        <f t="shared" si="267"/>
        <v>0</v>
      </c>
      <c r="AG521" s="234">
        <f t="shared" si="267"/>
        <v>0</v>
      </c>
      <c r="AH521" s="234">
        <f t="shared" si="267"/>
        <v>0</v>
      </c>
      <c r="AI521" s="234">
        <f t="shared" si="267"/>
        <v>0</v>
      </c>
      <c r="AJ521" s="234">
        <f t="shared" si="267"/>
        <v>0</v>
      </c>
      <c r="AK521" s="234">
        <f t="shared" si="267"/>
        <v>0</v>
      </c>
      <c r="AL521" s="234">
        <f t="shared" si="267"/>
        <v>0</v>
      </c>
      <c r="AM521" s="234">
        <f t="shared" si="267"/>
        <v>0</v>
      </c>
      <c r="AN521" s="234">
        <f t="shared" si="267"/>
        <v>0</v>
      </c>
      <c r="AO521" s="234">
        <f t="shared" si="267"/>
        <v>0</v>
      </c>
      <c r="AP521" s="234">
        <f t="shared" si="267"/>
        <v>0</v>
      </c>
    </row>
    <row r="522" spans="1:42" x14ac:dyDescent="0.2">
      <c r="A522" s="4">
        <f t="shared" ref="A522:A527" si="268">A521+1</f>
        <v>3</v>
      </c>
      <c r="B522" s="232">
        <f t="shared" si="265"/>
        <v>0</v>
      </c>
      <c r="C522" s="234">
        <f t="shared" ref="C522:AP522" si="269">LOOKUP(C510,$B$451:$AP$451,$B$452:$AP$452)*$B707/100</f>
        <v>0</v>
      </c>
      <c r="D522" s="234">
        <f t="shared" si="269"/>
        <v>0</v>
      </c>
      <c r="E522" s="234">
        <f t="shared" si="269"/>
        <v>0</v>
      </c>
      <c r="F522" s="234">
        <f t="shared" si="269"/>
        <v>0</v>
      </c>
      <c r="G522" s="234">
        <f t="shared" si="269"/>
        <v>0</v>
      </c>
      <c r="H522" s="234">
        <f t="shared" si="269"/>
        <v>0</v>
      </c>
      <c r="I522" s="234">
        <f t="shared" si="269"/>
        <v>0</v>
      </c>
      <c r="J522" s="234">
        <f t="shared" si="269"/>
        <v>0</v>
      </c>
      <c r="K522" s="234">
        <f t="shared" si="269"/>
        <v>0</v>
      </c>
      <c r="L522" s="234">
        <f t="shared" si="269"/>
        <v>0</v>
      </c>
      <c r="M522" s="234">
        <f t="shared" si="269"/>
        <v>0</v>
      </c>
      <c r="N522" s="234">
        <f t="shared" si="269"/>
        <v>0</v>
      </c>
      <c r="O522" s="234">
        <f t="shared" si="269"/>
        <v>0</v>
      </c>
      <c r="P522" s="234">
        <f t="shared" si="269"/>
        <v>0</v>
      </c>
      <c r="Q522" s="234">
        <f t="shared" si="269"/>
        <v>0</v>
      </c>
      <c r="R522" s="234">
        <f t="shared" si="269"/>
        <v>0</v>
      </c>
      <c r="S522" s="234">
        <f t="shared" si="269"/>
        <v>0</v>
      </c>
      <c r="T522" s="234">
        <f t="shared" si="269"/>
        <v>0</v>
      </c>
      <c r="U522" s="234">
        <f t="shared" si="269"/>
        <v>0</v>
      </c>
      <c r="V522" s="234">
        <f t="shared" si="269"/>
        <v>0</v>
      </c>
      <c r="W522" s="234">
        <f t="shared" si="269"/>
        <v>0</v>
      </c>
      <c r="X522" s="234">
        <f t="shared" si="269"/>
        <v>0</v>
      </c>
      <c r="Y522" s="234">
        <f t="shared" si="269"/>
        <v>0</v>
      </c>
      <c r="Z522" s="234">
        <f t="shared" si="269"/>
        <v>0</v>
      </c>
      <c r="AA522" s="234">
        <f t="shared" si="269"/>
        <v>0</v>
      </c>
      <c r="AB522" s="234">
        <f t="shared" si="269"/>
        <v>0</v>
      </c>
      <c r="AC522" s="234">
        <f t="shared" si="269"/>
        <v>0</v>
      </c>
      <c r="AD522" s="234">
        <f t="shared" si="269"/>
        <v>0</v>
      </c>
      <c r="AE522" s="234">
        <f t="shared" si="269"/>
        <v>0</v>
      </c>
      <c r="AF522" s="234">
        <f t="shared" si="269"/>
        <v>0</v>
      </c>
      <c r="AG522" s="234">
        <f t="shared" si="269"/>
        <v>0</v>
      </c>
      <c r="AH522" s="234">
        <f t="shared" si="269"/>
        <v>0</v>
      </c>
      <c r="AI522" s="234">
        <f t="shared" si="269"/>
        <v>0</v>
      </c>
      <c r="AJ522" s="234">
        <f t="shared" si="269"/>
        <v>0</v>
      </c>
      <c r="AK522" s="234">
        <f t="shared" si="269"/>
        <v>0</v>
      </c>
      <c r="AL522" s="234">
        <f t="shared" si="269"/>
        <v>0</v>
      </c>
      <c r="AM522" s="234">
        <f t="shared" si="269"/>
        <v>0</v>
      </c>
      <c r="AN522" s="234">
        <f t="shared" si="269"/>
        <v>0</v>
      </c>
      <c r="AO522" s="234">
        <f t="shared" si="269"/>
        <v>0</v>
      </c>
      <c r="AP522" s="234">
        <f t="shared" si="269"/>
        <v>0</v>
      </c>
    </row>
    <row r="523" spans="1:42" x14ac:dyDescent="0.2">
      <c r="A523" s="4">
        <f t="shared" si="268"/>
        <v>4</v>
      </c>
      <c r="B523" s="232">
        <f t="shared" si="265"/>
        <v>0</v>
      </c>
      <c r="C523" s="234">
        <f t="shared" ref="C523:AP523" si="270">LOOKUP(C511,$B$451:$AP$451,$B$452:$AP$452)*$B708/100</f>
        <v>0</v>
      </c>
      <c r="D523" s="234">
        <f t="shared" si="270"/>
        <v>0</v>
      </c>
      <c r="E523" s="234">
        <f t="shared" si="270"/>
        <v>0</v>
      </c>
      <c r="F523" s="234">
        <f t="shared" si="270"/>
        <v>0</v>
      </c>
      <c r="G523" s="234">
        <f t="shared" si="270"/>
        <v>0</v>
      </c>
      <c r="H523" s="234">
        <f t="shared" si="270"/>
        <v>0</v>
      </c>
      <c r="I523" s="234">
        <f t="shared" si="270"/>
        <v>0</v>
      </c>
      <c r="J523" s="234">
        <f t="shared" si="270"/>
        <v>0</v>
      </c>
      <c r="K523" s="234">
        <f t="shared" si="270"/>
        <v>0</v>
      </c>
      <c r="L523" s="234">
        <f t="shared" si="270"/>
        <v>0</v>
      </c>
      <c r="M523" s="234">
        <f t="shared" si="270"/>
        <v>0</v>
      </c>
      <c r="N523" s="234">
        <f t="shared" si="270"/>
        <v>0</v>
      </c>
      <c r="O523" s="234">
        <f t="shared" si="270"/>
        <v>0</v>
      </c>
      <c r="P523" s="234">
        <f t="shared" si="270"/>
        <v>0</v>
      </c>
      <c r="Q523" s="234">
        <f t="shared" si="270"/>
        <v>0</v>
      </c>
      <c r="R523" s="234">
        <f t="shared" si="270"/>
        <v>0</v>
      </c>
      <c r="S523" s="234">
        <f t="shared" si="270"/>
        <v>0</v>
      </c>
      <c r="T523" s="234">
        <f t="shared" si="270"/>
        <v>0</v>
      </c>
      <c r="U523" s="234">
        <f t="shared" si="270"/>
        <v>0</v>
      </c>
      <c r="V523" s="234">
        <f t="shared" si="270"/>
        <v>0</v>
      </c>
      <c r="W523" s="234">
        <f t="shared" si="270"/>
        <v>0</v>
      </c>
      <c r="X523" s="234">
        <f t="shared" si="270"/>
        <v>0</v>
      </c>
      <c r="Y523" s="234">
        <f t="shared" si="270"/>
        <v>0</v>
      </c>
      <c r="Z523" s="234">
        <f t="shared" si="270"/>
        <v>0</v>
      </c>
      <c r="AA523" s="234">
        <f t="shared" si="270"/>
        <v>0</v>
      </c>
      <c r="AB523" s="234">
        <f t="shared" si="270"/>
        <v>0</v>
      </c>
      <c r="AC523" s="234">
        <f t="shared" si="270"/>
        <v>0</v>
      </c>
      <c r="AD523" s="234">
        <f t="shared" si="270"/>
        <v>0</v>
      </c>
      <c r="AE523" s="234">
        <f t="shared" si="270"/>
        <v>0</v>
      </c>
      <c r="AF523" s="234">
        <f t="shared" si="270"/>
        <v>0</v>
      </c>
      <c r="AG523" s="234">
        <f t="shared" si="270"/>
        <v>0</v>
      </c>
      <c r="AH523" s="234">
        <f t="shared" si="270"/>
        <v>0</v>
      </c>
      <c r="AI523" s="234">
        <f t="shared" si="270"/>
        <v>0</v>
      </c>
      <c r="AJ523" s="234">
        <f t="shared" si="270"/>
        <v>0</v>
      </c>
      <c r="AK523" s="234">
        <f t="shared" si="270"/>
        <v>0</v>
      </c>
      <c r="AL523" s="234">
        <f t="shared" si="270"/>
        <v>0</v>
      </c>
      <c r="AM523" s="234">
        <f t="shared" si="270"/>
        <v>0</v>
      </c>
      <c r="AN523" s="234">
        <f t="shared" si="270"/>
        <v>0</v>
      </c>
      <c r="AO523" s="234">
        <f t="shared" si="270"/>
        <v>0</v>
      </c>
      <c r="AP523" s="234">
        <f t="shared" si="270"/>
        <v>0</v>
      </c>
    </row>
    <row r="524" spans="1:42" x14ac:dyDescent="0.2">
      <c r="A524" s="4">
        <f t="shared" si="268"/>
        <v>5</v>
      </c>
      <c r="B524" s="232">
        <f t="shared" si="265"/>
        <v>0</v>
      </c>
      <c r="C524" s="234">
        <f t="shared" ref="C524:AP524" si="271">LOOKUP(C512,$B$451:$AP$451,$B$452:$AP$452)*$B709/100</f>
        <v>0</v>
      </c>
      <c r="D524" s="234">
        <f t="shared" si="271"/>
        <v>0</v>
      </c>
      <c r="E524" s="234">
        <f t="shared" si="271"/>
        <v>0</v>
      </c>
      <c r="F524" s="234">
        <f t="shared" si="271"/>
        <v>0</v>
      </c>
      <c r="G524" s="234">
        <f t="shared" si="271"/>
        <v>0</v>
      </c>
      <c r="H524" s="234">
        <f t="shared" si="271"/>
        <v>0</v>
      </c>
      <c r="I524" s="234">
        <f t="shared" si="271"/>
        <v>0</v>
      </c>
      <c r="J524" s="234">
        <f t="shared" si="271"/>
        <v>0</v>
      </c>
      <c r="K524" s="234">
        <f t="shared" si="271"/>
        <v>0</v>
      </c>
      <c r="L524" s="234">
        <f t="shared" si="271"/>
        <v>0</v>
      </c>
      <c r="M524" s="234">
        <f t="shared" si="271"/>
        <v>0</v>
      </c>
      <c r="N524" s="234">
        <f t="shared" si="271"/>
        <v>0</v>
      </c>
      <c r="O524" s="234">
        <f t="shared" si="271"/>
        <v>0</v>
      </c>
      <c r="P524" s="234">
        <f t="shared" si="271"/>
        <v>0</v>
      </c>
      <c r="Q524" s="234">
        <f t="shared" si="271"/>
        <v>0</v>
      </c>
      <c r="R524" s="234">
        <f t="shared" si="271"/>
        <v>0</v>
      </c>
      <c r="S524" s="234">
        <f t="shared" si="271"/>
        <v>0</v>
      </c>
      <c r="T524" s="234">
        <f t="shared" si="271"/>
        <v>0</v>
      </c>
      <c r="U524" s="234">
        <f t="shared" si="271"/>
        <v>0</v>
      </c>
      <c r="V524" s="234">
        <f t="shared" si="271"/>
        <v>0</v>
      </c>
      <c r="W524" s="234">
        <f t="shared" si="271"/>
        <v>0</v>
      </c>
      <c r="X524" s="234">
        <f t="shared" si="271"/>
        <v>0</v>
      </c>
      <c r="Y524" s="234">
        <f t="shared" si="271"/>
        <v>0</v>
      </c>
      <c r="Z524" s="234">
        <f t="shared" si="271"/>
        <v>0</v>
      </c>
      <c r="AA524" s="234">
        <f t="shared" si="271"/>
        <v>0</v>
      </c>
      <c r="AB524" s="234">
        <f t="shared" si="271"/>
        <v>0</v>
      </c>
      <c r="AC524" s="234">
        <f t="shared" si="271"/>
        <v>0</v>
      </c>
      <c r="AD524" s="234">
        <f t="shared" si="271"/>
        <v>0</v>
      </c>
      <c r="AE524" s="234">
        <f t="shared" si="271"/>
        <v>0</v>
      </c>
      <c r="AF524" s="234">
        <f t="shared" si="271"/>
        <v>0</v>
      </c>
      <c r="AG524" s="234">
        <f t="shared" si="271"/>
        <v>0</v>
      </c>
      <c r="AH524" s="234">
        <f t="shared" si="271"/>
        <v>0</v>
      </c>
      <c r="AI524" s="234">
        <f t="shared" si="271"/>
        <v>0</v>
      </c>
      <c r="AJ524" s="234">
        <f t="shared" si="271"/>
        <v>0</v>
      </c>
      <c r="AK524" s="234">
        <f t="shared" si="271"/>
        <v>0</v>
      </c>
      <c r="AL524" s="234">
        <f t="shared" si="271"/>
        <v>0</v>
      </c>
      <c r="AM524" s="234">
        <f t="shared" si="271"/>
        <v>0</v>
      </c>
      <c r="AN524" s="234">
        <f t="shared" si="271"/>
        <v>0</v>
      </c>
      <c r="AO524" s="234">
        <f t="shared" si="271"/>
        <v>0</v>
      </c>
      <c r="AP524" s="234">
        <f t="shared" si="271"/>
        <v>0</v>
      </c>
    </row>
    <row r="525" spans="1:42" x14ac:dyDescent="0.2">
      <c r="A525" s="4">
        <f t="shared" si="268"/>
        <v>6</v>
      </c>
      <c r="B525" s="232">
        <f t="shared" si="265"/>
        <v>0</v>
      </c>
      <c r="C525" s="234">
        <f t="shared" ref="C525:AP525" si="272">LOOKUP(C513,$B$451:$AP$451,$B$452:$AP$452)*$B710/100</f>
        <v>0</v>
      </c>
      <c r="D525" s="234">
        <f t="shared" si="272"/>
        <v>0</v>
      </c>
      <c r="E525" s="234">
        <f t="shared" si="272"/>
        <v>0</v>
      </c>
      <c r="F525" s="234">
        <f t="shared" si="272"/>
        <v>0</v>
      </c>
      <c r="G525" s="234">
        <f t="shared" si="272"/>
        <v>0</v>
      </c>
      <c r="H525" s="234">
        <f t="shared" si="272"/>
        <v>0</v>
      </c>
      <c r="I525" s="234">
        <f t="shared" si="272"/>
        <v>0</v>
      </c>
      <c r="J525" s="234">
        <f t="shared" si="272"/>
        <v>0</v>
      </c>
      <c r="K525" s="234">
        <f t="shared" si="272"/>
        <v>0</v>
      </c>
      <c r="L525" s="234">
        <f t="shared" si="272"/>
        <v>0</v>
      </c>
      <c r="M525" s="234">
        <f t="shared" si="272"/>
        <v>0</v>
      </c>
      <c r="N525" s="234">
        <f t="shared" si="272"/>
        <v>0</v>
      </c>
      <c r="O525" s="234">
        <f t="shared" si="272"/>
        <v>0</v>
      </c>
      <c r="P525" s="234">
        <f t="shared" si="272"/>
        <v>0</v>
      </c>
      <c r="Q525" s="234">
        <f t="shared" si="272"/>
        <v>0</v>
      </c>
      <c r="R525" s="234">
        <f t="shared" si="272"/>
        <v>0</v>
      </c>
      <c r="S525" s="234">
        <f t="shared" si="272"/>
        <v>0</v>
      </c>
      <c r="T525" s="234">
        <f t="shared" si="272"/>
        <v>0</v>
      </c>
      <c r="U525" s="234">
        <f t="shared" si="272"/>
        <v>0</v>
      </c>
      <c r="V525" s="234">
        <f t="shared" si="272"/>
        <v>0</v>
      </c>
      <c r="W525" s="234">
        <f t="shared" si="272"/>
        <v>0</v>
      </c>
      <c r="X525" s="234">
        <f t="shared" si="272"/>
        <v>0</v>
      </c>
      <c r="Y525" s="234">
        <f t="shared" si="272"/>
        <v>0</v>
      </c>
      <c r="Z525" s="234">
        <f t="shared" si="272"/>
        <v>0</v>
      </c>
      <c r="AA525" s="234">
        <f t="shared" si="272"/>
        <v>0</v>
      </c>
      <c r="AB525" s="234">
        <f t="shared" si="272"/>
        <v>0</v>
      </c>
      <c r="AC525" s="234">
        <f t="shared" si="272"/>
        <v>0</v>
      </c>
      <c r="AD525" s="234">
        <f t="shared" si="272"/>
        <v>0</v>
      </c>
      <c r="AE525" s="234">
        <f t="shared" si="272"/>
        <v>0</v>
      </c>
      <c r="AF525" s="234">
        <f t="shared" si="272"/>
        <v>0</v>
      </c>
      <c r="AG525" s="234">
        <f t="shared" si="272"/>
        <v>0</v>
      </c>
      <c r="AH525" s="234">
        <f t="shared" si="272"/>
        <v>0</v>
      </c>
      <c r="AI525" s="234">
        <f t="shared" si="272"/>
        <v>0</v>
      </c>
      <c r="AJ525" s="234">
        <f t="shared" si="272"/>
        <v>0</v>
      </c>
      <c r="AK525" s="234">
        <f t="shared" si="272"/>
        <v>0</v>
      </c>
      <c r="AL525" s="234">
        <f t="shared" si="272"/>
        <v>0</v>
      </c>
      <c r="AM525" s="234">
        <f t="shared" si="272"/>
        <v>0</v>
      </c>
      <c r="AN525" s="234">
        <f t="shared" si="272"/>
        <v>0</v>
      </c>
      <c r="AO525" s="234">
        <f t="shared" si="272"/>
        <v>0</v>
      </c>
      <c r="AP525" s="234">
        <f t="shared" si="272"/>
        <v>0</v>
      </c>
    </row>
    <row r="526" spans="1:42" x14ac:dyDescent="0.2">
      <c r="A526" s="4">
        <f t="shared" si="268"/>
        <v>7</v>
      </c>
      <c r="B526" s="232">
        <f t="shared" si="265"/>
        <v>0</v>
      </c>
      <c r="C526" s="234">
        <f t="shared" ref="C526:AP526" si="273">LOOKUP(C514,$B$451:$AP$451,$B$452:$AP$452)*$B711/100</f>
        <v>0</v>
      </c>
      <c r="D526" s="234">
        <f t="shared" si="273"/>
        <v>0</v>
      </c>
      <c r="E526" s="234">
        <f t="shared" si="273"/>
        <v>0</v>
      </c>
      <c r="F526" s="234">
        <f t="shared" si="273"/>
        <v>0</v>
      </c>
      <c r="G526" s="234">
        <f t="shared" si="273"/>
        <v>0</v>
      </c>
      <c r="H526" s="234">
        <f t="shared" si="273"/>
        <v>0</v>
      </c>
      <c r="I526" s="234">
        <f t="shared" si="273"/>
        <v>0</v>
      </c>
      <c r="J526" s="234">
        <f t="shared" si="273"/>
        <v>0</v>
      </c>
      <c r="K526" s="234">
        <f t="shared" si="273"/>
        <v>0</v>
      </c>
      <c r="L526" s="234">
        <f t="shared" si="273"/>
        <v>0</v>
      </c>
      <c r="M526" s="234">
        <f t="shared" si="273"/>
        <v>0</v>
      </c>
      <c r="N526" s="234">
        <f t="shared" si="273"/>
        <v>0</v>
      </c>
      <c r="O526" s="234">
        <f t="shared" si="273"/>
        <v>0</v>
      </c>
      <c r="P526" s="234">
        <f t="shared" si="273"/>
        <v>0</v>
      </c>
      <c r="Q526" s="234">
        <f t="shared" si="273"/>
        <v>0</v>
      </c>
      <c r="R526" s="234">
        <f t="shared" si="273"/>
        <v>0</v>
      </c>
      <c r="S526" s="234">
        <f t="shared" si="273"/>
        <v>0</v>
      </c>
      <c r="T526" s="234">
        <f t="shared" si="273"/>
        <v>0</v>
      </c>
      <c r="U526" s="234">
        <f t="shared" si="273"/>
        <v>0</v>
      </c>
      <c r="V526" s="234">
        <f t="shared" si="273"/>
        <v>0</v>
      </c>
      <c r="W526" s="234">
        <f t="shared" si="273"/>
        <v>0</v>
      </c>
      <c r="X526" s="234">
        <f t="shared" si="273"/>
        <v>0</v>
      </c>
      <c r="Y526" s="234">
        <f t="shared" si="273"/>
        <v>0</v>
      </c>
      <c r="Z526" s="234">
        <f t="shared" si="273"/>
        <v>0</v>
      </c>
      <c r="AA526" s="234">
        <f t="shared" si="273"/>
        <v>0</v>
      </c>
      <c r="AB526" s="234">
        <f t="shared" si="273"/>
        <v>0</v>
      </c>
      <c r="AC526" s="234">
        <f t="shared" si="273"/>
        <v>0</v>
      </c>
      <c r="AD526" s="234">
        <f t="shared" si="273"/>
        <v>0</v>
      </c>
      <c r="AE526" s="234">
        <f t="shared" si="273"/>
        <v>0</v>
      </c>
      <c r="AF526" s="234">
        <f t="shared" si="273"/>
        <v>0</v>
      </c>
      <c r="AG526" s="234">
        <f t="shared" si="273"/>
        <v>0</v>
      </c>
      <c r="AH526" s="234">
        <f t="shared" si="273"/>
        <v>0</v>
      </c>
      <c r="AI526" s="234">
        <f t="shared" si="273"/>
        <v>0</v>
      </c>
      <c r="AJ526" s="234">
        <f t="shared" si="273"/>
        <v>0</v>
      </c>
      <c r="AK526" s="234">
        <f t="shared" si="273"/>
        <v>0</v>
      </c>
      <c r="AL526" s="234">
        <f t="shared" si="273"/>
        <v>0</v>
      </c>
      <c r="AM526" s="234">
        <f t="shared" si="273"/>
        <v>0</v>
      </c>
      <c r="AN526" s="234">
        <f t="shared" si="273"/>
        <v>0</v>
      </c>
      <c r="AO526" s="234">
        <f t="shared" si="273"/>
        <v>0</v>
      </c>
      <c r="AP526" s="234">
        <f t="shared" si="273"/>
        <v>0</v>
      </c>
    </row>
    <row r="527" spans="1:42" x14ac:dyDescent="0.2">
      <c r="A527" s="4">
        <f t="shared" si="268"/>
        <v>8</v>
      </c>
      <c r="B527" s="232">
        <f t="shared" si="265"/>
        <v>0</v>
      </c>
      <c r="C527" s="234">
        <f t="shared" ref="C527:AP527" si="274">LOOKUP(C515,$B$451:$AP$451,$B$452:$AP$452)*$B712/100</f>
        <v>0</v>
      </c>
      <c r="D527" s="234">
        <f t="shared" si="274"/>
        <v>0</v>
      </c>
      <c r="E527" s="234">
        <f t="shared" si="274"/>
        <v>0</v>
      </c>
      <c r="F527" s="234">
        <f t="shared" si="274"/>
        <v>0</v>
      </c>
      <c r="G527" s="234">
        <f t="shared" si="274"/>
        <v>0</v>
      </c>
      <c r="H527" s="234">
        <f t="shared" si="274"/>
        <v>0</v>
      </c>
      <c r="I527" s="234">
        <f t="shared" si="274"/>
        <v>0</v>
      </c>
      <c r="J527" s="234">
        <f t="shared" si="274"/>
        <v>0</v>
      </c>
      <c r="K527" s="234">
        <f t="shared" si="274"/>
        <v>0</v>
      </c>
      <c r="L527" s="234">
        <f t="shared" si="274"/>
        <v>0</v>
      </c>
      <c r="M527" s="234">
        <f t="shared" si="274"/>
        <v>0</v>
      </c>
      <c r="N527" s="234">
        <f t="shared" si="274"/>
        <v>0</v>
      </c>
      <c r="O527" s="234">
        <f t="shared" si="274"/>
        <v>0</v>
      </c>
      <c r="P527" s="234">
        <f t="shared" si="274"/>
        <v>0</v>
      </c>
      <c r="Q527" s="234">
        <f t="shared" si="274"/>
        <v>0</v>
      </c>
      <c r="R527" s="234">
        <f t="shared" si="274"/>
        <v>0</v>
      </c>
      <c r="S527" s="234">
        <f t="shared" si="274"/>
        <v>0</v>
      </c>
      <c r="T527" s="234">
        <f t="shared" si="274"/>
        <v>0</v>
      </c>
      <c r="U527" s="234">
        <f t="shared" si="274"/>
        <v>0</v>
      </c>
      <c r="V527" s="234">
        <f t="shared" si="274"/>
        <v>0</v>
      </c>
      <c r="W527" s="234">
        <f t="shared" si="274"/>
        <v>0</v>
      </c>
      <c r="X527" s="234">
        <f t="shared" si="274"/>
        <v>0</v>
      </c>
      <c r="Y527" s="234">
        <f t="shared" si="274"/>
        <v>0</v>
      </c>
      <c r="Z527" s="234">
        <f t="shared" si="274"/>
        <v>0</v>
      </c>
      <c r="AA527" s="234">
        <f t="shared" si="274"/>
        <v>0</v>
      </c>
      <c r="AB527" s="234">
        <f t="shared" si="274"/>
        <v>0</v>
      </c>
      <c r="AC527" s="234">
        <f t="shared" si="274"/>
        <v>0</v>
      </c>
      <c r="AD527" s="234">
        <f t="shared" si="274"/>
        <v>0</v>
      </c>
      <c r="AE527" s="234">
        <f t="shared" si="274"/>
        <v>0</v>
      </c>
      <c r="AF527" s="234">
        <f t="shared" si="274"/>
        <v>0</v>
      </c>
      <c r="AG527" s="234">
        <f t="shared" si="274"/>
        <v>0</v>
      </c>
      <c r="AH527" s="234">
        <f t="shared" si="274"/>
        <v>0</v>
      </c>
      <c r="AI527" s="234">
        <f t="shared" si="274"/>
        <v>0</v>
      </c>
      <c r="AJ527" s="234">
        <f t="shared" si="274"/>
        <v>0</v>
      </c>
      <c r="AK527" s="234">
        <f t="shared" si="274"/>
        <v>0</v>
      </c>
      <c r="AL527" s="234">
        <f t="shared" si="274"/>
        <v>0</v>
      </c>
      <c r="AM527" s="234">
        <f t="shared" si="274"/>
        <v>0</v>
      </c>
      <c r="AN527" s="234">
        <f t="shared" si="274"/>
        <v>0</v>
      </c>
      <c r="AO527" s="234">
        <f t="shared" si="274"/>
        <v>0</v>
      </c>
      <c r="AP527" s="234">
        <f t="shared" si="274"/>
        <v>0</v>
      </c>
    </row>
    <row r="528" spans="1:42" x14ac:dyDescent="0.2">
      <c r="A528" s="4">
        <f>A527+1</f>
        <v>9</v>
      </c>
      <c r="B528" s="232">
        <f t="shared" si="265"/>
        <v>0</v>
      </c>
      <c r="C528" s="234">
        <f t="shared" ref="C528:AP528" si="275">LOOKUP(C516,$B$451:$AP$451,$B$452:$AP$452)*$B713/100</f>
        <v>0</v>
      </c>
      <c r="D528" s="234">
        <f t="shared" si="275"/>
        <v>0</v>
      </c>
      <c r="E528" s="234">
        <f t="shared" si="275"/>
        <v>0</v>
      </c>
      <c r="F528" s="234">
        <f t="shared" si="275"/>
        <v>0</v>
      </c>
      <c r="G528" s="234">
        <f t="shared" si="275"/>
        <v>0</v>
      </c>
      <c r="H528" s="234">
        <f t="shared" si="275"/>
        <v>0</v>
      </c>
      <c r="I528" s="234">
        <f t="shared" si="275"/>
        <v>0</v>
      </c>
      <c r="J528" s="234">
        <f t="shared" si="275"/>
        <v>0</v>
      </c>
      <c r="K528" s="234">
        <f t="shared" si="275"/>
        <v>0</v>
      </c>
      <c r="L528" s="234">
        <f t="shared" si="275"/>
        <v>0</v>
      </c>
      <c r="M528" s="234">
        <f t="shared" si="275"/>
        <v>0</v>
      </c>
      <c r="N528" s="234">
        <f t="shared" si="275"/>
        <v>0</v>
      </c>
      <c r="O528" s="234">
        <f t="shared" si="275"/>
        <v>0</v>
      </c>
      <c r="P528" s="234">
        <f t="shared" si="275"/>
        <v>0</v>
      </c>
      <c r="Q528" s="234">
        <f t="shared" si="275"/>
        <v>0</v>
      </c>
      <c r="R528" s="234">
        <f t="shared" si="275"/>
        <v>0</v>
      </c>
      <c r="S528" s="234">
        <f t="shared" si="275"/>
        <v>0</v>
      </c>
      <c r="T528" s="234">
        <f t="shared" si="275"/>
        <v>0</v>
      </c>
      <c r="U528" s="234">
        <f t="shared" si="275"/>
        <v>0</v>
      </c>
      <c r="V528" s="234">
        <f t="shared" si="275"/>
        <v>0</v>
      </c>
      <c r="W528" s="234">
        <f t="shared" si="275"/>
        <v>0</v>
      </c>
      <c r="X528" s="234">
        <f t="shared" si="275"/>
        <v>0</v>
      </c>
      <c r="Y528" s="234">
        <f t="shared" si="275"/>
        <v>0</v>
      </c>
      <c r="Z528" s="234">
        <f t="shared" si="275"/>
        <v>0</v>
      </c>
      <c r="AA528" s="234">
        <f t="shared" si="275"/>
        <v>0</v>
      </c>
      <c r="AB528" s="234">
        <f t="shared" si="275"/>
        <v>0</v>
      </c>
      <c r="AC528" s="234">
        <f t="shared" si="275"/>
        <v>0</v>
      </c>
      <c r="AD528" s="234">
        <f t="shared" si="275"/>
        <v>0</v>
      </c>
      <c r="AE528" s="234">
        <f t="shared" si="275"/>
        <v>0</v>
      </c>
      <c r="AF528" s="234">
        <f t="shared" si="275"/>
        <v>0</v>
      </c>
      <c r="AG528" s="234">
        <f t="shared" si="275"/>
        <v>0</v>
      </c>
      <c r="AH528" s="234">
        <f t="shared" si="275"/>
        <v>0</v>
      </c>
      <c r="AI528" s="234">
        <f t="shared" si="275"/>
        <v>0</v>
      </c>
      <c r="AJ528" s="234">
        <f t="shared" si="275"/>
        <v>0</v>
      </c>
      <c r="AK528" s="234">
        <f t="shared" si="275"/>
        <v>0</v>
      </c>
      <c r="AL528" s="234">
        <f t="shared" si="275"/>
        <v>0</v>
      </c>
      <c r="AM528" s="234">
        <f t="shared" si="275"/>
        <v>0</v>
      </c>
      <c r="AN528" s="234">
        <f t="shared" si="275"/>
        <v>0</v>
      </c>
      <c r="AO528" s="234">
        <f t="shared" si="275"/>
        <v>0</v>
      </c>
      <c r="AP528" s="234">
        <f t="shared" si="275"/>
        <v>0</v>
      </c>
    </row>
    <row r="529" spans="1:42" x14ac:dyDescent="0.2">
      <c r="A529" s="4">
        <f t="shared" ref="A529" si="276">A528+1</f>
        <v>10</v>
      </c>
      <c r="B529" s="232">
        <f t="shared" si="265"/>
        <v>0</v>
      </c>
      <c r="C529" s="234">
        <f t="shared" ref="C529:AP529" si="277">LOOKUP(C517,$B$451:$AP$451,$B$452:$AP$452)*$B714/100</f>
        <v>0</v>
      </c>
      <c r="D529" s="234">
        <f t="shared" si="277"/>
        <v>0</v>
      </c>
      <c r="E529" s="234">
        <f t="shared" si="277"/>
        <v>0</v>
      </c>
      <c r="F529" s="234">
        <f t="shared" si="277"/>
        <v>0</v>
      </c>
      <c r="G529" s="234">
        <f t="shared" si="277"/>
        <v>0</v>
      </c>
      <c r="H529" s="234">
        <f t="shared" si="277"/>
        <v>0</v>
      </c>
      <c r="I529" s="234">
        <f t="shared" si="277"/>
        <v>0</v>
      </c>
      <c r="J529" s="234">
        <f t="shared" si="277"/>
        <v>0</v>
      </c>
      <c r="K529" s="234">
        <f t="shared" si="277"/>
        <v>0</v>
      </c>
      <c r="L529" s="234">
        <f t="shared" si="277"/>
        <v>0</v>
      </c>
      <c r="M529" s="234">
        <f t="shared" si="277"/>
        <v>0</v>
      </c>
      <c r="N529" s="234">
        <f t="shared" si="277"/>
        <v>0</v>
      </c>
      <c r="O529" s="234">
        <f t="shared" si="277"/>
        <v>0</v>
      </c>
      <c r="P529" s="234">
        <f t="shared" si="277"/>
        <v>0</v>
      </c>
      <c r="Q529" s="234">
        <f t="shared" si="277"/>
        <v>0</v>
      </c>
      <c r="R529" s="234">
        <f t="shared" si="277"/>
        <v>0</v>
      </c>
      <c r="S529" s="234">
        <f t="shared" si="277"/>
        <v>0</v>
      </c>
      <c r="T529" s="234">
        <f t="shared" si="277"/>
        <v>0</v>
      </c>
      <c r="U529" s="234">
        <f t="shared" si="277"/>
        <v>0</v>
      </c>
      <c r="V529" s="234">
        <f t="shared" si="277"/>
        <v>0</v>
      </c>
      <c r="W529" s="234">
        <f t="shared" si="277"/>
        <v>0</v>
      </c>
      <c r="X529" s="234">
        <f t="shared" si="277"/>
        <v>0</v>
      </c>
      <c r="Y529" s="234">
        <f t="shared" si="277"/>
        <v>0</v>
      </c>
      <c r="Z529" s="234">
        <f t="shared" si="277"/>
        <v>0</v>
      </c>
      <c r="AA529" s="234">
        <f t="shared" si="277"/>
        <v>0</v>
      </c>
      <c r="AB529" s="234">
        <f t="shared" si="277"/>
        <v>0</v>
      </c>
      <c r="AC529" s="234">
        <f t="shared" si="277"/>
        <v>0</v>
      </c>
      <c r="AD529" s="234">
        <f t="shared" si="277"/>
        <v>0</v>
      </c>
      <c r="AE529" s="234">
        <f t="shared" si="277"/>
        <v>0</v>
      </c>
      <c r="AF529" s="234">
        <f t="shared" si="277"/>
        <v>0</v>
      </c>
      <c r="AG529" s="234">
        <f t="shared" si="277"/>
        <v>0</v>
      </c>
      <c r="AH529" s="234">
        <f t="shared" si="277"/>
        <v>0</v>
      </c>
      <c r="AI529" s="234">
        <f t="shared" si="277"/>
        <v>0</v>
      </c>
      <c r="AJ529" s="234">
        <f t="shared" si="277"/>
        <v>0</v>
      </c>
      <c r="AK529" s="234">
        <f t="shared" si="277"/>
        <v>0</v>
      </c>
      <c r="AL529" s="234">
        <f t="shared" si="277"/>
        <v>0</v>
      </c>
      <c r="AM529" s="234">
        <f t="shared" si="277"/>
        <v>0</v>
      </c>
      <c r="AN529" s="234">
        <f t="shared" si="277"/>
        <v>0</v>
      </c>
      <c r="AO529" s="234">
        <f t="shared" si="277"/>
        <v>0</v>
      </c>
      <c r="AP529" s="234">
        <f t="shared" si="277"/>
        <v>0</v>
      </c>
    </row>
    <row r="530" spans="1:42" s="16" customFormat="1" x14ac:dyDescent="0.2">
      <c r="A530" s="39" t="s">
        <v>13</v>
      </c>
      <c r="B530" s="19"/>
      <c r="C530" s="213">
        <f>SUM(C520:C529)</f>
        <v>0</v>
      </c>
      <c r="D530" s="213">
        <f t="shared" ref="D530:AP530" si="278">SUM(D520:D529)</f>
        <v>0</v>
      </c>
      <c r="E530" s="213">
        <f t="shared" si="278"/>
        <v>0</v>
      </c>
      <c r="F530" s="213">
        <f t="shared" si="278"/>
        <v>0</v>
      </c>
      <c r="G530" s="213">
        <f t="shared" si="278"/>
        <v>0</v>
      </c>
      <c r="H530" s="213">
        <f t="shared" si="278"/>
        <v>0</v>
      </c>
      <c r="I530" s="213">
        <f t="shared" si="278"/>
        <v>0</v>
      </c>
      <c r="J530" s="213">
        <f t="shared" si="278"/>
        <v>0</v>
      </c>
      <c r="K530" s="213">
        <f t="shared" si="278"/>
        <v>0</v>
      </c>
      <c r="L530" s="213">
        <f t="shared" si="278"/>
        <v>0</v>
      </c>
      <c r="M530" s="213">
        <f t="shared" si="278"/>
        <v>0</v>
      </c>
      <c r="N530" s="213">
        <f t="shared" si="278"/>
        <v>0</v>
      </c>
      <c r="O530" s="213">
        <f t="shared" si="278"/>
        <v>0</v>
      </c>
      <c r="P530" s="213">
        <f t="shared" si="278"/>
        <v>0</v>
      </c>
      <c r="Q530" s="213">
        <f t="shared" si="278"/>
        <v>0</v>
      </c>
      <c r="R530" s="213">
        <f t="shared" si="278"/>
        <v>0</v>
      </c>
      <c r="S530" s="213">
        <f t="shared" si="278"/>
        <v>0</v>
      </c>
      <c r="T530" s="213">
        <f t="shared" si="278"/>
        <v>0</v>
      </c>
      <c r="U530" s="213">
        <f t="shared" si="278"/>
        <v>0</v>
      </c>
      <c r="V530" s="213">
        <f t="shared" si="278"/>
        <v>0</v>
      </c>
      <c r="W530" s="213">
        <f t="shared" si="278"/>
        <v>0</v>
      </c>
      <c r="X530" s="213">
        <f t="shared" si="278"/>
        <v>0</v>
      </c>
      <c r="Y530" s="213">
        <f t="shared" si="278"/>
        <v>0</v>
      </c>
      <c r="Z530" s="213">
        <f t="shared" si="278"/>
        <v>0</v>
      </c>
      <c r="AA530" s="213">
        <f t="shared" si="278"/>
        <v>0</v>
      </c>
      <c r="AB530" s="213">
        <f t="shared" si="278"/>
        <v>0</v>
      </c>
      <c r="AC530" s="213">
        <f t="shared" si="278"/>
        <v>0</v>
      </c>
      <c r="AD530" s="213">
        <f t="shared" si="278"/>
        <v>0</v>
      </c>
      <c r="AE530" s="213">
        <f t="shared" si="278"/>
        <v>0</v>
      </c>
      <c r="AF530" s="213">
        <f t="shared" si="278"/>
        <v>0</v>
      </c>
      <c r="AG530" s="213">
        <f t="shared" si="278"/>
        <v>0</v>
      </c>
      <c r="AH530" s="213">
        <f t="shared" si="278"/>
        <v>0</v>
      </c>
      <c r="AI530" s="213">
        <f t="shared" si="278"/>
        <v>0</v>
      </c>
      <c r="AJ530" s="213">
        <f t="shared" si="278"/>
        <v>0</v>
      </c>
      <c r="AK530" s="213">
        <f t="shared" si="278"/>
        <v>0</v>
      </c>
      <c r="AL530" s="213">
        <f t="shared" si="278"/>
        <v>0</v>
      </c>
      <c r="AM530" s="213">
        <f t="shared" si="278"/>
        <v>0</v>
      </c>
      <c r="AN530" s="213">
        <f t="shared" si="278"/>
        <v>0</v>
      </c>
      <c r="AO530" s="213">
        <f t="shared" si="278"/>
        <v>0</v>
      </c>
      <c r="AP530" s="213">
        <f t="shared" si="278"/>
        <v>0</v>
      </c>
    </row>
    <row r="531" spans="1:42" s="16" customFormat="1" x14ac:dyDescent="0.2">
      <c r="A531" s="39"/>
      <c r="B531" s="19"/>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3"/>
      <c r="AC531" s="213"/>
      <c r="AD531" s="213"/>
      <c r="AE531" s="213"/>
      <c r="AF531" s="213"/>
      <c r="AG531" s="213"/>
      <c r="AH531" s="213"/>
      <c r="AI531" s="213"/>
      <c r="AJ531" s="213"/>
      <c r="AK531" s="213"/>
      <c r="AL531" s="213"/>
      <c r="AM531" s="213"/>
      <c r="AN531" s="213"/>
      <c r="AO531" s="213"/>
      <c r="AP531" s="213"/>
    </row>
    <row r="532" spans="1:42" s="16" customFormat="1" x14ac:dyDescent="0.2">
      <c r="A532" s="285" t="s">
        <v>217</v>
      </c>
      <c r="B532" s="286"/>
      <c r="C532" s="286"/>
      <c r="D532" s="286"/>
      <c r="E532" s="286"/>
      <c r="F532" s="286"/>
      <c r="G532" s="286"/>
      <c r="H532" s="286"/>
      <c r="I532" s="286"/>
      <c r="J532" s="286"/>
      <c r="K532" s="286"/>
      <c r="L532" s="286"/>
      <c r="M532" s="286"/>
      <c r="N532" s="286"/>
      <c r="O532" s="286"/>
      <c r="P532" s="286"/>
      <c r="Q532" s="286"/>
      <c r="R532" s="286"/>
      <c r="S532" s="286"/>
      <c r="T532" s="286"/>
      <c r="U532" s="286"/>
      <c r="V532" s="286"/>
      <c r="W532" s="286"/>
      <c r="X532" s="286"/>
      <c r="Y532" s="286"/>
      <c r="Z532" s="286"/>
      <c r="AA532" s="286"/>
      <c r="AB532" s="286"/>
      <c r="AC532" s="286"/>
      <c r="AD532" s="286"/>
      <c r="AE532" s="286"/>
      <c r="AF532" s="286"/>
      <c r="AG532" s="286"/>
      <c r="AH532" s="286"/>
      <c r="AI532" s="286"/>
      <c r="AJ532" s="286"/>
      <c r="AK532" s="286"/>
      <c r="AL532" s="286"/>
      <c r="AM532" s="286"/>
      <c r="AN532" s="286"/>
      <c r="AO532" s="286"/>
      <c r="AP532" s="286"/>
    </row>
    <row r="533" spans="1:42" s="16" customFormat="1" x14ac:dyDescent="0.2">
      <c r="A533" s="287" t="s">
        <v>72</v>
      </c>
      <c r="B533" s="257"/>
      <c r="C533" s="288"/>
      <c r="D533" s="288"/>
      <c r="E533" s="288"/>
      <c r="F533" s="288"/>
      <c r="G533" s="288"/>
      <c r="H533" s="288"/>
      <c r="I533" s="288"/>
      <c r="J533" s="288"/>
      <c r="K533" s="288"/>
      <c r="L533" s="288"/>
      <c r="M533" s="288"/>
      <c r="N533" s="288"/>
      <c r="O533" s="288"/>
      <c r="P533" s="288"/>
      <c r="Q533" s="288"/>
      <c r="R533" s="288"/>
      <c r="S533" s="288"/>
      <c r="T533" s="288"/>
      <c r="U533" s="288"/>
      <c r="V533" s="288"/>
      <c r="W533" s="288"/>
      <c r="X533" s="288"/>
      <c r="Y533" s="288"/>
      <c r="Z533" s="288"/>
      <c r="AA533" s="288"/>
      <c r="AB533" s="288"/>
      <c r="AC533" s="288"/>
      <c r="AD533" s="288"/>
      <c r="AE533" s="288"/>
      <c r="AF533" s="288"/>
      <c r="AG533" s="288"/>
      <c r="AH533" s="288"/>
      <c r="AI533" s="288"/>
      <c r="AJ533" s="288"/>
      <c r="AK533" s="288"/>
      <c r="AL533" s="288"/>
      <c r="AM533" s="288"/>
      <c r="AN533" s="288"/>
      <c r="AO533" s="288"/>
      <c r="AP533" s="288"/>
    </row>
    <row r="534" spans="1:42" s="16" customFormat="1" x14ac:dyDescent="0.2">
      <c r="A534" s="30" t="s">
        <v>5</v>
      </c>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c r="AA534" s="162"/>
      <c r="AB534" s="162"/>
      <c r="AC534" s="162"/>
      <c r="AD534" s="162"/>
      <c r="AE534" s="162"/>
      <c r="AF534" s="162"/>
      <c r="AG534" s="162"/>
      <c r="AH534" s="162"/>
      <c r="AI534" s="162"/>
      <c r="AJ534" s="162"/>
      <c r="AK534" s="162"/>
      <c r="AL534" s="162"/>
      <c r="AM534" s="162"/>
      <c r="AN534" s="162"/>
      <c r="AO534" s="162"/>
      <c r="AP534" s="162"/>
    </row>
    <row r="535" spans="1:42" s="16" customFormat="1" x14ac:dyDescent="0.2">
      <c r="A535" s="32" t="s">
        <v>299</v>
      </c>
      <c r="C535" s="152">
        <f>IF(ptc_sta_amount="n/a",Inputs!D181,IF(C$2&lt;=ptc_sta_term,ptc_sta_amount*(1+ptc_sta_escal/100)^B$2,0))</f>
        <v>0</v>
      </c>
      <c r="D535" s="152">
        <f>IF(ptc_sta_amount="n/a",Inputs!E181,IF(D$2&lt;=ptc_sta_term,ptc_sta_amount*(1+ptc_sta_escal/100)^C$2,0))</f>
        <v>0</v>
      </c>
      <c r="E535" s="152">
        <f>IF(ptc_sta_amount="n/a",Inputs!F181,IF(E$2&lt;=ptc_sta_term,ptc_sta_amount*(1+ptc_sta_escal/100)^D$2,0))</f>
        <v>0</v>
      </c>
      <c r="F535" s="152">
        <f>IF(ptc_sta_amount="n/a",Inputs!G181,IF(F$2&lt;=ptc_sta_term,ptc_sta_amount*(1+ptc_sta_escal/100)^E$2,0))</f>
        <v>0</v>
      </c>
      <c r="G535" s="152">
        <f>IF(ptc_sta_amount="n/a",Inputs!H181,IF(G$2&lt;=ptc_sta_term,ptc_sta_amount*(1+ptc_sta_escal/100)^F$2,0))</f>
        <v>0</v>
      </c>
      <c r="H535" s="152">
        <f>IF(ptc_sta_amount="n/a",Inputs!I181,IF(H$2&lt;=ptc_sta_term,ptc_sta_amount*(1+ptc_sta_escal/100)^G$2,0))</f>
        <v>0</v>
      </c>
      <c r="I535" s="152">
        <f>IF(ptc_sta_amount="n/a",Inputs!J181,IF(I$2&lt;=ptc_sta_term,ptc_sta_amount*(1+ptc_sta_escal/100)^H$2,0))</f>
        <v>0</v>
      </c>
      <c r="J535" s="152">
        <f>IF(ptc_sta_amount="n/a",Inputs!K181,IF(J$2&lt;=ptc_sta_term,ptc_sta_amount*(1+ptc_sta_escal/100)^I$2,0))</f>
        <v>0</v>
      </c>
      <c r="K535" s="152">
        <f>IF(ptc_sta_amount="n/a",Inputs!L181,IF(K$2&lt;=ptc_sta_term,ptc_sta_amount*(1+ptc_sta_escal/100)^J$2,0))</f>
        <v>0</v>
      </c>
      <c r="L535" s="152">
        <f>IF(ptc_sta_amount="n/a",Inputs!M181,IF(L$2&lt;=ptc_sta_term,ptc_sta_amount*(1+ptc_sta_escal/100)^K$2,0))</f>
        <v>0</v>
      </c>
      <c r="M535" s="152">
        <f>IF(ptc_sta_amount="n/a",Inputs!N181,IF(M$2&lt;=ptc_sta_term,ptc_sta_amount*(1+ptc_sta_escal/100)^L$2,0))</f>
        <v>0</v>
      </c>
      <c r="N535" s="152">
        <f>IF(ptc_sta_amount="n/a",Inputs!O181,IF(N$2&lt;=ptc_sta_term,ptc_sta_amount*(1+ptc_sta_escal/100)^M$2,0))</f>
        <v>0</v>
      </c>
      <c r="O535" s="152">
        <f>IF(ptc_sta_amount="n/a",Inputs!P181,IF(O$2&lt;=ptc_sta_term,ptc_sta_amount*(1+ptc_sta_escal/100)^N$2,0))</f>
        <v>0</v>
      </c>
      <c r="P535" s="152">
        <f>IF(ptc_sta_amount="n/a",Inputs!Q181,IF(P$2&lt;=ptc_sta_term,ptc_sta_amount*(1+ptc_sta_escal/100)^O$2,0))</f>
        <v>0</v>
      </c>
      <c r="Q535" s="152">
        <f>IF(ptc_sta_amount="n/a",Inputs!R181,IF(Q$2&lt;=ptc_sta_term,ptc_sta_amount*(1+ptc_sta_escal/100)^P$2,0))</f>
        <v>0</v>
      </c>
      <c r="R535" s="152">
        <f>IF(ptc_sta_amount="n/a",Inputs!S181,IF(R$2&lt;=ptc_sta_term,ptc_sta_amount*(1+ptc_sta_escal/100)^Q$2,0))</f>
        <v>0</v>
      </c>
      <c r="S535" s="152">
        <f>IF(ptc_sta_amount="n/a",Inputs!T181,IF(S$2&lt;=ptc_sta_term,ptc_sta_amount*(1+ptc_sta_escal/100)^R$2,0))</f>
        <v>0</v>
      </c>
      <c r="T535" s="152">
        <f>IF(ptc_sta_amount="n/a",Inputs!U181,IF(T$2&lt;=ptc_sta_term,ptc_sta_amount*(1+ptc_sta_escal/100)^S$2,0))</f>
        <v>0</v>
      </c>
      <c r="U535" s="152">
        <f>IF(ptc_sta_amount="n/a",Inputs!V181,IF(U$2&lt;=ptc_sta_term,ptc_sta_amount*(1+ptc_sta_escal/100)^T$2,0))</f>
        <v>0</v>
      </c>
      <c r="V535" s="152">
        <f>IF(ptc_sta_amount="n/a",Inputs!W181,IF(V$2&lt;=ptc_sta_term,ptc_sta_amount*(1+ptc_sta_escal/100)^U$2,0))</f>
        <v>0</v>
      </c>
      <c r="W535" s="152">
        <f>IF(ptc_sta_amount="n/a",Inputs!X181,IF(W$2&lt;=ptc_sta_term,ptc_sta_amount*(1+ptc_sta_escal/100)^V$2,0))</f>
        <v>0</v>
      </c>
      <c r="X535" s="152">
        <f>IF(ptc_sta_amount="n/a",Inputs!Y181,IF(X$2&lt;=ptc_sta_term,ptc_sta_amount*(1+ptc_sta_escal/100)^W$2,0))</f>
        <v>0</v>
      </c>
      <c r="Y535" s="152">
        <f>IF(ptc_sta_amount="n/a",Inputs!Z181,IF(Y$2&lt;=ptc_sta_term,ptc_sta_amount*(1+ptc_sta_escal/100)^X$2,0))</f>
        <v>0</v>
      </c>
      <c r="Z535" s="152">
        <f>IF(ptc_sta_amount="n/a",Inputs!AA181,IF(Z$2&lt;=ptc_sta_term,ptc_sta_amount*(1+ptc_sta_escal/100)^Y$2,0))</f>
        <v>0</v>
      </c>
      <c r="AA535" s="152">
        <f>IF(ptc_sta_amount="n/a",Inputs!AB181,IF(AA$2&lt;=ptc_sta_term,ptc_sta_amount*(1+ptc_sta_escal/100)^Z$2,0))</f>
        <v>0</v>
      </c>
      <c r="AB535" s="152">
        <f>IF(ptc_sta_amount="n/a",Inputs!AC181,IF(AB$2&lt;=ptc_sta_term,ptc_sta_amount*(1+ptc_sta_escal/100)^AA$2,0))</f>
        <v>0</v>
      </c>
      <c r="AC535" s="152">
        <f>IF(ptc_sta_amount="n/a",Inputs!AD181,IF(AC$2&lt;=ptc_sta_term,ptc_sta_amount*(1+ptc_sta_escal/100)^AB$2,0))</f>
        <v>0</v>
      </c>
      <c r="AD535" s="152">
        <f>IF(ptc_sta_amount="n/a",Inputs!AE181,IF(AD$2&lt;=ptc_sta_term,ptc_sta_amount*(1+ptc_sta_escal/100)^AC$2,0))</f>
        <v>0</v>
      </c>
      <c r="AE535" s="152">
        <f>IF(ptc_sta_amount="n/a",Inputs!AF181,IF(AE$2&lt;=ptc_sta_term,ptc_sta_amount*(1+ptc_sta_escal/100)^AD$2,0))</f>
        <v>0</v>
      </c>
      <c r="AF535" s="152">
        <f>IF(ptc_sta_amount="n/a",Inputs!AG181,IF(AF$2&lt;=ptc_sta_term,ptc_sta_amount*(1+ptc_sta_escal/100)^AE$2,0))</f>
        <v>0</v>
      </c>
      <c r="AG535" s="152">
        <f>IF(ptc_sta_amount="n/a",Inputs!AH181,IF(AG$2&lt;=ptc_sta_term,ptc_sta_amount*(1+ptc_sta_escal/100)^AF$2,0))</f>
        <v>0</v>
      </c>
      <c r="AH535" s="152">
        <f>IF(ptc_sta_amount="n/a",Inputs!AI181,IF(AH$2&lt;=ptc_sta_term,ptc_sta_amount*(1+ptc_sta_escal/100)^AG$2,0))</f>
        <v>0</v>
      </c>
      <c r="AI535" s="152">
        <f>IF(ptc_sta_amount="n/a",Inputs!AJ181,IF(AI$2&lt;=ptc_sta_term,ptc_sta_amount*(1+ptc_sta_escal/100)^AH$2,0))</f>
        <v>0</v>
      </c>
      <c r="AJ535" s="152">
        <f>IF(ptc_sta_amount="n/a",Inputs!AK181,IF(AJ$2&lt;=ptc_sta_term,ptc_sta_amount*(1+ptc_sta_escal/100)^AI$2,0))</f>
        <v>0</v>
      </c>
      <c r="AK535" s="152">
        <f>IF(ptc_sta_amount="n/a",Inputs!AL181,IF(AK$2&lt;=ptc_sta_term,ptc_sta_amount*(1+ptc_sta_escal/100)^AJ$2,0))</f>
        <v>0</v>
      </c>
      <c r="AL535" s="152">
        <f>IF(ptc_sta_amount="n/a",Inputs!AM181,IF(AL$2&lt;=ptc_sta_term,ptc_sta_amount*(1+ptc_sta_escal/100)^AK$2,0))</f>
        <v>0</v>
      </c>
      <c r="AM535" s="152">
        <f>IF(ptc_sta_amount="n/a",Inputs!AN181,IF(AM$2&lt;=ptc_sta_term,ptc_sta_amount*(1+ptc_sta_escal/100)^AL$2,0))</f>
        <v>0</v>
      </c>
      <c r="AN535" s="152">
        <f>IF(ptc_sta_amount="n/a",Inputs!AO181,IF(AN$2&lt;=ptc_sta_term,ptc_sta_amount*(1+ptc_sta_escal/100)^AM$2,0))</f>
        <v>0</v>
      </c>
      <c r="AO535" s="152">
        <f>IF(ptc_sta_amount="n/a",Inputs!AP181,IF(AO$2&lt;=ptc_sta_term,ptc_sta_amount*(1+ptc_sta_escal/100)^AN$2,0))</f>
        <v>0</v>
      </c>
      <c r="AP535" s="152">
        <f>IF(ptc_sta_amount="n/a",Inputs!AQ181,IF(AP$2&lt;=ptc_sta_term,ptc_sta_amount*(1+ptc_sta_escal/100)^AO$2,0))</f>
        <v>0</v>
      </c>
    </row>
    <row r="536" spans="1:42" s="16" customFormat="1" x14ac:dyDescent="0.2">
      <c r="A536" s="32" t="s">
        <v>300</v>
      </c>
      <c r="C536" s="152">
        <f>ROUND(C535*1000,0)</f>
        <v>0</v>
      </c>
      <c r="D536" s="152">
        <f>ROUND(D535*1000,0)</f>
        <v>0</v>
      </c>
      <c r="E536" s="152">
        <f t="shared" ref="E536:AP536" si="279">ROUND(E535*1000,0)</f>
        <v>0</v>
      </c>
      <c r="F536" s="152">
        <f t="shared" si="279"/>
        <v>0</v>
      </c>
      <c r="G536" s="152">
        <f t="shared" si="279"/>
        <v>0</v>
      </c>
      <c r="H536" s="152">
        <f t="shared" si="279"/>
        <v>0</v>
      </c>
      <c r="I536" s="152">
        <f t="shared" si="279"/>
        <v>0</v>
      </c>
      <c r="J536" s="152">
        <f t="shared" si="279"/>
        <v>0</v>
      </c>
      <c r="K536" s="152">
        <f t="shared" si="279"/>
        <v>0</v>
      </c>
      <c r="L536" s="152">
        <f t="shared" si="279"/>
        <v>0</v>
      </c>
      <c r="M536" s="152">
        <f t="shared" si="279"/>
        <v>0</v>
      </c>
      <c r="N536" s="152">
        <f t="shared" si="279"/>
        <v>0</v>
      </c>
      <c r="O536" s="152">
        <f t="shared" si="279"/>
        <v>0</v>
      </c>
      <c r="P536" s="152">
        <f t="shared" si="279"/>
        <v>0</v>
      </c>
      <c r="Q536" s="152">
        <f t="shared" si="279"/>
        <v>0</v>
      </c>
      <c r="R536" s="152">
        <f t="shared" si="279"/>
        <v>0</v>
      </c>
      <c r="S536" s="152">
        <f t="shared" si="279"/>
        <v>0</v>
      </c>
      <c r="T536" s="152">
        <f t="shared" si="279"/>
        <v>0</v>
      </c>
      <c r="U536" s="152">
        <f t="shared" si="279"/>
        <v>0</v>
      </c>
      <c r="V536" s="152">
        <f t="shared" si="279"/>
        <v>0</v>
      </c>
      <c r="W536" s="152">
        <f t="shared" si="279"/>
        <v>0</v>
      </c>
      <c r="X536" s="152">
        <f t="shared" si="279"/>
        <v>0</v>
      </c>
      <c r="Y536" s="152">
        <f t="shared" si="279"/>
        <v>0</v>
      </c>
      <c r="Z536" s="152">
        <f t="shared" si="279"/>
        <v>0</v>
      </c>
      <c r="AA536" s="152">
        <f t="shared" si="279"/>
        <v>0</v>
      </c>
      <c r="AB536" s="152">
        <f t="shared" si="279"/>
        <v>0</v>
      </c>
      <c r="AC536" s="152">
        <f t="shared" si="279"/>
        <v>0</v>
      </c>
      <c r="AD536" s="152">
        <f t="shared" si="279"/>
        <v>0</v>
      </c>
      <c r="AE536" s="152">
        <f t="shared" si="279"/>
        <v>0</v>
      </c>
      <c r="AF536" s="152">
        <f t="shared" si="279"/>
        <v>0</v>
      </c>
      <c r="AG536" s="152">
        <f t="shared" si="279"/>
        <v>0</v>
      </c>
      <c r="AH536" s="152">
        <f t="shared" si="279"/>
        <v>0</v>
      </c>
      <c r="AI536" s="152">
        <f t="shared" si="279"/>
        <v>0</v>
      </c>
      <c r="AJ536" s="152">
        <f t="shared" si="279"/>
        <v>0</v>
      </c>
      <c r="AK536" s="152">
        <f t="shared" si="279"/>
        <v>0</v>
      </c>
      <c r="AL536" s="152">
        <f t="shared" si="279"/>
        <v>0</v>
      </c>
      <c r="AM536" s="152">
        <f t="shared" si="279"/>
        <v>0</v>
      </c>
      <c r="AN536" s="152">
        <f t="shared" si="279"/>
        <v>0</v>
      </c>
      <c r="AO536" s="152">
        <f t="shared" si="279"/>
        <v>0</v>
      </c>
      <c r="AP536" s="152">
        <f t="shared" si="279"/>
        <v>0</v>
      </c>
    </row>
    <row r="537" spans="1:42" s="16" customFormat="1" x14ac:dyDescent="0.2">
      <c r="A537" s="32" t="s">
        <v>73</v>
      </c>
      <c r="C537" s="163">
        <f>C$5/1000</f>
        <v>0</v>
      </c>
      <c r="D537" s="163">
        <f>D$5/1000</f>
        <v>0</v>
      </c>
      <c r="E537" s="163">
        <f t="shared" ref="E537:AP537" si="280">E$5/1000</f>
        <v>0</v>
      </c>
      <c r="F537" s="163">
        <f t="shared" si="280"/>
        <v>0</v>
      </c>
      <c r="G537" s="163">
        <f t="shared" si="280"/>
        <v>0</v>
      </c>
      <c r="H537" s="163">
        <f t="shared" si="280"/>
        <v>0</v>
      </c>
      <c r="I537" s="163">
        <f t="shared" si="280"/>
        <v>0</v>
      </c>
      <c r="J537" s="163">
        <f t="shared" si="280"/>
        <v>0</v>
      </c>
      <c r="K537" s="163">
        <f t="shared" si="280"/>
        <v>0</v>
      </c>
      <c r="L537" s="163">
        <f t="shared" si="280"/>
        <v>0</v>
      </c>
      <c r="M537" s="163">
        <f t="shared" si="280"/>
        <v>0</v>
      </c>
      <c r="N537" s="163">
        <f t="shared" si="280"/>
        <v>0</v>
      </c>
      <c r="O537" s="163">
        <f t="shared" si="280"/>
        <v>0</v>
      </c>
      <c r="P537" s="163">
        <f t="shared" si="280"/>
        <v>0</v>
      </c>
      <c r="Q537" s="163">
        <f t="shared" si="280"/>
        <v>0</v>
      </c>
      <c r="R537" s="163">
        <f t="shared" si="280"/>
        <v>0</v>
      </c>
      <c r="S537" s="163">
        <f t="shared" si="280"/>
        <v>0</v>
      </c>
      <c r="T537" s="163">
        <f t="shared" si="280"/>
        <v>0</v>
      </c>
      <c r="U537" s="163">
        <f t="shared" si="280"/>
        <v>0</v>
      </c>
      <c r="V537" s="163">
        <f t="shared" si="280"/>
        <v>0</v>
      </c>
      <c r="W537" s="163">
        <f t="shared" si="280"/>
        <v>0</v>
      </c>
      <c r="X537" s="163">
        <f t="shared" si="280"/>
        <v>0</v>
      </c>
      <c r="Y537" s="163">
        <f t="shared" si="280"/>
        <v>0</v>
      </c>
      <c r="Z537" s="163">
        <f t="shared" si="280"/>
        <v>0</v>
      </c>
      <c r="AA537" s="163">
        <f t="shared" si="280"/>
        <v>0</v>
      </c>
      <c r="AB537" s="163">
        <f t="shared" si="280"/>
        <v>0</v>
      </c>
      <c r="AC537" s="163">
        <f t="shared" si="280"/>
        <v>0</v>
      </c>
      <c r="AD537" s="163">
        <f t="shared" si="280"/>
        <v>0</v>
      </c>
      <c r="AE537" s="163">
        <f t="shared" si="280"/>
        <v>0</v>
      </c>
      <c r="AF537" s="163">
        <f t="shared" si="280"/>
        <v>0</v>
      </c>
      <c r="AG537" s="163">
        <f t="shared" si="280"/>
        <v>0</v>
      </c>
      <c r="AH537" s="163">
        <f t="shared" si="280"/>
        <v>0</v>
      </c>
      <c r="AI537" s="163">
        <f t="shared" si="280"/>
        <v>0</v>
      </c>
      <c r="AJ537" s="163">
        <f t="shared" si="280"/>
        <v>0</v>
      </c>
      <c r="AK537" s="163">
        <f t="shared" si="280"/>
        <v>0</v>
      </c>
      <c r="AL537" s="163">
        <f t="shared" si="280"/>
        <v>0</v>
      </c>
      <c r="AM537" s="163">
        <f t="shared" si="280"/>
        <v>0</v>
      </c>
      <c r="AN537" s="163">
        <f t="shared" si="280"/>
        <v>0</v>
      </c>
      <c r="AO537" s="163">
        <f t="shared" si="280"/>
        <v>0</v>
      </c>
      <c r="AP537" s="163">
        <f t="shared" si="280"/>
        <v>0</v>
      </c>
    </row>
    <row r="538" spans="1:42" s="16" customFormat="1" x14ac:dyDescent="0.2">
      <c r="A538" s="32" t="s">
        <v>13</v>
      </c>
      <c r="C538" s="162">
        <f>C536*C537</f>
        <v>0</v>
      </c>
      <c r="D538" s="162">
        <f>D536*D537</f>
        <v>0</v>
      </c>
      <c r="E538" s="162">
        <f t="shared" ref="E538:AP538" si="281">E536*E537</f>
        <v>0</v>
      </c>
      <c r="F538" s="162">
        <f t="shared" si="281"/>
        <v>0</v>
      </c>
      <c r="G538" s="162">
        <f t="shared" si="281"/>
        <v>0</v>
      </c>
      <c r="H538" s="162">
        <f t="shared" si="281"/>
        <v>0</v>
      </c>
      <c r="I538" s="162">
        <f t="shared" si="281"/>
        <v>0</v>
      </c>
      <c r="J538" s="162">
        <f t="shared" si="281"/>
        <v>0</v>
      </c>
      <c r="K538" s="162">
        <f t="shared" si="281"/>
        <v>0</v>
      </c>
      <c r="L538" s="162">
        <f t="shared" si="281"/>
        <v>0</v>
      </c>
      <c r="M538" s="162">
        <f t="shared" si="281"/>
        <v>0</v>
      </c>
      <c r="N538" s="162">
        <f t="shared" si="281"/>
        <v>0</v>
      </c>
      <c r="O538" s="162">
        <f t="shared" si="281"/>
        <v>0</v>
      </c>
      <c r="P538" s="162">
        <f t="shared" si="281"/>
        <v>0</v>
      </c>
      <c r="Q538" s="162">
        <f t="shared" si="281"/>
        <v>0</v>
      </c>
      <c r="R538" s="162">
        <f t="shared" si="281"/>
        <v>0</v>
      </c>
      <c r="S538" s="162">
        <f t="shared" si="281"/>
        <v>0</v>
      </c>
      <c r="T538" s="162">
        <f t="shared" si="281"/>
        <v>0</v>
      </c>
      <c r="U538" s="162">
        <f t="shared" si="281"/>
        <v>0</v>
      </c>
      <c r="V538" s="162">
        <f t="shared" si="281"/>
        <v>0</v>
      </c>
      <c r="W538" s="162">
        <f t="shared" si="281"/>
        <v>0</v>
      </c>
      <c r="X538" s="162">
        <f t="shared" si="281"/>
        <v>0</v>
      </c>
      <c r="Y538" s="162">
        <f t="shared" si="281"/>
        <v>0</v>
      </c>
      <c r="Z538" s="162">
        <f t="shared" si="281"/>
        <v>0</v>
      </c>
      <c r="AA538" s="162">
        <f t="shared" si="281"/>
        <v>0</v>
      </c>
      <c r="AB538" s="162">
        <f t="shared" si="281"/>
        <v>0</v>
      </c>
      <c r="AC538" s="162">
        <f t="shared" si="281"/>
        <v>0</v>
      </c>
      <c r="AD538" s="162">
        <f t="shared" si="281"/>
        <v>0</v>
      </c>
      <c r="AE538" s="162">
        <f t="shared" si="281"/>
        <v>0</v>
      </c>
      <c r="AF538" s="162">
        <f t="shared" si="281"/>
        <v>0</v>
      </c>
      <c r="AG538" s="162">
        <f t="shared" si="281"/>
        <v>0</v>
      </c>
      <c r="AH538" s="162">
        <f t="shared" si="281"/>
        <v>0</v>
      </c>
      <c r="AI538" s="162">
        <f t="shared" si="281"/>
        <v>0</v>
      </c>
      <c r="AJ538" s="162">
        <f t="shared" si="281"/>
        <v>0</v>
      </c>
      <c r="AK538" s="162">
        <f t="shared" si="281"/>
        <v>0</v>
      </c>
      <c r="AL538" s="162">
        <f t="shared" si="281"/>
        <v>0</v>
      </c>
      <c r="AM538" s="162">
        <f t="shared" si="281"/>
        <v>0</v>
      </c>
      <c r="AN538" s="162">
        <f t="shared" si="281"/>
        <v>0</v>
      </c>
      <c r="AO538" s="162">
        <f t="shared" si="281"/>
        <v>0</v>
      </c>
      <c r="AP538" s="162">
        <f t="shared" si="281"/>
        <v>0</v>
      </c>
    </row>
    <row r="539" spans="1:42" s="16" customFormat="1" x14ac:dyDescent="0.2">
      <c r="A539" s="30"/>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row>
    <row r="540" spans="1:42" s="16" customFormat="1" x14ac:dyDescent="0.2">
      <c r="A540" s="30" t="s">
        <v>4</v>
      </c>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row>
    <row r="541" spans="1:42" s="16" customFormat="1" x14ac:dyDescent="0.2">
      <c r="A541" s="32" t="s">
        <v>299</v>
      </c>
      <c r="C541" s="152">
        <f>IF(ptc_fed_amount="n/a",Inputs!D180,IF(C$2&lt;=ptc_fed_term,ptc_fed_amount*(1+ptc_fed_escal/100)^B$2,0))</f>
        <v>0</v>
      </c>
      <c r="D541" s="152">
        <f>IF(ptc_fed_amount="n/a",Inputs!E180,IF(D$2&lt;=ptc_fed_term,ptc_fed_amount*(1+ptc_fed_escal/100)^C$2,0))</f>
        <v>0</v>
      </c>
      <c r="E541" s="152">
        <f>IF(ptc_fed_amount="n/a",Inputs!F180,IF(E$2&lt;=ptc_fed_term,ptc_fed_amount*(1+ptc_fed_escal/100)^D$2,0))</f>
        <v>0</v>
      </c>
      <c r="F541" s="152">
        <f>IF(ptc_fed_amount="n/a",Inputs!G180,IF(F$2&lt;=ptc_fed_term,ptc_fed_amount*(1+ptc_fed_escal/100)^E$2,0))</f>
        <v>0</v>
      </c>
      <c r="G541" s="152">
        <f>IF(ptc_fed_amount="n/a",Inputs!H180,IF(G$2&lt;=ptc_fed_term,ptc_fed_amount*(1+ptc_fed_escal/100)^F$2,0))</f>
        <v>0</v>
      </c>
      <c r="H541" s="152">
        <f>IF(ptc_fed_amount="n/a",Inputs!I180,IF(H$2&lt;=ptc_fed_term,ptc_fed_amount*(1+ptc_fed_escal/100)^G$2,0))</f>
        <v>0</v>
      </c>
      <c r="I541" s="152">
        <f>IF(ptc_fed_amount="n/a",Inputs!J180,IF(I$2&lt;=ptc_fed_term,ptc_fed_amount*(1+ptc_fed_escal/100)^H$2,0))</f>
        <v>0</v>
      </c>
      <c r="J541" s="152">
        <f>IF(ptc_fed_amount="n/a",Inputs!K180,IF(J$2&lt;=ptc_fed_term,ptc_fed_amount*(1+ptc_fed_escal/100)^I$2,0))</f>
        <v>0</v>
      </c>
      <c r="K541" s="152">
        <f>IF(ptc_fed_amount="n/a",Inputs!L180,IF(K$2&lt;=ptc_fed_term,ptc_fed_amount*(1+ptc_fed_escal/100)^J$2,0))</f>
        <v>0</v>
      </c>
      <c r="L541" s="152">
        <f>IF(ptc_fed_amount="n/a",Inputs!M180,IF(L$2&lt;=ptc_fed_term,ptc_fed_amount*(1+ptc_fed_escal/100)^K$2,0))</f>
        <v>0</v>
      </c>
      <c r="M541" s="152">
        <f>IF(ptc_fed_amount="n/a",Inputs!N180,IF(M$2&lt;=ptc_fed_term,ptc_fed_amount*(1+ptc_fed_escal/100)^L$2,0))</f>
        <v>0</v>
      </c>
      <c r="N541" s="152">
        <f>IF(ptc_fed_amount="n/a",Inputs!O180,IF(N$2&lt;=ptc_fed_term,ptc_fed_amount*(1+ptc_fed_escal/100)^M$2,0))</f>
        <v>0</v>
      </c>
      <c r="O541" s="152">
        <f>IF(ptc_fed_amount="n/a",Inputs!P180,IF(O$2&lt;=ptc_fed_term,ptc_fed_amount*(1+ptc_fed_escal/100)^N$2,0))</f>
        <v>0</v>
      </c>
      <c r="P541" s="152">
        <f>IF(ptc_fed_amount="n/a",Inputs!Q180,IF(P$2&lt;=ptc_fed_term,ptc_fed_amount*(1+ptc_fed_escal/100)^O$2,0))</f>
        <v>0</v>
      </c>
      <c r="Q541" s="152">
        <f>IF(ptc_fed_amount="n/a",Inputs!R180,IF(Q$2&lt;=ptc_fed_term,ptc_fed_amount*(1+ptc_fed_escal/100)^P$2,0))</f>
        <v>0</v>
      </c>
      <c r="R541" s="152">
        <f>IF(ptc_fed_amount="n/a",Inputs!S180,IF(R$2&lt;=ptc_fed_term,ptc_fed_amount*(1+ptc_fed_escal/100)^Q$2,0))</f>
        <v>0</v>
      </c>
      <c r="S541" s="152">
        <f>IF(ptc_fed_amount="n/a",Inputs!T180,IF(S$2&lt;=ptc_fed_term,ptc_fed_amount*(1+ptc_fed_escal/100)^R$2,0))</f>
        <v>0</v>
      </c>
      <c r="T541" s="152">
        <f>IF(ptc_fed_amount="n/a",Inputs!U180,IF(T$2&lt;=ptc_fed_term,ptc_fed_amount*(1+ptc_fed_escal/100)^S$2,0))</f>
        <v>0</v>
      </c>
      <c r="U541" s="152">
        <f>IF(ptc_fed_amount="n/a",Inputs!V180,IF(U$2&lt;=ptc_fed_term,ptc_fed_amount*(1+ptc_fed_escal/100)^T$2,0))</f>
        <v>0</v>
      </c>
      <c r="V541" s="152">
        <f>IF(ptc_fed_amount="n/a",Inputs!W180,IF(V$2&lt;=ptc_fed_term,ptc_fed_amount*(1+ptc_fed_escal/100)^U$2,0))</f>
        <v>0</v>
      </c>
      <c r="W541" s="152">
        <f>IF(ptc_fed_amount="n/a",Inputs!X180,IF(W$2&lt;=ptc_fed_term,ptc_fed_amount*(1+ptc_fed_escal/100)^V$2,0))</f>
        <v>0</v>
      </c>
      <c r="X541" s="152">
        <f>IF(ptc_fed_amount="n/a",Inputs!Y180,IF(X$2&lt;=ptc_fed_term,ptc_fed_amount*(1+ptc_fed_escal/100)^W$2,0))</f>
        <v>0</v>
      </c>
      <c r="Y541" s="152">
        <f>IF(ptc_fed_amount="n/a",Inputs!Z180,IF(Y$2&lt;=ptc_fed_term,ptc_fed_amount*(1+ptc_fed_escal/100)^X$2,0))</f>
        <v>0</v>
      </c>
      <c r="Z541" s="152">
        <f>IF(ptc_fed_amount="n/a",Inputs!AA180,IF(Z$2&lt;=ptc_fed_term,ptc_fed_amount*(1+ptc_fed_escal/100)^Y$2,0))</f>
        <v>0</v>
      </c>
      <c r="AA541" s="152">
        <f>IF(ptc_fed_amount="n/a",Inputs!AB180,IF(AA$2&lt;=ptc_fed_term,ptc_fed_amount*(1+ptc_fed_escal/100)^Z$2,0))</f>
        <v>0</v>
      </c>
      <c r="AB541" s="152">
        <f>IF(ptc_fed_amount="n/a",Inputs!AC180,IF(AB$2&lt;=ptc_fed_term,ptc_fed_amount*(1+ptc_fed_escal/100)^AA$2,0))</f>
        <v>0</v>
      </c>
      <c r="AC541" s="152">
        <f>IF(ptc_fed_amount="n/a",Inputs!AD180,IF(AC$2&lt;=ptc_fed_term,ptc_fed_amount*(1+ptc_fed_escal/100)^AB$2,0))</f>
        <v>0</v>
      </c>
      <c r="AD541" s="152">
        <f>IF(ptc_fed_amount="n/a",Inputs!AE180,IF(AD$2&lt;=ptc_fed_term,ptc_fed_amount*(1+ptc_fed_escal/100)^AC$2,0))</f>
        <v>0</v>
      </c>
      <c r="AE541" s="152">
        <f>IF(ptc_fed_amount="n/a",Inputs!AF180,IF(AE$2&lt;=ptc_fed_term,ptc_fed_amount*(1+ptc_fed_escal/100)^AD$2,0))</f>
        <v>0</v>
      </c>
      <c r="AF541" s="152">
        <f>IF(ptc_fed_amount="n/a",Inputs!AG180,IF(AF$2&lt;=ptc_fed_term,ptc_fed_amount*(1+ptc_fed_escal/100)^AE$2,0))</f>
        <v>0</v>
      </c>
      <c r="AG541" s="152">
        <f>IF(ptc_fed_amount="n/a",Inputs!AH180,IF(AG$2&lt;=ptc_fed_term,ptc_fed_amount*(1+ptc_fed_escal/100)^AF$2,0))</f>
        <v>0</v>
      </c>
      <c r="AH541" s="152">
        <f>IF(ptc_fed_amount="n/a",Inputs!AI180,IF(AH$2&lt;=ptc_fed_term,ptc_fed_amount*(1+ptc_fed_escal/100)^AG$2,0))</f>
        <v>0</v>
      </c>
      <c r="AI541" s="152">
        <f>IF(ptc_fed_amount="n/a",Inputs!AJ180,IF(AI$2&lt;=ptc_fed_term,ptc_fed_amount*(1+ptc_fed_escal/100)^AH$2,0))</f>
        <v>0</v>
      </c>
      <c r="AJ541" s="152">
        <f>IF(ptc_fed_amount="n/a",Inputs!AK180,IF(AJ$2&lt;=ptc_fed_term,ptc_fed_amount*(1+ptc_fed_escal/100)^AI$2,0))</f>
        <v>0</v>
      </c>
      <c r="AK541" s="152">
        <f>IF(ptc_fed_amount="n/a",Inputs!AL180,IF(AK$2&lt;=ptc_fed_term,ptc_fed_amount*(1+ptc_fed_escal/100)^AJ$2,0))</f>
        <v>0</v>
      </c>
      <c r="AL541" s="152">
        <f>IF(ptc_fed_amount="n/a",Inputs!AM180,IF(AL$2&lt;=ptc_fed_term,ptc_fed_amount*(1+ptc_fed_escal/100)^AK$2,0))</f>
        <v>0</v>
      </c>
      <c r="AM541" s="152">
        <f>IF(ptc_fed_amount="n/a",Inputs!AN180,IF(AM$2&lt;=ptc_fed_term,ptc_fed_amount*(1+ptc_fed_escal/100)^AL$2,0))</f>
        <v>0</v>
      </c>
      <c r="AN541" s="152">
        <f>IF(ptc_fed_amount="n/a",Inputs!AO180,IF(AN$2&lt;=ptc_fed_term,ptc_fed_amount*(1+ptc_fed_escal/100)^AM$2,0))</f>
        <v>0</v>
      </c>
      <c r="AO541" s="152">
        <f>IF(ptc_fed_amount="n/a",Inputs!AP180,IF(AO$2&lt;=ptc_fed_term,ptc_fed_amount*(1+ptc_fed_escal/100)^AN$2,0))</f>
        <v>0</v>
      </c>
      <c r="AP541" s="152">
        <f>IF(ptc_fed_amount="n/a",Inputs!AQ180,IF(AP$2&lt;=ptc_fed_term,ptc_fed_amount*(1+ptc_fed_escal/100)^AO$2,0))</f>
        <v>0</v>
      </c>
    </row>
    <row r="542" spans="1:42" s="16" customFormat="1" x14ac:dyDescent="0.2">
      <c r="A542" s="32" t="s">
        <v>300</v>
      </c>
      <c r="C542" s="152">
        <f>ROUND(C541*1000,0)</f>
        <v>0</v>
      </c>
      <c r="D542" s="152">
        <f>ROUND(D541*1000,0)</f>
        <v>0</v>
      </c>
      <c r="E542" s="152">
        <f t="shared" ref="E542:AP542" si="282">ROUND(E541*1000,0)</f>
        <v>0</v>
      </c>
      <c r="F542" s="152">
        <f t="shared" si="282"/>
        <v>0</v>
      </c>
      <c r="G542" s="152">
        <f t="shared" si="282"/>
        <v>0</v>
      </c>
      <c r="H542" s="152">
        <f t="shared" si="282"/>
        <v>0</v>
      </c>
      <c r="I542" s="152">
        <f t="shared" si="282"/>
        <v>0</v>
      </c>
      <c r="J542" s="152">
        <f t="shared" si="282"/>
        <v>0</v>
      </c>
      <c r="K542" s="152">
        <f t="shared" si="282"/>
        <v>0</v>
      </c>
      <c r="L542" s="152">
        <f t="shared" si="282"/>
        <v>0</v>
      </c>
      <c r="M542" s="152">
        <f t="shared" si="282"/>
        <v>0</v>
      </c>
      <c r="N542" s="152">
        <f t="shared" si="282"/>
        <v>0</v>
      </c>
      <c r="O542" s="152">
        <f t="shared" si="282"/>
        <v>0</v>
      </c>
      <c r="P542" s="152">
        <f t="shared" si="282"/>
        <v>0</v>
      </c>
      <c r="Q542" s="152">
        <f t="shared" si="282"/>
        <v>0</v>
      </c>
      <c r="R542" s="152">
        <f t="shared" si="282"/>
        <v>0</v>
      </c>
      <c r="S542" s="152">
        <f t="shared" si="282"/>
        <v>0</v>
      </c>
      <c r="T542" s="152">
        <f t="shared" si="282"/>
        <v>0</v>
      </c>
      <c r="U542" s="152">
        <f t="shared" si="282"/>
        <v>0</v>
      </c>
      <c r="V542" s="152">
        <f t="shared" si="282"/>
        <v>0</v>
      </c>
      <c r="W542" s="152">
        <f t="shared" si="282"/>
        <v>0</v>
      </c>
      <c r="X542" s="152">
        <f t="shared" si="282"/>
        <v>0</v>
      </c>
      <c r="Y542" s="152">
        <f t="shared" si="282"/>
        <v>0</v>
      </c>
      <c r="Z542" s="152">
        <f t="shared" si="282"/>
        <v>0</v>
      </c>
      <c r="AA542" s="152">
        <f t="shared" si="282"/>
        <v>0</v>
      </c>
      <c r="AB542" s="152">
        <f t="shared" si="282"/>
        <v>0</v>
      </c>
      <c r="AC542" s="152">
        <f t="shared" si="282"/>
        <v>0</v>
      </c>
      <c r="AD542" s="152">
        <f t="shared" si="282"/>
        <v>0</v>
      </c>
      <c r="AE542" s="152">
        <f t="shared" si="282"/>
        <v>0</v>
      </c>
      <c r="AF542" s="152">
        <f t="shared" si="282"/>
        <v>0</v>
      </c>
      <c r="AG542" s="152">
        <f t="shared" si="282"/>
        <v>0</v>
      </c>
      <c r="AH542" s="152">
        <f t="shared" si="282"/>
        <v>0</v>
      </c>
      <c r="AI542" s="152">
        <f t="shared" si="282"/>
        <v>0</v>
      </c>
      <c r="AJ542" s="152">
        <f t="shared" si="282"/>
        <v>0</v>
      </c>
      <c r="AK542" s="152">
        <f t="shared" si="282"/>
        <v>0</v>
      </c>
      <c r="AL542" s="152">
        <f t="shared" si="282"/>
        <v>0</v>
      </c>
      <c r="AM542" s="152">
        <f t="shared" si="282"/>
        <v>0</v>
      </c>
      <c r="AN542" s="152">
        <f t="shared" si="282"/>
        <v>0</v>
      </c>
      <c r="AO542" s="152">
        <f t="shared" si="282"/>
        <v>0</v>
      </c>
      <c r="AP542" s="152">
        <f t="shared" si="282"/>
        <v>0</v>
      </c>
    </row>
    <row r="543" spans="1:42" s="16" customFormat="1" x14ac:dyDescent="0.2">
      <c r="A543" s="32" t="s">
        <v>73</v>
      </c>
      <c r="C543" s="163">
        <f>C$5/1000</f>
        <v>0</v>
      </c>
      <c r="D543" s="163">
        <f>D$5/1000</f>
        <v>0</v>
      </c>
      <c r="E543" s="163">
        <f t="shared" ref="E543:AP543" si="283">E$5/1000</f>
        <v>0</v>
      </c>
      <c r="F543" s="163">
        <f t="shared" si="283"/>
        <v>0</v>
      </c>
      <c r="G543" s="163">
        <f t="shared" si="283"/>
        <v>0</v>
      </c>
      <c r="H543" s="163">
        <f t="shared" si="283"/>
        <v>0</v>
      </c>
      <c r="I543" s="163">
        <f t="shared" si="283"/>
        <v>0</v>
      </c>
      <c r="J543" s="163">
        <f t="shared" si="283"/>
        <v>0</v>
      </c>
      <c r="K543" s="163">
        <f t="shared" si="283"/>
        <v>0</v>
      </c>
      <c r="L543" s="163">
        <f t="shared" si="283"/>
        <v>0</v>
      </c>
      <c r="M543" s="163">
        <f t="shared" si="283"/>
        <v>0</v>
      </c>
      <c r="N543" s="163">
        <f t="shared" si="283"/>
        <v>0</v>
      </c>
      <c r="O543" s="163">
        <f t="shared" si="283"/>
        <v>0</v>
      </c>
      <c r="P543" s="163">
        <f t="shared" si="283"/>
        <v>0</v>
      </c>
      <c r="Q543" s="163">
        <f t="shared" si="283"/>
        <v>0</v>
      </c>
      <c r="R543" s="163">
        <f t="shared" si="283"/>
        <v>0</v>
      </c>
      <c r="S543" s="163">
        <f t="shared" si="283"/>
        <v>0</v>
      </c>
      <c r="T543" s="163">
        <f t="shared" si="283"/>
        <v>0</v>
      </c>
      <c r="U543" s="163">
        <f t="shared" si="283"/>
        <v>0</v>
      </c>
      <c r="V543" s="163">
        <f t="shared" si="283"/>
        <v>0</v>
      </c>
      <c r="W543" s="163">
        <f t="shared" si="283"/>
        <v>0</v>
      </c>
      <c r="X543" s="163">
        <f t="shared" si="283"/>
        <v>0</v>
      </c>
      <c r="Y543" s="163">
        <f t="shared" si="283"/>
        <v>0</v>
      </c>
      <c r="Z543" s="163">
        <f t="shared" si="283"/>
        <v>0</v>
      </c>
      <c r="AA543" s="163">
        <f t="shared" si="283"/>
        <v>0</v>
      </c>
      <c r="AB543" s="163">
        <f t="shared" si="283"/>
        <v>0</v>
      </c>
      <c r="AC543" s="163">
        <f t="shared" si="283"/>
        <v>0</v>
      </c>
      <c r="AD543" s="163">
        <f t="shared" si="283"/>
        <v>0</v>
      </c>
      <c r="AE543" s="163">
        <f t="shared" si="283"/>
        <v>0</v>
      </c>
      <c r="AF543" s="163">
        <f t="shared" si="283"/>
        <v>0</v>
      </c>
      <c r="AG543" s="163">
        <f t="shared" si="283"/>
        <v>0</v>
      </c>
      <c r="AH543" s="163">
        <f t="shared" si="283"/>
        <v>0</v>
      </c>
      <c r="AI543" s="163">
        <f t="shared" si="283"/>
        <v>0</v>
      </c>
      <c r="AJ543" s="163">
        <f t="shared" si="283"/>
        <v>0</v>
      </c>
      <c r="AK543" s="163">
        <f t="shared" si="283"/>
        <v>0</v>
      </c>
      <c r="AL543" s="163">
        <f t="shared" si="283"/>
        <v>0</v>
      </c>
      <c r="AM543" s="163">
        <f t="shared" si="283"/>
        <v>0</v>
      </c>
      <c r="AN543" s="163">
        <f t="shared" si="283"/>
        <v>0</v>
      </c>
      <c r="AO543" s="163">
        <f t="shared" si="283"/>
        <v>0</v>
      </c>
      <c r="AP543" s="163">
        <f t="shared" si="283"/>
        <v>0</v>
      </c>
    </row>
    <row r="544" spans="1:42" s="16" customFormat="1" x14ac:dyDescent="0.2">
      <c r="A544" s="32" t="s">
        <v>13</v>
      </c>
      <c r="C544" s="162">
        <f>C542*C543</f>
        <v>0</v>
      </c>
      <c r="D544" s="162">
        <f>D542*D543</f>
        <v>0</v>
      </c>
      <c r="E544" s="162">
        <f t="shared" ref="E544:AP544" si="284">E542*E543</f>
        <v>0</v>
      </c>
      <c r="F544" s="162">
        <f t="shared" si="284"/>
        <v>0</v>
      </c>
      <c r="G544" s="162">
        <f t="shared" si="284"/>
        <v>0</v>
      </c>
      <c r="H544" s="162">
        <f t="shared" si="284"/>
        <v>0</v>
      </c>
      <c r="I544" s="162">
        <f t="shared" si="284"/>
        <v>0</v>
      </c>
      <c r="J544" s="162">
        <f t="shared" si="284"/>
        <v>0</v>
      </c>
      <c r="K544" s="162">
        <f t="shared" si="284"/>
        <v>0</v>
      </c>
      <c r="L544" s="162">
        <f t="shared" si="284"/>
        <v>0</v>
      </c>
      <c r="M544" s="162">
        <f t="shared" si="284"/>
        <v>0</v>
      </c>
      <c r="N544" s="162">
        <f t="shared" si="284"/>
        <v>0</v>
      </c>
      <c r="O544" s="162">
        <f t="shared" si="284"/>
        <v>0</v>
      </c>
      <c r="P544" s="162">
        <f t="shared" si="284"/>
        <v>0</v>
      </c>
      <c r="Q544" s="162">
        <f t="shared" si="284"/>
        <v>0</v>
      </c>
      <c r="R544" s="162">
        <f t="shared" si="284"/>
        <v>0</v>
      </c>
      <c r="S544" s="162">
        <f t="shared" si="284"/>
        <v>0</v>
      </c>
      <c r="T544" s="162">
        <f t="shared" si="284"/>
        <v>0</v>
      </c>
      <c r="U544" s="162">
        <f t="shared" si="284"/>
        <v>0</v>
      </c>
      <c r="V544" s="162">
        <f t="shared" si="284"/>
        <v>0</v>
      </c>
      <c r="W544" s="162">
        <f t="shared" si="284"/>
        <v>0</v>
      </c>
      <c r="X544" s="162">
        <f t="shared" si="284"/>
        <v>0</v>
      </c>
      <c r="Y544" s="162">
        <f t="shared" si="284"/>
        <v>0</v>
      </c>
      <c r="Z544" s="162">
        <f t="shared" si="284"/>
        <v>0</v>
      </c>
      <c r="AA544" s="162">
        <f t="shared" si="284"/>
        <v>0</v>
      </c>
      <c r="AB544" s="162">
        <f t="shared" si="284"/>
        <v>0</v>
      </c>
      <c r="AC544" s="162">
        <f t="shared" si="284"/>
        <v>0</v>
      </c>
      <c r="AD544" s="162">
        <f t="shared" si="284"/>
        <v>0</v>
      </c>
      <c r="AE544" s="162">
        <f t="shared" si="284"/>
        <v>0</v>
      </c>
      <c r="AF544" s="162">
        <f t="shared" si="284"/>
        <v>0</v>
      </c>
      <c r="AG544" s="162">
        <f t="shared" si="284"/>
        <v>0</v>
      </c>
      <c r="AH544" s="162">
        <f t="shared" si="284"/>
        <v>0</v>
      </c>
      <c r="AI544" s="162">
        <f t="shared" si="284"/>
        <v>0</v>
      </c>
      <c r="AJ544" s="162">
        <f t="shared" si="284"/>
        <v>0</v>
      </c>
      <c r="AK544" s="162">
        <f t="shared" si="284"/>
        <v>0</v>
      </c>
      <c r="AL544" s="162">
        <f t="shared" si="284"/>
        <v>0</v>
      </c>
      <c r="AM544" s="162">
        <f t="shared" si="284"/>
        <v>0</v>
      </c>
      <c r="AN544" s="162">
        <f t="shared" si="284"/>
        <v>0</v>
      </c>
      <c r="AO544" s="162">
        <f t="shared" si="284"/>
        <v>0</v>
      </c>
      <c r="AP544" s="162">
        <f t="shared" si="284"/>
        <v>0</v>
      </c>
    </row>
    <row r="545" spans="1:42" s="16" customFormat="1" x14ac:dyDescent="0.2">
      <c r="A545" s="32"/>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row>
    <row r="546" spans="1:42" x14ac:dyDescent="0.2">
      <c r="A546" s="29" t="s">
        <v>16</v>
      </c>
      <c r="B546" s="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row>
    <row r="547" spans="1:42" x14ac:dyDescent="0.2">
      <c r="A547" s="30" t="str">
        <f>Inputs!B130</f>
        <v>As fixed amount</v>
      </c>
      <c r="B547" s="16"/>
      <c r="C547" s="16"/>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tr">
        <f>Inputs!B131</f>
        <v>Federal ($)</v>
      </c>
      <c r="B548" s="16"/>
      <c r="C548" s="188">
        <f>ibi_fed_amount</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2" t="str">
        <f>Inputs!B132</f>
        <v>State ($)</v>
      </c>
      <c r="B549" s="16"/>
      <c r="C549" s="188">
        <f>ibi_sta_amount</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Inputs!B133</f>
        <v>Utility ($)</v>
      </c>
      <c r="B550" s="16"/>
      <c r="C550" s="188">
        <f>ibi_uti_amount</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Inputs!B134</f>
        <v>Other ($)</v>
      </c>
      <c r="C551" s="163">
        <f>ibi_oth_amount</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7" t="s">
        <v>13</v>
      </c>
      <c r="C552" s="189">
        <f>SUM(C548:C551)</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0" t="str">
        <f>Inputs!B135</f>
        <v>As percentage</v>
      </c>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t="str">
        <f>Inputs!B136</f>
        <v>Federal (% of total installed cost)</v>
      </c>
      <c r="C554" s="208">
        <f>MIN(ibi_fed_percent/100*total_installed_cost,Inputs!D136)</f>
        <v>0</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32" t="str">
        <f>Inputs!B137</f>
        <v>State (% of total installed cost)</v>
      </c>
      <c r="C555" s="208">
        <f>MIN(ibi_sta_percent/100*total_installed_cost,Inputs!D137)</f>
        <v>0</v>
      </c>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32" t="str">
        <f>Inputs!B138</f>
        <v>Utility (% of total installed cost)</v>
      </c>
      <c r="C556" s="208">
        <f>MIN(ibi_uti_percent/100*total_installed_cost,Inputs!D138)</f>
        <v>0</v>
      </c>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2" t="str">
        <f>Inputs!B139</f>
        <v>Other (% of total installed cost)</v>
      </c>
      <c r="C557" s="208">
        <f>MIN(ibi_oth_percent/100*total_installed_cost,Inputs!D139)</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2" t="s">
        <v>13</v>
      </c>
      <c r="C558" s="168">
        <f>SUM(C554:C557)</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2"/>
      <c r="C559" s="162"/>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29" t="s">
        <v>40</v>
      </c>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30" t="str">
        <f>Inputs!B141</f>
        <v>Federal ($/W)</v>
      </c>
      <c r="B561" s="16"/>
      <c r="C561" s="208">
        <f>MIN(cbi_fed_amount*system_capacity*1000,cbi_fed_maxvalue)</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A562" s="30" t="str">
        <f>Inputs!B142</f>
        <v>State ($/W)</v>
      </c>
      <c r="B562" s="16"/>
      <c r="C562" s="208">
        <f>MIN(cbi_sta_amount*system_capacity*1000,cbi_sta_maxvalue)</f>
        <v>0</v>
      </c>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30" t="str">
        <f>Inputs!B143</f>
        <v>Utility ($/W)</v>
      </c>
      <c r="B563" s="16"/>
      <c r="C563" s="208">
        <f>MIN(cbi_uti_amount*system_capacity*1000,cbi_uti_maxvalue)</f>
        <v>0</v>
      </c>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
      <c r="A564" s="30" t="str">
        <f>Inputs!B144</f>
        <v>Other ($/W)</v>
      </c>
      <c r="C564" s="208">
        <f>MIN(cbi_oth_amount*system_capacity*1000,cbi_oth_maxvalue)</f>
        <v>0</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spans="1:42" x14ac:dyDescent="0.2">
      <c r="A565" s="23" t="s">
        <v>13</v>
      </c>
      <c r="C565" s="168">
        <f>SUM(C561:C564)</f>
        <v>0</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spans="1:42" x14ac:dyDescent="0.2">
      <c r="A567" s="29" t="s">
        <v>37</v>
      </c>
    </row>
    <row r="568" spans="1:42" x14ac:dyDescent="0.2">
      <c r="A568" s="23" t="str">
        <f>Inputs!B146</f>
        <v>Federal ($/kWh)</v>
      </c>
    </row>
    <row r="569" spans="1:42" x14ac:dyDescent="0.2">
      <c r="A569" s="27" t="s">
        <v>38</v>
      </c>
      <c r="C569" s="152">
        <f>IF(pbi_fed_amount="n/a",Inputs!D175,IF(AND(C$2&lt;=pbi_fed_term,C$2&lt;=analysis_period),pbi_fed_amount*(1+pbi_fed_escal/100)^B$2,0))</f>
        <v>0</v>
      </c>
      <c r="D569" s="152">
        <f>IF(pbi_fed_amount="n/a",Inputs!E175,IF(AND(D$2&lt;=pbi_fed_term,D$2&lt;=analysis_period),pbi_fed_amount*(1+pbi_fed_escal/100)^C$2,0))</f>
        <v>0</v>
      </c>
      <c r="E569" s="152">
        <f>IF(pbi_fed_amount="n/a",Inputs!F175,IF(AND(E$2&lt;=pbi_fed_term,E$2&lt;=analysis_period),pbi_fed_amount*(1+pbi_fed_escal/100)^D$2,0))</f>
        <v>0</v>
      </c>
      <c r="F569" s="152">
        <f>IF(pbi_fed_amount="n/a",Inputs!G175,IF(AND(F$2&lt;=pbi_fed_term,F$2&lt;=analysis_period),pbi_fed_amount*(1+pbi_fed_escal/100)^E$2,0))</f>
        <v>0</v>
      </c>
      <c r="G569" s="152">
        <f>IF(pbi_fed_amount="n/a",Inputs!H175,IF(AND(G$2&lt;=pbi_fed_term,G$2&lt;=analysis_period),pbi_fed_amount*(1+pbi_fed_escal/100)^F$2,0))</f>
        <v>0</v>
      </c>
      <c r="H569" s="152">
        <f>IF(pbi_fed_amount="n/a",Inputs!I175,IF(AND(H$2&lt;=pbi_fed_term,H$2&lt;=analysis_period),pbi_fed_amount*(1+pbi_fed_escal/100)^G$2,0))</f>
        <v>0</v>
      </c>
      <c r="I569" s="152">
        <f>IF(pbi_fed_amount="n/a",Inputs!J175,IF(AND(I$2&lt;=pbi_fed_term,I$2&lt;=analysis_period),pbi_fed_amount*(1+pbi_fed_escal/100)^H$2,0))</f>
        <v>0</v>
      </c>
      <c r="J569" s="152">
        <f>IF(pbi_fed_amount="n/a",Inputs!K175,IF(AND(J$2&lt;=pbi_fed_term,J$2&lt;=analysis_period),pbi_fed_amount*(1+pbi_fed_escal/100)^I$2,0))</f>
        <v>0</v>
      </c>
      <c r="K569" s="152">
        <f>IF(pbi_fed_amount="n/a",Inputs!L175,IF(AND(K$2&lt;=pbi_fed_term,K$2&lt;=analysis_period),pbi_fed_amount*(1+pbi_fed_escal/100)^J$2,0))</f>
        <v>0</v>
      </c>
      <c r="L569" s="152">
        <f>IF(pbi_fed_amount="n/a",Inputs!M175,IF(AND(L$2&lt;=pbi_fed_term,L$2&lt;=analysis_period),pbi_fed_amount*(1+pbi_fed_escal/100)^K$2,0))</f>
        <v>0</v>
      </c>
      <c r="M569" s="152">
        <f>IF(pbi_fed_amount="n/a",Inputs!N175,IF(AND(M$2&lt;=pbi_fed_term,M$2&lt;=analysis_period),pbi_fed_amount*(1+pbi_fed_escal/100)^L$2,0))</f>
        <v>0</v>
      </c>
      <c r="N569" s="152">
        <f>IF(pbi_fed_amount="n/a",Inputs!O175,IF(AND(N$2&lt;=pbi_fed_term,N$2&lt;=analysis_period),pbi_fed_amount*(1+pbi_fed_escal/100)^M$2,0))</f>
        <v>0</v>
      </c>
      <c r="O569" s="152">
        <f>IF(pbi_fed_amount="n/a",Inputs!P175,IF(AND(O$2&lt;=pbi_fed_term,O$2&lt;=analysis_period),pbi_fed_amount*(1+pbi_fed_escal/100)^N$2,0))</f>
        <v>0</v>
      </c>
      <c r="P569" s="152">
        <f>IF(pbi_fed_amount="n/a",Inputs!Q175,IF(AND(P$2&lt;=pbi_fed_term,P$2&lt;=analysis_period),pbi_fed_amount*(1+pbi_fed_escal/100)^O$2,0))</f>
        <v>0</v>
      </c>
      <c r="Q569" s="152">
        <f>IF(pbi_fed_amount="n/a",Inputs!R175,IF(AND(Q$2&lt;=pbi_fed_term,Q$2&lt;=analysis_period),pbi_fed_amount*(1+pbi_fed_escal/100)^P$2,0))</f>
        <v>0</v>
      </c>
      <c r="R569" s="152">
        <f>IF(pbi_fed_amount="n/a",Inputs!S175,IF(AND(R$2&lt;=pbi_fed_term,R$2&lt;=analysis_period),pbi_fed_amount*(1+pbi_fed_escal/100)^Q$2,0))</f>
        <v>0</v>
      </c>
      <c r="S569" s="152">
        <f>IF(pbi_fed_amount="n/a",Inputs!T175,IF(AND(S$2&lt;=pbi_fed_term,S$2&lt;=analysis_period),pbi_fed_amount*(1+pbi_fed_escal/100)^R$2,0))</f>
        <v>0</v>
      </c>
      <c r="T569" s="152">
        <f>IF(pbi_fed_amount="n/a",Inputs!U175,IF(AND(T$2&lt;=pbi_fed_term,T$2&lt;=analysis_period),pbi_fed_amount*(1+pbi_fed_escal/100)^S$2,0))</f>
        <v>0</v>
      </c>
      <c r="U569" s="152">
        <f>IF(pbi_fed_amount="n/a",Inputs!V175,IF(AND(U$2&lt;=pbi_fed_term,U$2&lt;=analysis_period),pbi_fed_amount*(1+pbi_fed_escal/100)^T$2,0))</f>
        <v>0</v>
      </c>
      <c r="V569" s="152">
        <f>IF(pbi_fed_amount="n/a",Inputs!W175,IF(AND(V$2&lt;=pbi_fed_term,V$2&lt;=analysis_period),pbi_fed_amount*(1+pbi_fed_escal/100)^U$2,0))</f>
        <v>0</v>
      </c>
      <c r="W569" s="152">
        <f>IF(pbi_fed_amount="n/a",Inputs!X175,IF(AND(W$2&lt;=pbi_fed_term,W$2&lt;=analysis_period),pbi_fed_amount*(1+pbi_fed_escal/100)^V$2,0))</f>
        <v>0</v>
      </c>
      <c r="X569" s="152">
        <f>IF(pbi_fed_amount="n/a",Inputs!Y175,IF(AND(X$2&lt;=pbi_fed_term,X$2&lt;=analysis_period),pbi_fed_amount*(1+pbi_fed_escal/100)^W$2,0))</f>
        <v>0</v>
      </c>
      <c r="Y569" s="152">
        <f>IF(pbi_fed_amount="n/a",Inputs!Z175,IF(AND(Y$2&lt;=pbi_fed_term,Y$2&lt;=analysis_period),pbi_fed_amount*(1+pbi_fed_escal/100)^X$2,0))</f>
        <v>0</v>
      </c>
      <c r="Z569" s="152">
        <f>IF(pbi_fed_amount="n/a",Inputs!AA175,IF(AND(Z$2&lt;=pbi_fed_term,Z$2&lt;=analysis_period),pbi_fed_amount*(1+pbi_fed_escal/100)^Y$2,0))</f>
        <v>0</v>
      </c>
      <c r="AA569" s="152">
        <f>IF(pbi_fed_amount="n/a",Inputs!AB175,IF(AND(AA$2&lt;=pbi_fed_term,AA$2&lt;=analysis_period),pbi_fed_amount*(1+pbi_fed_escal/100)^Z$2,0))</f>
        <v>0</v>
      </c>
      <c r="AB569" s="152">
        <f>IF(pbi_fed_amount="n/a",Inputs!AC175,IF(AND(AB$2&lt;=pbi_fed_term,AB$2&lt;=analysis_period),pbi_fed_amount*(1+pbi_fed_escal/100)^AA$2,0))</f>
        <v>0</v>
      </c>
      <c r="AC569" s="152">
        <f>IF(pbi_fed_amount="n/a",Inputs!AD175,IF(AND(AC$2&lt;=pbi_fed_term,AC$2&lt;=analysis_period),pbi_fed_amount*(1+pbi_fed_escal/100)^AB$2,0))</f>
        <v>0</v>
      </c>
      <c r="AD569" s="152">
        <f>IF(pbi_fed_amount="n/a",Inputs!AE175,IF(AND(AD$2&lt;=pbi_fed_term,AD$2&lt;=analysis_period),pbi_fed_amount*(1+pbi_fed_escal/100)^AC$2,0))</f>
        <v>0</v>
      </c>
      <c r="AE569" s="152">
        <f>IF(pbi_fed_amount="n/a",Inputs!AF175,IF(AND(AE$2&lt;=pbi_fed_term,AE$2&lt;=analysis_period),pbi_fed_amount*(1+pbi_fed_escal/100)^AD$2,0))</f>
        <v>0</v>
      </c>
      <c r="AF569" s="152">
        <f>IF(pbi_fed_amount="n/a",Inputs!AG175,IF(AND(AF$2&lt;=pbi_fed_term,AF$2&lt;=analysis_period),pbi_fed_amount*(1+pbi_fed_escal/100)^AE$2,0))</f>
        <v>0</v>
      </c>
      <c r="AG569" s="152">
        <f>IF(pbi_fed_amount="n/a",Inputs!AH175,IF(AND(AG$2&lt;=pbi_fed_term,AG$2&lt;=analysis_period),pbi_fed_amount*(1+pbi_fed_escal/100)^AF$2,0))</f>
        <v>0</v>
      </c>
      <c r="AH569" s="152">
        <f>IF(pbi_fed_amount="n/a",Inputs!AI175,IF(AND(AH$2&lt;=pbi_fed_term,AH$2&lt;=analysis_period),pbi_fed_amount*(1+pbi_fed_escal/100)^AG$2,0))</f>
        <v>0</v>
      </c>
      <c r="AI569" s="152">
        <f>IF(pbi_fed_amount="n/a",Inputs!AJ175,IF(AND(AI$2&lt;=pbi_fed_term,AI$2&lt;=analysis_period),pbi_fed_amount*(1+pbi_fed_escal/100)^AH$2,0))</f>
        <v>0</v>
      </c>
      <c r="AJ569" s="152">
        <f>IF(pbi_fed_amount="n/a",Inputs!AK175,IF(AND(AJ$2&lt;=pbi_fed_term,AJ$2&lt;=analysis_period),pbi_fed_amount*(1+pbi_fed_escal/100)^AI$2,0))</f>
        <v>0</v>
      </c>
      <c r="AK569" s="152">
        <f>IF(pbi_fed_amount="n/a",Inputs!AL175,IF(AND(AK$2&lt;=pbi_fed_term,AK$2&lt;=analysis_period),pbi_fed_amount*(1+pbi_fed_escal/100)^AJ$2,0))</f>
        <v>0</v>
      </c>
      <c r="AL569" s="152">
        <f>IF(pbi_fed_amount="n/a",Inputs!AM175,IF(AND(AL$2&lt;=pbi_fed_term,AL$2&lt;=analysis_period),pbi_fed_amount*(1+pbi_fed_escal/100)^AK$2,0))</f>
        <v>0</v>
      </c>
      <c r="AM569" s="152">
        <f>IF(pbi_fed_amount="n/a",Inputs!AN175,IF(AND(AM$2&lt;=pbi_fed_term,AM$2&lt;=analysis_period),pbi_fed_amount*(1+pbi_fed_escal/100)^AL$2,0))</f>
        <v>0</v>
      </c>
      <c r="AN569" s="152">
        <f>IF(pbi_fed_amount="n/a",Inputs!AO175,IF(AND(AN$2&lt;=pbi_fed_term,AN$2&lt;=analysis_period),pbi_fed_amount*(1+pbi_fed_escal/100)^AM$2,0))</f>
        <v>0</v>
      </c>
      <c r="AO569" s="152">
        <f>IF(pbi_fed_amount="n/a",Inputs!AP175,IF(AND(AO$2&lt;=pbi_fed_term,AO$2&lt;=analysis_period),pbi_fed_amount*(1+pbi_fed_escal/100)^AN$2,0))</f>
        <v>0</v>
      </c>
      <c r="AP569" s="152">
        <f>IF(pbi_fed_amount="n/a",Inputs!AQ175,IF(AND(AP$2&lt;=pbi_fed_term,AP$2&lt;=analysis_period),pbi_fed_amount*(1+pbi_fed_escal/100)^AO$2,0))</f>
        <v>0</v>
      </c>
    </row>
    <row r="570" spans="1:42" x14ac:dyDescent="0.2">
      <c r="A570" s="27" t="s">
        <v>39</v>
      </c>
      <c r="C570" s="163">
        <f>C$5</f>
        <v>0</v>
      </c>
      <c r="D570" s="163">
        <f t="shared" ref="D570:AP570" si="285">D$5</f>
        <v>0</v>
      </c>
      <c r="E570" s="163">
        <f t="shared" si="285"/>
        <v>0</v>
      </c>
      <c r="F570" s="163">
        <f t="shared" si="285"/>
        <v>0</v>
      </c>
      <c r="G570" s="163">
        <f t="shared" si="285"/>
        <v>0</v>
      </c>
      <c r="H570" s="163">
        <f t="shared" si="285"/>
        <v>0</v>
      </c>
      <c r="I570" s="163">
        <f t="shared" si="285"/>
        <v>0</v>
      </c>
      <c r="J570" s="163">
        <f t="shared" si="285"/>
        <v>0</v>
      </c>
      <c r="K570" s="163">
        <f t="shared" si="285"/>
        <v>0</v>
      </c>
      <c r="L570" s="163">
        <f t="shared" si="285"/>
        <v>0</v>
      </c>
      <c r="M570" s="163">
        <f t="shared" si="285"/>
        <v>0</v>
      </c>
      <c r="N570" s="163">
        <f t="shared" si="285"/>
        <v>0</v>
      </c>
      <c r="O570" s="163">
        <f t="shared" si="285"/>
        <v>0</v>
      </c>
      <c r="P570" s="163">
        <f t="shared" si="285"/>
        <v>0</v>
      </c>
      <c r="Q570" s="163">
        <f t="shared" si="285"/>
        <v>0</v>
      </c>
      <c r="R570" s="163">
        <f t="shared" si="285"/>
        <v>0</v>
      </c>
      <c r="S570" s="163">
        <f t="shared" si="285"/>
        <v>0</v>
      </c>
      <c r="T570" s="163">
        <f t="shared" si="285"/>
        <v>0</v>
      </c>
      <c r="U570" s="163">
        <f t="shared" si="285"/>
        <v>0</v>
      </c>
      <c r="V570" s="163">
        <f t="shared" si="285"/>
        <v>0</v>
      </c>
      <c r="W570" s="163">
        <f t="shared" si="285"/>
        <v>0</v>
      </c>
      <c r="X570" s="163">
        <f t="shared" si="285"/>
        <v>0</v>
      </c>
      <c r="Y570" s="163">
        <f t="shared" si="285"/>
        <v>0</v>
      </c>
      <c r="Z570" s="163">
        <f t="shared" si="285"/>
        <v>0</v>
      </c>
      <c r="AA570" s="163">
        <f t="shared" si="285"/>
        <v>0</v>
      </c>
      <c r="AB570" s="163">
        <f t="shared" si="285"/>
        <v>0</v>
      </c>
      <c r="AC570" s="163">
        <f t="shared" si="285"/>
        <v>0</v>
      </c>
      <c r="AD570" s="163">
        <f t="shared" si="285"/>
        <v>0</v>
      </c>
      <c r="AE570" s="163">
        <f t="shared" si="285"/>
        <v>0</v>
      </c>
      <c r="AF570" s="163">
        <f t="shared" si="285"/>
        <v>0</v>
      </c>
      <c r="AG570" s="163">
        <f t="shared" si="285"/>
        <v>0</v>
      </c>
      <c r="AH570" s="163">
        <f t="shared" si="285"/>
        <v>0</v>
      </c>
      <c r="AI570" s="163">
        <f t="shared" si="285"/>
        <v>0</v>
      </c>
      <c r="AJ570" s="163">
        <f t="shared" si="285"/>
        <v>0</v>
      </c>
      <c r="AK570" s="163">
        <f t="shared" si="285"/>
        <v>0</v>
      </c>
      <c r="AL570" s="163">
        <f t="shared" si="285"/>
        <v>0</v>
      </c>
      <c r="AM570" s="163">
        <f t="shared" si="285"/>
        <v>0</v>
      </c>
      <c r="AN570" s="163">
        <f t="shared" si="285"/>
        <v>0</v>
      </c>
      <c r="AO570" s="163">
        <f t="shared" si="285"/>
        <v>0</v>
      </c>
      <c r="AP570" s="163">
        <f t="shared" si="285"/>
        <v>0</v>
      </c>
    </row>
    <row r="571" spans="1:42" x14ac:dyDescent="0.2">
      <c r="A571" s="27" t="s">
        <v>13</v>
      </c>
      <c r="C571" s="188">
        <f>C569*C570</f>
        <v>0</v>
      </c>
      <c r="D571" s="188">
        <f t="shared" ref="D571:AP571" si="286">D569*D570</f>
        <v>0</v>
      </c>
      <c r="E571" s="188">
        <f t="shared" si="286"/>
        <v>0</v>
      </c>
      <c r="F571" s="188">
        <f t="shared" si="286"/>
        <v>0</v>
      </c>
      <c r="G571" s="188">
        <f t="shared" si="286"/>
        <v>0</v>
      </c>
      <c r="H571" s="188">
        <f t="shared" si="286"/>
        <v>0</v>
      </c>
      <c r="I571" s="188">
        <f t="shared" si="286"/>
        <v>0</v>
      </c>
      <c r="J571" s="188">
        <f t="shared" si="286"/>
        <v>0</v>
      </c>
      <c r="K571" s="188">
        <f t="shared" si="286"/>
        <v>0</v>
      </c>
      <c r="L571" s="188">
        <f t="shared" si="286"/>
        <v>0</v>
      </c>
      <c r="M571" s="188">
        <f t="shared" si="286"/>
        <v>0</v>
      </c>
      <c r="N571" s="188">
        <f t="shared" si="286"/>
        <v>0</v>
      </c>
      <c r="O571" s="188">
        <f t="shared" si="286"/>
        <v>0</v>
      </c>
      <c r="P571" s="188">
        <f t="shared" si="286"/>
        <v>0</v>
      </c>
      <c r="Q571" s="188">
        <f t="shared" si="286"/>
        <v>0</v>
      </c>
      <c r="R571" s="188">
        <f t="shared" si="286"/>
        <v>0</v>
      </c>
      <c r="S571" s="188">
        <f t="shared" si="286"/>
        <v>0</v>
      </c>
      <c r="T571" s="188">
        <f t="shared" si="286"/>
        <v>0</v>
      </c>
      <c r="U571" s="188">
        <f t="shared" si="286"/>
        <v>0</v>
      </c>
      <c r="V571" s="188">
        <f t="shared" si="286"/>
        <v>0</v>
      </c>
      <c r="W571" s="188">
        <f t="shared" si="286"/>
        <v>0</v>
      </c>
      <c r="X571" s="188">
        <f t="shared" si="286"/>
        <v>0</v>
      </c>
      <c r="Y571" s="188">
        <f t="shared" si="286"/>
        <v>0</v>
      </c>
      <c r="Z571" s="188">
        <f t="shared" si="286"/>
        <v>0</v>
      </c>
      <c r="AA571" s="188">
        <f t="shared" si="286"/>
        <v>0</v>
      </c>
      <c r="AB571" s="188">
        <f t="shared" si="286"/>
        <v>0</v>
      </c>
      <c r="AC571" s="188">
        <f t="shared" si="286"/>
        <v>0</v>
      </c>
      <c r="AD571" s="188">
        <f t="shared" si="286"/>
        <v>0</v>
      </c>
      <c r="AE571" s="188">
        <f t="shared" si="286"/>
        <v>0</v>
      </c>
      <c r="AF571" s="188">
        <f t="shared" si="286"/>
        <v>0</v>
      </c>
      <c r="AG571" s="188">
        <f t="shared" si="286"/>
        <v>0</v>
      </c>
      <c r="AH571" s="188">
        <f t="shared" si="286"/>
        <v>0</v>
      </c>
      <c r="AI571" s="188">
        <f t="shared" si="286"/>
        <v>0</v>
      </c>
      <c r="AJ571" s="188">
        <f t="shared" si="286"/>
        <v>0</v>
      </c>
      <c r="AK571" s="188">
        <f t="shared" si="286"/>
        <v>0</v>
      </c>
      <c r="AL571" s="188">
        <f t="shared" si="286"/>
        <v>0</v>
      </c>
      <c r="AM571" s="188">
        <f t="shared" si="286"/>
        <v>0</v>
      </c>
      <c r="AN571" s="188">
        <f t="shared" si="286"/>
        <v>0</v>
      </c>
      <c r="AO571" s="188">
        <f t="shared" si="286"/>
        <v>0</v>
      </c>
      <c r="AP571" s="188">
        <f t="shared" si="286"/>
        <v>0</v>
      </c>
    </row>
    <row r="572" spans="1:42" x14ac:dyDescent="0.2">
      <c r="A572" s="23" t="str">
        <f>Inputs!B147</f>
        <v>State ($/kWh)</v>
      </c>
    </row>
    <row r="573" spans="1:42" x14ac:dyDescent="0.2">
      <c r="A573" s="27" t="s">
        <v>38</v>
      </c>
      <c r="C573" s="136">
        <f>IF(pbi_sta_amount="n/a",Inputs!D176,IF(AND(C$2&lt;=pbi_sta_term,C$2&lt;=analysis_period),pbi_sta_amount*(1+pbi_sta_escal/100)^B$2,0))</f>
        <v>0</v>
      </c>
      <c r="D573" s="136">
        <f>IF(pbi_sta_amount="n/a",Inputs!E176,IF(AND(D$2&lt;=pbi_sta_term,D$2&lt;=analysis_period),pbi_sta_amount*(1+pbi_sta_escal/100)^C$2,0))</f>
        <v>0</v>
      </c>
      <c r="E573" s="136">
        <f>IF(pbi_sta_amount="n/a",Inputs!F176,IF(AND(E$2&lt;=pbi_sta_term,E$2&lt;=analysis_period),pbi_sta_amount*(1+pbi_sta_escal/100)^D$2,0))</f>
        <v>0</v>
      </c>
      <c r="F573" s="136">
        <f>IF(pbi_sta_amount="n/a",Inputs!G176,IF(AND(F$2&lt;=pbi_sta_term,F$2&lt;=analysis_period),pbi_sta_amount*(1+pbi_sta_escal/100)^E$2,0))</f>
        <v>0</v>
      </c>
      <c r="G573" s="136">
        <f>IF(pbi_sta_amount="n/a",Inputs!H176,IF(AND(G$2&lt;=pbi_sta_term,G$2&lt;=analysis_period),pbi_sta_amount*(1+pbi_sta_escal/100)^F$2,0))</f>
        <v>0</v>
      </c>
      <c r="H573" s="136">
        <f>IF(pbi_sta_amount="n/a",Inputs!I176,IF(AND(H$2&lt;=pbi_sta_term,H$2&lt;=analysis_period),pbi_sta_amount*(1+pbi_sta_escal/100)^G$2,0))</f>
        <v>0</v>
      </c>
      <c r="I573" s="136">
        <f>IF(pbi_sta_amount="n/a",Inputs!J176,IF(AND(I$2&lt;=pbi_sta_term,I$2&lt;=analysis_period),pbi_sta_amount*(1+pbi_sta_escal/100)^H$2,0))</f>
        <v>0</v>
      </c>
      <c r="J573" s="136">
        <f>IF(pbi_sta_amount="n/a",Inputs!K176,IF(AND(J$2&lt;=pbi_sta_term,J$2&lt;=analysis_period),pbi_sta_amount*(1+pbi_sta_escal/100)^I$2,0))</f>
        <v>0</v>
      </c>
      <c r="K573" s="136">
        <f>IF(pbi_sta_amount="n/a",Inputs!L176,IF(AND(K$2&lt;=pbi_sta_term,K$2&lt;=analysis_period),pbi_sta_amount*(1+pbi_sta_escal/100)^J$2,0))</f>
        <v>0</v>
      </c>
      <c r="L573" s="136">
        <f>IF(pbi_sta_amount="n/a",Inputs!M176,IF(AND(L$2&lt;=pbi_sta_term,L$2&lt;=analysis_period),pbi_sta_amount*(1+pbi_sta_escal/100)^K$2,0))</f>
        <v>0</v>
      </c>
      <c r="M573" s="136">
        <f>IF(pbi_sta_amount="n/a",Inputs!N176,IF(AND(M$2&lt;=pbi_sta_term,M$2&lt;=analysis_period),pbi_sta_amount*(1+pbi_sta_escal/100)^L$2,0))</f>
        <v>0</v>
      </c>
      <c r="N573" s="136">
        <f>IF(pbi_sta_amount="n/a",Inputs!O176,IF(AND(N$2&lt;=pbi_sta_term,N$2&lt;=analysis_period),pbi_sta_amount*(1+pbi_sta_escal/100)^M$2,0))</f>
        <v>0</v>
      </c>
      <c r="O573" s="136">
        <f>IF(pbi_sta_amount="n/a",Inputs!P176,IF(AND(O$2&lt;=pbi_sta_term,O$2&lt;=analysis_period),pbi_sta_amount*(1+pbi_sta_escal/100)^N$2,0))</f>
        <v>0</v>
      </c>
      <c r="P573" s="136">
        <f>IF(pbi_sta_amount="n/a",Inputs!Q176,IF(AND(P$2&lt;=pbi_sta_term,P$2&lt;=analysis_period),pbi_sta_amount*(1+pbi_sta_escal/100)^O$2,0))</f>
        <v>0</v>
      </c>
      <c r="Q573" s="136">
        <f>IF(pbi_sta_amount="n/a",Inputs!R176,IF(AND(Q$2&lt;=pbi_sta_term,Q$2&lt;=analysis_period),pbi_sta_amount*(1+pbi_sta_escal/100)^P$2,0))</f>
        <v>0</v>
      </c>
      <c r="R573" s="136">
        <f>IF(pbi_sta_amount="n/a",Inputs!S176,IF(AND(R$2&lt;=pbi_sta_term,R$2&lt;=analysis_period),pbi_sta_amount*(1+pbi_sta_escal/100)^Q$2,0))</f>
        <v>0</v>
      </c>
      <c r="S573" s="136">
        <f>IF(pbi_sta_amount="n/a",Inputs!T176,IF(AND(S$2&lt;=pbi_sta_term,S$2&lt;=analysis_period),pbi_sta_amount*(1+pbi_sta_escal/100)^R$2,0))</f>
        <v>0</v>
      </c>
      <c r="T573" s="136">
        <f>IF(pbi_sta_amount="n/a",Inputs!U176,IF(AND(T$2&lt;=pbi_sta_term,T$2&lt;=analysis_period),pbi_sta_amount*(1+pbi_sta_escal/100)^S$2,0))</f>
        <v>0</v>
      </c>
      <c r="U573" s="136">
        <f>IF(pbi_sta_amount="n/a",Inputs!V176,IF(AND(U$2&lt;=pbi_sta_term,U$2&lt;=analysis_period),pbi_sta_amount*(1+pbi_sta_escal/100)^T$2,0))</f>
        <v>0</v>
      </c>
      <c r="V573" s="136">
        <f>IF(pbi_sta_amount="n/a",Inputs!W176,IF(AND(V$2&lt;=pbi_sta_term,V$2&lt;=analysis_period),pbi_sta_amount*(1+pbi_sta_escal/100)^U$2,0))</f>
        <v>0</v>
      </c>
      <c r="W573" s="136">
        <f>IF(pbi_sta_amount="n/a",Inputs!X176,IF(AND(W$2&lt;=pbi_sta_term,W$2&lt;=analysis_period),pbi_sta_amount*(1+pbi_sta_escal/100)^V$2,0))</f>
        <v>0</v>
      </c>
      <c r="X573" s="136">
        <f>IF(pbi_sta_amount="n/a",Inputs!Y176,IF(AND(X$2&lt;=pbi_sta_term,X$2&lt;=analysis_period),pbi_sta_amount*(1+pbi_sta_escal/100)^W$2,0))</f>
        <v>0</v>
      </c>
      <c r="Y573" s="136">
        <f>IF(pbi_sta_amount="n/a",Inputs!Z176,IF(AND(Y$2&lt;=pbi_sta_term,Y$2&lt;=analysis_period),pbi_sta_amount*(1+pbi_sta_escal/100)^X$2,0))</f>
        <v>0</v>
      </c>
      <c r="Z573" s="136">
        <f>IF(pbi_sta_amount="n/a",Inputs!AA176,IF(AND(Z$2&lt;=pbi_sta_term,Z$2&lt;=analysis_period),pbi_sta_amount*(1+pbi_sta_escal/100)^Y$2,0))</f>
        <v>0</v>
      </c>
      <c r="AA573" s="136">
        <f>IF(pbi_sta_amount="n/a",Inputs!AB176,IF(AND(AA$2&lt;=pbi_sta_term,AA$2&lt;=analysis_period),pbi_sta_amount*(1+pbi_sta_escal/100)^Z$2,0))</f>
        <v>0</v>
      </c>
      <c r="AB573" s="136">
        <f>IF(pbi_sta_amount="n/a",Inputs!AC176,IF(AND(AB$2&lt;=pbi_sta_term,AB$2&lt;=analysis_period),pbi_sta_amount*(1+pbi_sta_escal/100)^AA$2,0))</f>
        <v>0</v>
      </c>
      <c r="AC573" s="136">
        <f>IF(pbi_sta_amount="n/a",Inputs!AD176,IF(AND(AC$2&lt;=pbi_sta_term,AC$2&lt;=analysis_period),pbi_sta_amount*(1+pbi_sta_escal/100)^AB$2,0))</f>
        <v>0</v>
      </c>
      <c r="AD573" s="136">
        <f>IF(pbi_sta_amount="n/a",Inputs!AE176,IF(AND(AD$2&lt;=pbi_sta_term,AD$2&lt;=analysis_period),pbi_sta_amount*(1+pbi_sta_escal/100)^AC$2,0))</f>
        <v>0</v>
      </c>
      <c r="AE573" s="136">
        <f>IF(pbi_sta_amount="n/a",Inputs!AF176,IF(AND(AE$2&lt;=pbi_sta_term,AE$2&lt;=analysis_period),pbi_sta_amount*(1+pbi_sta_escal/100)^AD$2,0))</f>
        <v>0</v>
      </c>
      <c r="AF573" s="136">
        <f>IF(pbi_sta_amount="n/a",Inputs!AG176,IF(AND(AF$2&lt;=pbi_sta_term,AF$2&lt;=analysis_period),pbi_sta_amount*(1+pbi_sta_escal/100)^AE$2,0))</f>
        <v>0</v>
      </c>
      <c r="AG573" s="136">
        <f>IF(pbi_sta_amount="n/a",Inputs!AH176,IF(AND(AG$2&lt;=pbi_sta_term,AG$2&lt;=analysis_period),pbi_sta_amount*(1+pbi_sta_escal/100)^AF$2,0))</f>
        <v>0</v>
      </c>
      <c r="AH573" s="136">
        <f>IF(pbi_sta_amount="n/a",Inputs!AI176,IF(AND(AH$2&lt;=pbi_sta_term,AH$2&lt;=analysis_period),pbi_sta_amount*(1+pbi_sta_escal/100)^AG$2,0))</f>
        <v>0</v>
      </c>
      <c r="AI573" s="136">
        <f>IF(pbi_sta_amount="n/a",Inputs!AJ176,IF(AND(AI$2&lt;=pbi_sta_term,AI$2&lt;=analysis_period),pbi_sta_amount*(1+pbi_sta_escal/100)^AH$2,0))</f>
        <v>0</v>
      </c>
      <c r="AJ573" s="136">
        <f>IF(pbi_sta_amount="n/a",Inputs!AK176,IF(AND(AJ$2&lt;=pbi_sta_term,AJ$2&lt;=analysis_period),pbi_sta_amount*(1+pbi_sta_escal/100)^AI$2,0))</f>
        <v>0</v>
      </c>
      <c r="AK573" s="136">
        <f>IF(pbi_sta_amount="n/a",Inputs!AL176,IF(AND(AK$2&lt;=pbi_sta_term,AK$2&lt;=analysis_period),pbi_sta_amount*(1+pbi_sta_escal/100)^AJ$2,0))</f>
        <v>0</v>
      </c>
      <c r="AL573" s="136">
        <f>IF(pbi_sta_amount="n/a",Inputs!AM176,IF(AND(AL$2&lt;=pbi_sta_term,AL$2&lt;=analysis_period),pbi_sta_amount*(1+pbi_sta_escal/100)^AK$2,0))</f>
        <v>0</v>
      </c>
      <c r="AM573" s="136">
        <f>IF(pbi_sta_amount="n/a",Inputs!AN176,IF(AND(AM$2&lt;=pbi_sta_term,AM$2&lt;=analysis_period),pbi_sta_amount*(1+pbi_sta_escal/100)^AL$2,0))</f>
        <v>0</v>
      </c>
      <c r="AN573" s="136">
        <f>IF(pbi_sta_amount="n/a",Inputs!AO176,IF(AND(AN$2&lt;=pbi_sta_term,AN$2&lt;=analysis_period),pbi_sta_amount*(1+pbi_sta_escal/100)^AM$2,0))</f>
        <v>0</v>
      </c>
      <c r="AO573" s="136">
        <f>IF(pbi_sta_amount="n/a",Inputs!AP176,IF(AND(AO$2&lt;=pbi_sta_term,AO$2&lt;=analysis_period),pbi_sta_amount*(1+pbi_sta_escal/100)^AN$2,0))</f>
        <v>0</v>
      </c>
      <c r="AP573" s="136">
        <f>IF(pbi_sta_amount="n/a",Inputs!AQ176,IF(AND(AP$2&lt;=pbi_sta_term,AP$2&lt;=analysis_period),pbi_sta_amount*(1+pbi_sta_escal/100)^AO$2,0))</f>
        <v>0</v>
      </c>
    </row>
    <row r="574" spans="1:42" x14ac:dyDescent="0.2">
      <c r="A574" s="27" t="s">
        <v>39</v>
      </c>
      <c r="C574" s="163">
        <f>C$5</f>
        <v>0</v>
      </c>
      <c r="D574" s="163">
        <f t="shared" ref="D574:AP574" si="287">D$5</f>
        <v>0</v>
      </c>
      <c r="E574" s="163">
        <f t="shared" si="287"/>
        <v>0</v>
      </c>
      <c r="F574" s="163">
        <f t="shared" si="287"/>
        <v>0</v>
      </c>
      <c r="G574" s="163">
        <f t="shared" si="287"/>
        <v>0</v>
      </c>
      <c r="H574" s="163">
        <f t="shared" si="287"/>
        <v>0</v>
      </c>
      <c r="I574" s="163">
        <f t="shared" si="287"/>
        <v>0</v>
      </c>
      <c r="J574" s="163">
        <f t="shared" si="287"/>
        <v>0</v>
      </c>
      <c r="K574" s="163">
        <f t="shared" si="287"/>
        <v>0</v>
      </c>
      <c r="L574" s="163">
        <f t="shared" si="287"/>
        <v>0</v>
      </c>
      <c r="M574" s="163">
        <f t="shared" si="287"/>
        <v>0</v>
      </c>
      <c r="N574" s="163">
        <f t="shared" si="287"/>
        <v>0</v>
      </c>
      <c r="O574" s="163">
        <f t="shared" si="287"/>
        <v>0</v>
      </c>
      <c r="P574" s="163">
        <f t="shared" si="287"/>
        <v>0</v>
      </c>
      <c r="Q574" s="163">
        <f t="shared" si="287"/>
        <v>0</v>
      </c>
      <c r="R574" s="163">
        <f t="shared" si="287"/>
        <v>0</v>
      </c>
      <c r="S574" s="163">
        <f t="shared" si="287"/>
        <v>0</v>
      </c>
      <c r="T574" s="163">
        <f t="shared" si="287"/>
        <v>0</v>
      </c>
      <c r="U574" s="163">
        <f t="shared" si="287"/>
        <v>0</v>
      </c>
      <c r="V574" s="163">
        <f t="shared" si="287"/>
        <v>0</v>
      </c>
      <c r="W574" s="163">
        <f t="shared" si="287"/>
        <v>0</v>
      </c>
      <c r="X574" s="163">
        <f t="shared" si="287"/>
        <v>0</v>
      </c>
      <c r="Y574" s="163">
        <f t="shared" si="287"/>
        <v>0</v>
      </c>
      <c r="Z574" s="163">
        <f t="shared" si="287"/>
        <v>0</v>
      </c>
      <c r="AA574" s="163">
        <f t="shared" si="287"/>
        <v>0</v>
      </c>
      <c r="AB574" s="163">
        <f t="shared" si="287"/>
        <v>0</v>
      </c>
      <c r="AC574" s="163">
        <f t="shared" si="287"/>
        <v>0</v>
      </c>
      <c r="AD574" s="163">
        <f t="shared" si="287"/>
        <v>0</v>
      </c>
      <c r="AE574" s="163">
        <f t="shared" si="287"/>
        <v>0</v>
      </c>
      <c r="AF574" s="163">
        <f t="shared" si="287"/>
        <v>0</v>
      </c>
      <c r="AG574" s="163">
        <f t="shared" si="287"/>
        <v>0</v>
      </c>
      <c r="AH574" s="163">
        <f t="shared" si="287"/>
        <v>0</v>
      </c>
      <c r="AI574" s="163">
        <f t="shared" si="287"/>
        <v>0</v>
      </c>
      <c r="AJ574" s="163">
        <f t="shared" si="287"/>
        <v>0</v>
      </c>
      <c r="AK574" s="163">
        <f t="shared" si="287"/>
        <v>0</v>
      </c>
      <c r="AL574" s="163">
        <f t="shared" si="287"/>
        <v>0</v>
      </c>
      <c r="AM574" s="163">
        <f t="shared" si="287"/>
        <v>0</v>
      </c>
      <c r="AN574" s="163">
        <f t="shared" si="287"/>
        <v>0</v>
      </c>
      <c r="AO574" s="163">
        <f t="shared" si="287"/>
        <v>0</v>
      </c>
      <c r="AP574" s="163">
        <f t="shared" si="287"/>
        <v>0</v>
      </c>
    </row>
    <row r="575" spans="1:42" x14ac:dyDescent="0.2">
      <c r="A575" s="27" t="s">
        <v>13</v>
      </c>
      <c r="C575" s="188">
        <f>C573*C574</f>
        <v>0</v>
      </c>
      <c r="D575" s="188">
        <f t="shared" ref="D575:AP575" si="288">D573*D574</f>
        <v>0</v>
      </c>
      <c r="E575" s="188">
        <f t="shared" si="288"/>
        <v>0</v>
      </c>
      <c r="F575" s="188">
        <f t="shared" si="288"/>
        <v>0</v>
      </c>
      <c r="G575" s="188">
        <f t="shared" si="288"/>
        <v>0</v>
      </c>
      <c r="H575" s="188">
        <f t="shared" si="288"/>
        <v>0</v>
      </c>
      <c r="I575" s="188">
        <f t="shared" si="288"/>
        <v>0</v>
      </c>
      <c r="J575" s="188">
        <f t="shared" si="288"/>
        <v>0</v>
      </c>
      <c r="K575" s="188">
        <f t="shared" si="288"/>
        <v>0</v>
      </c>
      <c r="L575" s="188">
        <f t="shared" si="288"/>
        <v>0</v>
      </c>
      <c r="M575" s="188">
        <f t="shared" si="288"/>
        <v>0</v>
      </c>
      <c r="N575" s="188">
        <f t="shared" si="288"/>
        <v>0</v>
      </c>
      <c r="O575" s="188">
        <f t="shared" si="288"/>
        <v>0</v>
      </c>
      <c r="P575" s="188">
        <f t="shared" si="288"/>
        <v>0</v>
      </c>
      <c r="Q575" s="188">
        <f t="shared" si="288"/>
        <v>0</v>
      </c>
      <c r="R575" s="188">
        <f t="shared" si="288"/>
        <v>0</v>
      </c>
      <c r="S575" s="188">
        <f t="shared" si="288"/>
        <v>0</v>
      </c>
      <c r="T575" s="188">
        <f t="shared" si="288"/>
        <v>0</v>
      </c>
      <c r="U575" s="188">
        <f t="shared" si="288"/>
        <v>0</v>
      </c>
      <c r="V575" s="188">
        <f t="shared" si="288"/>
        <v>0</v>
      </c>
      <c r="W575" s="188">
        <f t="shared" si="288"/>
        <v>0</v>
      </c>
      <c r="X575" s="188">
        <f t="shared" si="288"/>
        <v>0</v>
      </c>
      <c r="Y575" s="188">
        <f t="shared" si="288"/>
        <v>0</v>
      </c>
      <c r="Z575" s="188">
        <f t="shared" si="288"/>
        <v>0</v>
      </c>
      <c r="AA575" s="188">
        <f t="shared" si="288"/>
        <v>0</v>
      </c>
      <c r="AB575" s="188">
        <f t="shared" si="288"/>
        <v>0</v>
      </c>
      <c r="AC575" s="188">
        <f t="shared" si="288"/>
        <v>0</v>
      </c>
      <c r="AD575" s="188">
        <f t="shared" si="288"/>
        <v>0</v>
      </c>
      <c r="AE575" s="188">
        <f t="shared" si="288"/>
        <v>0</v>
      </c>
      <c r="AF575" s="188">
        <f t="shared" si="288"/>
        <v>0</v>
      </c>
      <c r="AG575" s="188">
        <f t="shared" si="288"/>
        <v>0</v>
      </c>
      <c r="AH575" s="188">
        <f t="shared" si="288"/>
        <v>0</v>
      </c>
      <c r="AI575" s="188">
        <f t="shared" si="288"/>
        <v>0</v>
      </c>
      <c r="AJ575" s="188">
        <f t="shared" si="288"/>
        <v>0</v>
      </c>
      <c r="AK575" s="188">
        <f t="shared" si="288"/>
        <v>0</v>
      </c>
      <c r="AL575" s="188">
        <f t="shared" si="288"/>
        <v>0</v>
      </c>
      <c r="AM575" s="188">
        <f t="shared" si="288"/>
        <v>0</v>
      </c>
      <c r="AN575" s="188">
        <f t="shared" si="288"/>
        <v>0</v>
      </c>
      <c r="AO575" s="188">
        <f t="shared" si="288"/>
        <v>0</v>
      </c>
      <c r="AP575" s="188">
        <f t="shared" si="288"/>
        <v>0</v>
      </c>
    </row>
    <row r="576" spans="1:42" x14ac:dyDescent="0.2">
      <c r="A576" s="23" t="str">
        <f>Inputs!B148</f>
        <v>Utility ($/kWh)</v>
      </c>
    </row>
    <row r="577" spans="1:42" x14ac:dyDescent="0.2">
      <c r="A577" s="27" t="s">
        <v>38</v>
      </c>
      <c r="C577" s="136">
        <f>IF(pbi_uti_amount="n/a",Inputs!D177,IF(AND(C$2&lt;=pbi_uti_term,C$2&lt;=analysis_period),pbi_uti_amount*(1+pbi_uti_escal/100)^B$2,0))</f>
        <v>0</v>
      </c>
      <c r="D577" s="136">
        <f>IF(pbi_uti_amount="n/a",Inputs!E177,IF(AND(D$2&lt;=pbi_uti_term,D$2&lt;=analysis_period),pbi_uti_amount*(1+pbi_uti_escal/100)^C$2,0))</f>
        <v>0</v>
      </c>
      <c r="E577" s="136">
        <f>IF(pbi_uti_amount="n/a",Inputs!F177,IF(AND(E$2&lt;=pbi_uti_term,E$2&lt;=analysis_period),pbi_uti_amount*(1+pbi_uti_escal/100)^D$2,0))</f>
        <v>0</v>
      </c>
      <c r="F577" s="136">
        <f>IF(pbi_uti_amount="n/a",Inputs!G177,IF(AND(F$2&lt;=pbi_uti_term,F$2&lt;=analysis_period),pbi_uti_amount*(1+pbi_uti_escal/100)^E$2,0))</f>
        <v>0</v>
      </c>
      <c r="G577" s="136">
        <f>IF(pbi_uti_amount="n/a",Inputs!H177,IF(AND(G$2&lt;=pbi_uti_term,G$2&lt;=analysis_period),pbi_uti_amount*(1+pbi_uti_escal/100)^F$2,0))</f>
        <v>0</v>
      </c>
      <c r="H577" s="136">
        <f>IF(pbi_uti_amount="n/a",Inputs!I177,IF(AND(H$2&lt;=pbi_uti_term,H$2&lt;=analysis_period),pbi_uti_amount*(1+pbi_uti_escal/100)^G$2,0))</f>
        <v>0</v>
      </c>
      <c r="I577" s="136">
        <f>IF(pbi_uti_amount="n/a",Inputs!J177,IF(AND(I$2&lt;=pbi_uti_term,I$2&lt;=analysis_period),pbi_uti_amount*(1+pbi_uti_escal/100)^H$2,0))</f>
        <v>0</v>
      </c>
      <c r="J577" s="136">
        <f>IF(pbi_uti_amount="n/a",Inputs!K177,IF(AND(J$2&lt;=pbi_uti_term,J$2&lt;=analysis_period),pbi_uti_amount*(1+pbi_uti_escal/100)^I$2,0))</f>
        <v>0</v>
      </c>
      <c r="K577" s="136">
        <f>IF(pbi_uti_amount="n/a",Inputs!L177,IF(AND(K$2&lt;=pbi_uti_term,K$2&lt;=analysis_period),pbi_uti_amount*(1+pbi_uti_escal/100)^J$2,0))</f>
        <v>0</v>
      </c>
      <c r="L577" s="136">
        <f>IF(pbi_uti_amount="n/a",Inputs!M177,IF(AND(L$2&lt;=pbi_uti_term,L$2&lt;=analysis_period),pbi_uti_amount*(1+pbi_uti_escal/100)^K$2,0))</f>
        <v>0</v>
      </c>
      <c r="M577" s="136">
        <f>IF(pbi_uti_amount="n/a",Inputs!N177,IF(AND(M$2&lt;=pbi_uti_term,M$2&lt;=analysis_period),pbi_uti_amount*(1+pbi_uti_escal/100)^L$2,0))</f>
        <v>0</v>
      </c>
      <c r="N577" s="136">
        <f>IF(pbi_uti_amount="n/a",Inputs!O177,IF(AND(N$2&lt;=pbi_uti_term,N$2&lt;=analysis_period),pbi_uti_amount*(1+pbi_uti_escal/100)^M$2,0))</f>
        <v>0</v>
      </c>
      <c r="O577" s="136">
        <f>IF(pbi_uti_amount="n/a",Inputs!P177,IF(AND(O$2&lt;=pbi_uti_term,O$2&lt;=analysis_period),pbi_uti_amount*(1+pbi_uti_escal/100)^N$2,0))</f>
        <v>0</v>
      </c>
      <c r="P577" s="136">
        <f>IF(pbi_uti_amount="n/a",Inputs!Q177,IF(AND(P$2&lt;=pbi_uti_term,P$2&lt;=analysis_period),pbi_uti_amount*(1+pbi_uti_escal/100)^O$2,0))</f>
        <v>0</v>
      </c>
      <c r="Q577" s="136">
        <f>IF(pbi_uti_amount="n/a",Inputs!R177,IF(AND(Q$2&lt;=pbi_uti_term,Q$2&lt;=analysis_period),pbi_uti_amount*(1+pbi_uti_escal/100)^P$2,0))</f>
        <v>0</v>
      </c>
      <c r="R577" s="136">
        <f>IF(pbi_uti_amount="n/a",Inputs!S177,IF(AND(R$2&lt;=pbi_uti_term,R$2&lt;=analysis_period),pbi_uti_amount*(1+pbi_uti_escal/100)^Q$2,0))</f>
        <v>0</v>
      </c>
      <c r="S577" s="136">
        <f>IF(pbi_uti_amount="n/a",Inputs!T177,IF(AND(S$2&lt;=pbi_uti_term,S$2&lt;=analysis_period),pbi_uti_amount*(1+pbi_uti_escal/100)^R$2,0))</f>
        <v>0</v>
      </c>
      <c r="T577" s="136">
        <f>IF(pbi_uti_amount="n/a",Inputs!U177,IF(AND(T$2&lt;=pbi_uti_term,T$2&lt;=analysis_period),pbi_uti_amount*(1+pbi_uti_escal/100)^S$2,0))</f>
        <v>0</v>
      </c>
      <c r="U577" s="136">
        <f>IF(pbi_uti_amount="n/a",Inputs!V177,IF(AND(U$2&lt;=pbi_uti_term,U$2&lt;=analysis_period),pbi_uti_amount*(1+pbi_uti_escal/100)^T$2,0))</f>
        <v>0</v>
      </c>
      <c r="V577" s="136">
        <f>IF(pbi_uti_amount="n/a",Inputs!W177,IF(AND(V$2&lt;=pbi_uti_term,V$2&lt;=analysis_period),pbi_uti_amount*(1+pbi_uti_escal/100)^U$2,0))</f>
        <v>0</v>
      </c>
      <c r="W577" s="136">
        <f>IF(pbi_uti_amount="n/a",Inputs!X177,IF(AND(W$2&lt;=pbi_uti_term,W$2&lt;=analysis_period),pbi_uti_amount*(1+pbi_uti_escal/100)^V$2,0))</f>
        <v>0</v>
      </c>
      <c r="X577" s="136">
        <f>IF(pbi_uti_amount="n/a",Inputs!Y177,IF(AND(X$2&lt;=pbi_uti_term,X$2&lt;=analysis_period),pbi_uti_amount*(1+pbi_uti_escal/100)^W$2,0))</f>
        <v>0</v>
      </c>
      <c r="Y577" s="136">
        <f>IF(pbi_uti_amount="n/a",Inputs!Z177,IF(AND(Y$2&lt;=pbi_uti_term,Y$2&lt;=analysis_period),pbi_uti_amount*(1+pbi_uti_escal/100)^X$2,0))</f>
        <v>0</v>
      </c>
      <c r="Z577" s="136">
        <f>IF(pbi_uti_amount="n/a",Inputs!AA177,IF(AND(Z$2&lt;=pbi_uti_term,Z$2&lt;=analysis_period),pbi_uti_amount*(1+pbi_uti_escal/100)^Y$2,0))</f>
        <v>0</v>
      </c>
      <c r="AA577" s="136">
        <f>IF(pbi_uti_amount="n/a",Inputs!AB177,IF(AND(AA$2&lt;=pbi_uti_term,AA$2&lt;=analysis_period),pbi_uti_amount*(1+pbi_uti_escal/100)^Z$2,0))</f>
        <v>0</v>
      </c>
      <c r="AB577" s="136">
        <f>IF(pbi_uti_amount="n/a",Inputs!AC177,IF(AND(AB$2&lt;=pbi_uti_term,AB$2&lt;=analysis_period),pbi_uti_amount*(1+pbi_uti_escal/100)^AA$2,0))</f>
        <v>0</v>
      </c>
      <c r="AC577" s="136">
        <f>IF(pbi_uti_amount="n/a",Inputs!AD177,IF(AND(AC$2&lt;=pbi_uti_term,AC$2&lt;=analysis_period),pbi_uti_amount*(1+pbi_uti_escal/100)^AB$2,0))</f>
        <v>0</v>
      </c>
      <c r="AD577" s="136">
        <f>IF(pbi_uti_amount="n/a",Inputs!AE177,IF(AND(AD$2&lt;=pbi_uti_term,AD$2&lt;=analysis_period),pbi_uti_amount*(1+pbi_uti_escal/100)^AC$2,0))</f>
        <v>0</v>
      </c>
      <c r="AE577" s="136">
        <f>IF(pbi_uti_amount="n/a",Inputs!AF177,IF(AND(AE$2&lt;=pbi_uti_term,AE$2&lt;=analysis_period),pbi_uti_amount*(1+pbi_uti_escal/100)^AD$2,0))</f>
        <v>0</v>
      </c>
      <c r="AF577" s="136">
        <f>IF(pbi_uti_amount="n/a",Inputs!AG177,IF(AND(AF$2&lt;=pbi_uti_term,AF$2&lt;=analysis_period),pbi_uti_amount*(1+pbi_uti_escal/100)^AE$2,0))</f>
        <v>0</v>
      </c>
      <c r="AG577" s="136">
        <f>IF(pbi_uti_amount="n/a",Inputs!AH177,IF(AND(AG$2&lt;=pbi_uti_term,AG$2&lt;=analysis_period),pbi_uti_amount*(1+pbi_uti_escal/100)^AF$2,0))</f>
        <v>0</v>
      </c>
      <c r="AH577" s="136">
        <f>IF(pbi_uti_amount="n/a",Inputs!AI177,IF(AND(AH$2&lt;=pbi_uti_term,AH$2&lt;=analysis_period),pbi_uti_amount*(1+pbi_uti_escal/100)^AG$2,0))</f>
        <v>0</v>
      </c>
      <c r="AI577" s="136">
        <f>IF(pbi_uti_amount="n/a",Inputs!AJ177,IF(AND(AI$2&lt;=pbi_uti_term,AI$2&lt;=analysis_period),pbi_uti_amount*(1+pbi_uti_escal/100)^AH$2,0))</f>
        <v>0</v>
      </c>
      <c r="AJ577" s="136">
        <f>IF(pbi_uti_amount="n/a",Inputs!AK177,IF(AND(AJ$2&lt;=pbi_uti_term,AJ$2&lt;=analysis_period),pbi_uti_amount*(1+pbi_uti_escal/100)^AI$2,0))</f>
        <v>0</v>
      </c>
      <c r="AK577" s="136">
        <f>IF(pbi_uti_amount="n/a",Inputs!AL177,IF(AND(AK$2&lt;=pbi_uti_term,AK$2&lt;=analysis_period),pbi_uti_amount*(1+pbi_uti_escal/100)^AJ$2,0))</f>
        <v>0</v>
      </c>
      <c r="AL577" s="136">
        <f>IF(pbi_uti_amount="n/a",Inputs!AM177,IF(AND(AL$2&lt;=pbi_uti_term,AL$2&lt;=analysis_period),pbi_uti_amount*(1+pbi_uti_escal/100)^AK$2,0))</f>
        <v>0</v>
      </c>
      <c r="AM577" s="136">
        <f>IF(pbi_uti_amount="n/a",Inputs!AN177,IF(AND(AM$2&lt;=pbi_uti_term,AM$2&lt;=analysis_period),pbi_uti_amount*(1+pbi_uti_escal/100)^AL$2,0))</f>
        <v>0</v>
      </c>
      <c r="AN577" s="136">
        <f>IF(pbi_uti_amount="n/a",Inputs!AO177,IF(AND(AN$2&lt;=pbi_uti_term,AN$2&lt;=analysis_period),pbi_uti_amount*(1+pbi_uti_escal/100)^AM$2,0))</f>
        <v>0</v>
      </c>
      <c r="AO577" s="136">
        <f>IF(pbi_uti_amount="n/a",Inputs!AP177,IF(AND(AO$2&lt;=pbi_uti_term,AO$2&lt;=analysis_period),pbi_uti_amount*(1+pbi_uti_escal/100)^AN$2,0))</f>
        <v>0</v>
      </c>
      <c r="AP577" s="136">
        <f>IF(pbi_uti_amount="n/a",Inputs!AQ177,IF(AND(AP$2&lt;=pbi_uti_term,AP$2&lt;=analysis_period),pbi_uti_amount*(1+pbi_uti_escal/100)^AO$2,0))</f>
        <v>0</v>
      </c>
    </row>
    <row r="578" spans="1:42" x14ac:dyDescent="0.2">
      <c r="A578" s="27" t="s">
        <v>39</v>
      </c>
      <c r="C578" s="163">
        <f>C$5</f>
        <v>0</v>
      </c>
      <c r="D578" s="163">
        <f t="shared" ref="D578:AP578" si="289">D$5</f>
        <v>0</v>
      </c>
      <c r="E578" s="163">
        <f t="shared" si="289"/>
        <v>0</v>
      </c>
      <c r="F578" s="163">
        <f t="shared" si="289"/>
        <v>0</v>
      </c>
      <c r="G578" s="163">
        <f t="shared" si="289"/>
        <v>0</v>
      </c>
      <c r="H578" s="163">
        <f t="shared" si="289"/>
        <v>0</v>
      </c>
      <c r="I578" s="163">
        <f t="shared" si="289"/>
        <v>0</v>
      </c>
      <c r="J578" s="163">
        <f t="shared" si="289"/>
        <v>0</v>
      </c>
      <c r="K578" s="163">
        <f t="shared" si="289"/>
        <v>0</v>
      </c>
      <c r="L578" s="163">
        <f t="shared" si="289"/>
        <v>0</v>
      </c>
      <c r="M578" s="163">
        <f t="shared" si="289"/>
        <v>0</v>
      </c>
      <c r="N578" s="163">
        <f t="shared" si="289"/>
        <v>0</v>
      </c>
      <c r="O578" s="163">
        <f t="shared" si="289"/>
        <v>0</v>
      </c>
      <c r="P578" s="163">
        <f t="shared" si="289"/>
        <v>0</v>
      </c>
      <c r="Q578" s="163">
        <f t="shared" si="289"/>
        <v>0</v>
      </c>
      <c r="R578" s="163">
        <f t="shared" si="289"/>
        <v>0</v>
      </c>
      <c r="S578" s="163">
        <f t="shared" si="289"/>
        <v>0</v>
      </c>
      <c r="T578" s="163">
        <f t="shared" si="289"/>
        <v>0</v>
      </c>
      <c r="U578" s="163">
        <f t="shared" si="289"/>
        <v>0</v>
      </c>
      <c r="V578" s="163">
        <f t="shared" si="289"/>
        <v>0</v>
      </c>
      <c r="W578" s="163">
        <f t="shared" si="289"/>
        <v>0</v>
      </c>
      <c r="X578" s="163">
        <f t="shared" si="289"/>
        <v>0</v>
      </c>
      <c r="Y578" s="163">
        <f t="shared" si="289"/>
        <v>0</v>
      </c>
      <c r="Z578" s="163">
        <f t="shared" si="289"/>
        <v>0</v>
      </c>
      <c r="AA578" s="163">
        <f t="shared" si="289"/>
        <v>0</v>
      </c>
      <c r="AB578" s="163">
        <f t="shared" si="289"/>
        <v>0</v>
      </c>
      <c r="AC578" s="163">
        <f t="shared" si="289"/>
        <v>0</v>
      </c>
      <c r="AD578" s="163">
        <f t="shared" si="289"/>
        <v>0</v>
      </c>
      <c r="AE578" s="163">
        <f t="shared" si="289"/>
        <v>0</v>
      </c>
      <c r="AF578" s="163">
        <f t="shared" si="289"/>
        <v>0</v>
      </c>
      <c r="AG578" s="163">
        <f t="shared" si="289"/>
        <v>0</v>
      </c>
      <c r="AH578" s="163">
        <f t="shared" si="289"/>
        <v>0</v>
      </c>
      <c r="AI578" s="163">
        <f t="shared" si="289"/>
        <v>0</v>
      </c>
      <c r="AJ578" s="163">
        <f t="shared" si="289"/>
        <v>0</v>
      </c>
      <c r="AK578" s="163">
        <f t="shared" si="289"/>
        <v>0</v>
      </c>
      <c r="AL578" s="163">
        <f t="shared" si="289"/>
        <v>0</v>
      </c>
      <c r="AM578" s="163">
        <f t="shared" si="289"/>
        <v>0</v>
      </c>
      <c r="AN578" s="163">
        <f t="shared" si="289"/>
        <v>0</v>
      </c>
      <c r="AO578" s="163">
        <f t="shared" si="289"/>
        <v>0</v>
      </c>
      <c r="AP578" s="163">
        <f t="shared" si="289"/>
        <v>0</v>
      </c>
    </row>
    <row r="579" spans="1:42" x14ac:dyDescent="0.2">
      <c r="A579" s="27" t="s">
        <v>13</v>
      </c>
      <c r="C579" s="188">
        <f>C577*C578</f>
        <v>0</v>
      </c>
      <c r="D579" s="188">
        <f t="shared" ref="D579:AP579" si="290">D577*D578</f>
        <v>0</v>
      </c>
      <c r="E579" s="188">
        <f t="shared" si="290"/>
        <v>0</v>
      </c>
      <c r="F579" s="188">
        <f t="shared" si="290"/>
        <v>0</v>
      </c>
      <c r="G579" s="188">
        <f t="shared" si="290"/>
        <v>0</v>
      </c>
      <c r="H579" s="188">
        <f t="shared" si="290"/>
        <v>0</v>
      </c>
      <c r="I579" s="188">
        <f t="shared" si="290"/>
        <v>0</v>
      </c>
      <c r="J579" s="188">
        <f t="shared" si="290"/>
        <v>0</v>
      </c>
      <c r="K579" s="188">
        <f t="shared" si="290"/>
        <v>0</v>
      </c>
      <c r="L579" s="188">
        <f t="shared" si="290"/>
        <v>0</v>
      </c>
      <c r="M579" s="188">
        <f t="shared" si="290"/>
        <v>0</v>
      </c>
      <c r="N579" s="188">
        <f t="shared" si="290"/>
        <v>0</v>
      </c>
      <c r="O579" s="188">
        <f t="shared" si="290"/>
        <v>0</v>
      </c>
      <c r="P579" s="188">
        <f t="shared" si="290"/>
        <v>0</v>
      </c>
      <c r="Q579" s="188">
        <f t="shared" si="290"/>
        <v>0</v>
      </c>
      <c r="R579" s="188">
        <f t="shared" si="290"/>
        <v>0</v>
      </c>
      <c r="S579" s="188">
        <f t="shared" si="290"/>
        <v>0</v>
      </c>
      <c r="T579" s="188">
        <f t="shared" si="290"/>
        <v>0</v>
      </c>
      <c r="U579" s="188">
        <f t="shared" si="290"/>
        <v>0</v>
      </c>
      <c r="V579" s="188">
        <f t="shared" si="290"/>
        <v>0</v>
      </c>
      <c r="W579" s="188">
        <f t="shared" si="290"/>
        <v>0</v>
      </c>
      <c r="X579" s="188">
        <f t="shared" si="290"/>
        <v>0</v>
      </c>
      <c r="Y579" s="188">
        <f t="shared" si="290"/>
        <v>0</v>
      </c>
      <c r="Z579" s="188">
        <f t="shared" si="290"/>
        <v>0</v>
      </c>
      <c r="AA579" s="188">
        <f t="shared" si="290"/>
        <v>0</v>
      </c>
      <c r="AB579" s="188">
        <f t="shared" si="290"/>
        <v>0</v>
      </c>
      <c r="AC579" s="188">
        <f t="shared" si="290"/>
        <v>0</v>
      </c>
      <c r="AD579" s="188">
        <f t="shared" si="290"/>
        <v>0</v>
      </c>
      <c r="AE579" s="188">
        <f t="shared" si="290"/>
        <v>0</v>
      </c>
      <c r="AF579" s="188">
        <f t="shared" si="290"/>
        <v>0</v>
      </c>
      <c r="AG579" s="188">
        <f t="shared" si="290"/>
        <v>0</v>
      </c>
      <c r="AH579" s="188">
        <f t="shared" si="290"/>
        <v>0</v>
      </c>
      <c r="AI579" s="188">
        <f t="shared" si="290"/>
        <v>0</v>
      </c>
      <c r="AJ579" s="188">
        <f t="shared" si="290"/>
        <v>0</v>
      </c>
      <c r="AK579" s="188">
        <f t="shared" si="290"/>
        <v>0</v>
      </c>
      <c r="AL579" s="188">
        <f t="shared" si="290"/>
        <v>0</v>
      </c>
      <c r="AM579" s="188">
        <f t="shared" si="290"/>
        <v>0</v>
      </c>
      <c r="AN579" s="188">
        <f t="shared" si="290"/>
        <v>0</v>
      </c>
      <c r="AO579" s="188">
        <f t="shared" si="290"/>
        <v>0</v>
      </c>
      <c r="AP579" s="188">
        <f t="shared" si="290"/>
        <v>0</v>
      </c>
    </row>
    <row r="580" spans="1:42" x14ac:dyDescent="0.2">
      <c r="A580" s="23" t="str">
        <f>Inputs!B149</f>
        <v>Other ($/kWh)</v>
      </c>
    </row>
    <row r="581" spans="1:42" x14ac:dyDescent="0.2">
      <c r="A581" s="27" t="s">
        <v>38</v>
      </c>
      <c r="C581" s="143">
        <f>IF(pbi_oth_amount="n/a",Inputs!D178,IF(AND(C$2&lt;=pbi_oth_term,C$2&lt;=analysis_period),pbi_oth_amount*(1+pbi_oth_escal/100)^B$2,0))</f>
        <v>0</v>
      </c>
      <c r="D581" s="143">
        <f>IF(pbi_oth_amount="n/a",Inputs!E178,IF(AND(D$2&lt;=pbi_oth_term,D$2&lt;=analysis_period),pbi_oth_amount*(1+pbi_oth_escal/100)^C$2,0))</f>
        <v>0</v>
      </c>
      <c r="E581" s="143">
        <f>IF(pbi_oth_amount="n/a",Inputs!F178,IF(AND(E$2&lt;=pbi_oth_term,E$2&lt;=analysis_period),pbi_oth_amount*(1+pbi_oth_escal/100)^D$2,0))</f>
        <v>0</v>
      </c>
      <c r="F581" s="143">
        <f>IF(pbi_oth_amount="n/a",Inputs!G178,IF(AND(F$2&lt;=pbi_oth_term,F$2&lt;=analysis_period),pbi_oth_amount*(1+pbi_oth_escal/100)^E$2,0))</f>
        <v>0</v>
      </c>
      <c r="G581" s="143">
        <f>IF(pbi_oth_amount="n/a",Inputs!H178,IF(AND(G$2&lt;=pbi_oth_term,G$2&lt;=analysis_period),pbi_oth_amount*(1+pbi_oth_escal/100)^F$2,0))</f>
        <v>0</v>
      </c>
      <c r="H581" s="143">
        <f>IF(pbi_oth_amount="n/a",Inputs!I178,IF(AND(H$2&lt;=pbi_oth_term,H$2&lt;=analysis_period),pbi_oth_amount*(1+pbi_oth_escal/100)^G$2,0))</f>
        <v>0</v>
      </c>
      <c r="I581" s="143">
        <f>IF(pbi_oth_amount="n/a",Inputs!J178,IF(AND(I$2&lt;=pbi_oth_term,I$2&lt;=analysis_period),pbi_oth_amount*(1+pbi_oth_escal/100)^H$2,0))</f>
        <v>0</v>
      </c>
      <c r="J581" s="143">
        <f>IF(pbi_oth_amount="n/a",Inputs!K178,IF(AND(J$2&lt;=pbi_oth_term,J$2&lt;=analysis_period),pbi_oth_amount*(1+pbi_oth_escal/100)^I$2,0))</f>
        <v>0</v>
      </c>
      <c r="K581" s="143">
        <f>IF(pbi_oth_amount="n/a",Inputs!L178,IF(AND(K$2&lt;=pbi_oth_term,K$2&lt;=analysis_period),pbi_oth_amount*(1+pbi_oth_escal/100)^J$2,0))</f>
        <v>0</v>
      </c>
      <c r="L581" s="143">
        <f>IF(pbi_oth_amount="n/a",Inputs!M178,IF(AND(L$2&lt;=pbi_oth_term,L$2&lt;=analysis_period),pbi_oth_amount*(1+pbi_oth_escal/100)^K$2,0))</f>
        <v>0</v>
      </c>
      <c r="M581" s="143">
        <f>IF(pbi_oth_amount="n/a",Inputs!N178,IF(AND(M$2&lt;=pbi_oth_term,M$2&lt;=analysis_period),pbi_oth_amount*(1+pbi_oth_escal/100)^L$2,0))</f>
        <v>0</v>
      </c>
      <c r="N581" s="143">
        <f>IF(pbi_oth_amount="n/a",Inputs!O178,IF(AND(N$2&lt;=pbi_oth_term,N$2&lt;=analysis_period),pbi_oth_amount*(1+pbi_oth_escal/100)^M$2,0))</f>
        <v>0</v>
      </c>
      <c r="O581" s="143">
        <f>IF(pbi_oth_amount="n/a",Inputs!P178,IF(AND(O$2&lt;=pbi_oth_term,O$2&lt;=analysis_period),pbi_oth_amount*(1+pbi_oth_escal/100)^N$2,0))</f>
        <v>0</v>
      </c>
      <c r="P581" s="143">
        <f>IF(pbi_oth_amount="n/a",Inputs!Q178,IF(AND(P$2&lt;=pbi_oth_term,P$2&lt;=analysis_period),pbi_oth_amount*(1+pbi_oth_escal/100)^O$2,0))</f>
        <v>0</v>
      </c>
      <c r="Q581" s="143">
        <f>IF(pbi_oth_amount="n/a",Inputs!R178,IF(AND(Q$2&lt;=pbi_oth_term,Q$2&lt;=analysis_period),pbi_oth_amount*(1+pbi_oth_escal/100)^P$2,0))</f>
        <v>0</v>
      </c>
      <c r="R581" s="143">
        <f>IF(pbi_oth_amount="n/a",Inputs!S178,IF(AND(R$2&lt;=pbi_oth_term,R$2&lt;=analysis_period),pbi_oth_amount*(1+pbi_oth_escal/100)^Q$2,0))</f>
        <v>0</v>
      </c>
      <c r="S581" s="143">
        <f>IF(pbi_oth_amount="n/a",Inputs!T178,IF(AND(S$2&lt;=pbi_oth_term,S$2&lt;=analysis_period),pbi_oth_amount*(1+pbi_oth_escal/100)^R$2,0))</f>
        <v>0</v>
      </c>
      <c r="T581" s="143">
        <f>IF(pbi_oth_amount="n/a",Inputs!U178,IF(AND(T$2&lt;=pbi_oth_term,T$2&lt;=analysis_period),pbi_oth_amount*(1+pbi_oth_escal/100)^S$2,0))</f>
        <v>0</v>
      </c>
      <c r="U581" s="143">
        <f>IF(pbi_oth_amount="n/a",Inputs!V178,IF(AND(U$2&lt;=pbi_oth_term,U$2&lt;=analysis_period),pbi_oth_amount*(1+pbi_oth_escal/100)^T$2,0))</f>
        <v>0</v>
      </c>
      <c r="V581" s="143">
        <f>IF(pbi_oth_amount="n/a",Inputs!W178,IF(AND(V$2&lt;=pbi_oth_term,V$2&lt;=analysis_period),pbi_oth_amount*(1+pbi_oth_escal/100)^U$2,0))</f>
        <v>0</v>
      </c>
      <c r="W581" s="143">
        <f>IF(pbi_oth_amount="n/a",Inputs!X178,IF(AND(W$2&lt;=pbi_oth_term,W$2&lt;=analysis_period),pbi_oth_amount*(1+pbi_oth_escal/100)^V$2,0))</f>
        <v>0</v>
      </c>
      <c r="X581" s="143">
        <f>IF(pbi_oth_amount="n/a",Inputs!Y178,IF(AND(X$2&lt;=pbi_oth_term,X$2&lt;=analysis_period),pbi_oth_amount*(1+pbi_oth_escal/100)^W$2,0))</f>
        <v>0</v>
      </c>
      <c r="Y581" s="143">
        <f>IF(pbi_oth_amount="n/a",Inputs!Z178,IF(AND(Y$2&lt;=pbi_oth_term,Y$2&lt;=analysis_period),pbi_oth_amount*(1+pbi_oth_escal/100)^X$2,0))</f>
        <v>0</v>
      </c>
      <c r="Z581" s="143">
        <f>IF(pbi_oth_amount="n/a",Inputs!AA178,IF(AND(Z$2&lt;=pbi_oth_term,Z$2&lt;=analysis_period),pbi_oth_amount*(1+pbi_oth_escal/100)^Y$2,0))</f>
        <v>0</v>
      </c>
      <c r="AA581" s="143">
        <f>IF(pbi_oth_amount="n/a",Inputs!AB178,IF(AND(AA$2&lt;=pbi_oth_term,AA$2&lt;=analysis_period),pbi_oth_amount*(1+pbi_oth_escal/100)^Z$2,0))</f>
        <v>0</v>
      </c>
      <c r="AB581" s="143">
        <f>IF(pbi_oth_amount="n/a",Inputs!AC178,IF(AND(AB$2&lt;=pbi_oth_term,AB$2&lt;=analysis_period),pbi_oth_amount*(1+pbi_oth_escal/100)^AA$2,0))</f>
        <v>0</v>
      </c>
      <c r="AC581" s="143">
        <f>IF(pbi_oth_amount="n/a",Inputs!AD178,IF(AND(AC$2&lt;=pbi_oth_term,AC$2&lt;=analysis_period),pbi_oth_amount*(1+pbi_oth_escal/100)^AB$2,0))</f>
        <v>0</v>
      </c>
      <c r="AD581" s="143">
        <f>IF(pbi_oth_amount="n/a",Inputs!AE178,IF(AND(AD$2&lt;=pbi_oth_term,AD$2&lt;=analysis_period),pbi_oth_amount*(1+pbi_oth_escal/100)^AC$2,0))</f>
        <v>0</v>
      </c>
      <c r="AE581" s="143">
        <f>IF(pbi_oth_amount="n/a",Inputs!AF178,IF(AND(AE$2&lt;=pbi_oth_term,AE$2&lt;=analysis_period),pbi_oth_amount*(1+pbi_oth_escal/100)^AD$2,0))</f>
        <v>0</v>
      </c>
      <c r="AF581" s="143">
        <f>IF(pbi_oth_amount="n/a",Inputs!AG178,IF(AND(AF$2&lt;=pbi_oth_term,AF$2&lt;=analysis_period),pbi_oth_amount*(1+pbi_oth_escal/100)^AE$2,0))</f>
        <v>0</v>
      </c>
      <c r="AG581" s="143">
        <f>IF(pbi_oth_amount="n/a",Inputs!AH178,IF(AND(AG$2&lt;=pbi_oth_term,AG$2&lt;=analysis_period),pbi_oth_amount*(1+pbi_oth_escal/100)^AF$2,0))</f>
        <v>0</v>
      </c>
      <c r="AH581" s="143">
        <f>IF(pbi_oth_amount="n/a",Inputs!AI178,IF(AND(AH$2&lt;=pbi_oth_term,AH$2&lt;=analysis_period),pbi_oth_amount*(1+pbi_oth_escal/100)^AG$2,0))</f>
        <v>0</v>
      </c>
      <c r="AI581" s="143">
        <f>IF(pbi_oth_amount="n/a",Inputs!AJ178,IF(AND(AI$2&lt;=pbi_oth_term,AI$2&lt;=analysis_period),pbi_oth_amount*(1+pbi_oth_escal/100)^AH$2,0))</f>
        <v>0</v>
      </c>
      <c r="AJ581" s="143">
        <f>IF(pbi_oth_amount="n/a",Inputs!AK178,IF(AND(AJ$2&lt;=pbi_oth_term,AJ$2&lt;=analysis_period),pbi_oth_amount*(1+pbi_oth_escal/100)^AI$2,0))</f>
        <v>0</v>
      </c>
      <c r="AK581" s="143">
        <f>IF(pbi_oth_amount="n/a",Inputs!AL178,IF(AND(AK$2&lt;=pbi_oth_term,AK$2&lt;=analysis_period),pbi_oth_amount*(1+pbi_oth_escal/100)^AJ$2,0))</f>
        <v>0</v>
      </c>
      <c r="AL581" s="143">
        <f>IF(pbi_oth_amount="n/a",Inputs!AM178,IF(AND(AL$2&lt;=pbi_oth_term,AL$2&lt;=analysis_period),pbi_oth_amount*(1+pbi_oth_escal/100)^AK$2,0))</f>
        <v>0</v>
      </c>
      <c r="AM581" s="143">
        <f>IF(pbi_oth_amount="n/a",Inputs!AN178,IF(AND(AM$2&lt;=pbi_oth_term,AM$2&lt;=analysis_period),pbi_oth_amount*(1+pbi_oth_escal/100)^AL$2,0))</f>
        <v>0</v>
      </c>
      <c r="AN581" s="143">
        <f>IF(pbi_oth_amount="n/a",Inputs!AO178,IF(AND(AN$2&lt;=pbi_oth_term,AN$2&lt;=analysis_period),pbi_oth_amount*(1+pbi_oth_escal/100)^AM$2,0))</f>
        <v>0</v>
      </c>
      <c r="AO581" s="143">
        <f>IF(pbi_oth_amount="n/a",Inputs!AP178,IF(AND(AO$2&lt;=pbi_oth_term,AO$2&lt;=analysis_period),pbi_oth_amount*(1+pbi_oth_escal/100)^AN$2,0))</f>
        <v>0</v>
      </c>
      <c r="AP581" s="143">
        <f>IF(pbi_oth_amount="n/a",Inputs!AQ178,IF(AND(AP$2&lt;=pbi_oth_term,AP$2&lt;=analysis_period),pbi_oth_amount*(1+pbi_oth_escal/100)^AO$2,0))</f>
        <v>0</v>
      </c>
    </row>
    <row r="582" spans="1:42" x14ac:dyDescent="0.2">
      <c r="A582" s="27" t="s">
        <v>39</v>
      </c>
      <c r="C582" s="163">
        <f>C$5</f>
        <v>0</v>
      </c>
      <c r="D582" s="163">
        <f t="shared" ref="D582:AP582" si="291">D$5</f>
        <v>0</v>
      </c>
      <c r="E582" s="163">
        <f t="shared" si="291"/>
        <v>0</v>
      </c>
      <c r="F582" s="163">
        <f t="shared" si="291"/>
        <v>0</v>
      </c>
      <c r="G582" s="163">
        <f t="shared" si="291"/>
        <v>0</v>
      </c>
      <c r="H582" s="163">
        <f t="shared" si="291"/>
        <v>0</v>
      </c>
      <c r="I582" s="163">
        <f t="shared" si="291"/>
        <v>0</v>
      </c>
      <c r="J582" s="163">
        <f t="shared" si="291"/>
        <v>0</v>
      </c>
      <c r="K582" s="163">
        <f t="shared" si="291"/>
        <v>0</v>
      </c>
      <c r="L582" s="163">
        <f t="shared" si="291"/>
        <v>0</v>
      </c>
      <c r="M582" s="163">
        <f t="shared" si="291"/>
        <v>0</v>
      </c>
      <c r="N582" s="163">
        <f t="shared" si="291"/>
        <v>0</v>
      </c>
      <c r="O582" s="163">
        <f t="shared" si="291"/>
        <v>0</v>
      </c>
      <c r="P582" s="163">
        <f t="shared" si="291"/>
        <v>0</v>
      </c>
      <c r="Q582" s="163">
        <f t="shared" si="291"/>
        <v>0</v>
      </c>
      <c r="R582" s="163">
        <f t="shared" si="291"/>
        <v>0</v>
      </c>
      <c r="S582" s="163">
        <f t="shared" si="291"/>
        <v>0</v>
      </c>
      <c r="T582" s="163">
        <f t="shared" si="291"/>
        <v>0</v>
      </c>
      <c r="U582" s="163">
        <f t="shared" si="291"/>
        <v>0</v>
      </c>
      <c r="V582" s="163">
        <f t="shared" si="291"/>
        <v>0</v>
      </c>
      <c r="W582" s="163">
        <f t="shared" si="291"/>
        <v>0</v>
      </c>
      <c r="X582" s="163">
        <f t="shared" si="291"/>
        <v>0</v>
      </c>
      <c r="Y582" s="163">
        <f t="shared" si="291"/>
        <v>0</v>
      </c>
      <c r="Z582" s="163">
        <f t="shared" si="291"/>
        <v>0</v>
      </c>
      <c r="AA582" s="163">
        <f t="shared" si="291"/>
        <v>0</v>
      </c>
      <c r="AB582" s="163">
        <f t="shared" si="291"/>
        <v>0</v>
      </c>
      <c r="AC582" s="163">
        <f t="shared" si="291"/>
        <v>0</v>
      </c>
      <c r="AD582" s="163">
        <f t="shared" si="291"/>
        <v>0</v>
      </c>
      <c r="AE582" s="163">
        <f t="shared" si="291"/>
        <v>0</v>
      </c>
      <c r="AF582" s="163">
        <f t="shared" si="291"/>
        <v>0</v>
      </c>
      <c r="AG582" s="163">
        <f t="shared" si="291"/>
        <v>0</v>
      </c>
      <c r="AH582" s="163">
        <f t="shared" si="291"/>
        <v>0</v>
      </c>
      <c r="AI582" s="163">
        <f t="shared" si="291"/>
        <v>0</v>
      </c>
      <c r="AJ582" s="163">
        <f t="shared" si="291"/>
        <v>0</v>
      </c>
      <c r="AK582" s="163">
        <f t="shared" si="291"/>
        <v>0</v>
      </c>
      <c r="AL582" s="163">
        <f t="shared" si="291"/>
        <v>0</v>
      </c>
      <c r="AM582" s="163">
        <f t="shared" si="291"/>
        <v>0</v>
      </c>
      <c r="AN582" s="163">
        <f t="shared" si="291"/>
        <v>0</v>
      </c>
      <c r="AO582" s="163">
        <f t="shared" si="291"/>
        <v>0</v>
      </c>
      <c r="AP582" s="163">
        <f t="shared" si="291"/>
        <v>0</v>
      </c>
    </row>
    <row r="583" spans="1:42" x14ac:dyDescent="0.2">
      <c r="A583" s="27" t="s">
        <v>13</v>
      </c>
      <c r="C583" s="188">
        <f>C581*C582</f>
        <v>0</v>
      </c>
      <c r="D583" s="188">
        <f t="shared" ref="D583:AP583" si="292">D581*D582</f>
        <v>0</v>
      </c>
      <c r="E583" s="188">
        <f t="shared" si="292"/>
        <v>0</v>
      </c>
      <c r="F583" s="188">
        <f t="shared" si="292"/>
        <v>0</v>
      </c>
      <c r="G583" s="188">
        <f t="shared" si="292"/>
        <v>0</v>
      </c>
      <c r="H583" s="188">
        <f t="shared" si="292"/>
        <v>0</v>
      </c>
      <c r="I583" s="188">
        <f t="shared" si="292"/>
        <v>0</v>
      </c>
      <c r="J583" s="188">
        <f t="shared" si="292"/>
        <v>0</v>
      </c>
      <c r="K583" s="188">
        <f t="shared" si="292"/>
        <v>0</v>
      </c>
      <c r="L583" s="188">
        <f t="shared" si="292"/>
        <v>0</v>
      </c>
      <c r="M583" s="188">
        <f t="shared" si="292"/>
        <v>0</v>
      </c>
      <c r="N583" s="188">
        <f t="shared" si="292"/>
        <v>0</v>
      </c>
      <c r="O583" s="188">
        <f t="shared" si="292"/>
        <v>0</v>
      </c>
      <c r="P583" s="188">
        <f t="shared" si="292"/>
        <v>0</v>
      </c>
      <c r="Q583" s="188">
        <f t="shared" si="292"/>
        <v>0</v>
      </c>
      <c r="R583" s="188">
        <f t="shared" si="292"/>
        <v>0</v>
      </c>
      <c r="S583" s="188">
        <f t="shared" si="292"/>
        <v>0</v>
      </c>
      <c r="T583" s="188">
        <f t="shared" si="292"/>
        <v>0</v>
      </c>
      <c r="U583" s="188">
        <f t="shared" si="292"/>
        <v>0</v>
      </c>
      <c r="V583" s="188">
        <f t="shared" si="292"/>
        <v>0</v>
      </c>
      <c r="W583" s="188">
        <f t="shared" si="292"/>
        <v>0</v>
      </c>
      <c r="X583" s="188">
        <f t="shared" si="292"/>
        <v>0</v>
      </c>
      <c r="Y583" s="188">
        <f t="shared" si="292"/>
        <v>0</v>
      </c>
      <c r="Z583" s="188">
        <f t="shared" si="292"/>
        <v>0</v>
      </c>
      <c r="AA583" s="188">
        <f t="shared" si="292"/>
        <v>0</v>
      </c>
      <c r="AB583" s="188">
        <f t="shared" si="292"/>
        <v>0</v>
      </c>
      <c r="AC583" s="188">
        <f t="shared" si="292"/>
        <v>0</v>
      </c>
      <c r="AD583" s="188">
        <f t="shared" si="292"/>
        <v>0</v>
      </c>
      <c r="AE583" s="188">
        <f t="shared" si="292"/>
        <v>0</v>
      </c>
      <c r="AF583" s="188">
        <f t="shared" si="292"/>
        <v>0</v>
      </c>
      <c r="AG583" s="188">
        <f t="shared" si="292"/>
        <v>0</v>
      </c>
      <c r="AH583" s="188">
        <f t="shared" si="292"/>
        <v>0</v>
      </c>
      <c r="AI583" s="188">
        <f t="shared" si="292"/>
        <v>0</v>
      </c>
      <c r="AJ583" s="188">
        <f t="shared" si="292"/>
        <v>0</v>
      </c>
      <c r="AK583" s="188">
        <f t="shared" si="292"/>
        <v>0</v>
      </c>
      <c r="AL583" s="188">
        <f t="shared" si="292"/>
        <v>0</v>
      </c>
      <c r="AM583" s="188">
        <f t="shared" si="292"/>
        <v>0</v>
      </c>
      <c r="AN583" s="188">
        <f t="shared" si="292"/>
        <v>0</v>
      </c>
      <c r="AO583" s="188">
        <f t="shared" si="292"/>
        <v>0</v>
      </c>
      <c r="AP583" s="188">
        <f t="shared" si="292"/>
        <v>0</v>
      </c>
    </row>
    <row r="584" spans="1:42" x14ac:dyDescent="0.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4" t="s">
        <v>13</v>
      </c>
      <c r="C585" s="193">
        <f>C571+C575+C579+C583</f>
        <v>0</v>
      </c>
      <c r="D585" s="193">
        <f t="shared" ref="D585:AP585" si="293">D571+D575+D579+D583</f>
        <v>0</v>
      </c>
      <c r="E585" s="193">
        <f t="shared" si="293"/>
        <v>0</v>
      </c>
      <c r="F585" s="193">
        <f t="shared" si="293"/>
        <v>0</v>
      </c>
      <c r="G585" s="193">
        <f t="shared" si="293"/>
        <v>0</v>
      </c>
      <c r="H585" s="193">
        <f t="shared" si="293"/>
        <v>0</v>
      </c>
      <c r="I585" s="193">
        <f t="shared" si="293"/>
        <v>0</v>
      </c>
      <c r="J585" s="193">
        <f t="shared" si="293"/>
        <v>0</v>
      </c>
      <c r="K585" s="193">
        <f t="shared" si="293"/>
        <v>0</v>
      </c>
      <c r="L585" s="193">
        <f t="shared" si="293"/>
        <v>0</v>
      </c>
      <c r="M585" s="193">
        <f t="shared" si="293"/>
        <v>0</v>
      </c>
      <c r="N585" s="193">
        <f t="shared" si="293"/>
        <v>0</v>
      </c>
      <c r="O585" s="193">
        <f t="shared" si="293"/>
        <v>0</v>
      </c>
      <c r="P585" s="193">
        <f t="shared" si="293"/>
        <v>0</v>
      </c>
      <c r="Q585" s="193">
        <f t="shared" si="293"/>
        <v>0</v>
      </c>
      <c r="R585" s="193">
        <f t="shared" si="293"/>
        <v>0</v>
      </c>
      <c r="S585" s="193">
        <f t="shared" si="293"/>
        <v>0</v>
      </c>
      <c r="T585" s="193">
        <f t="shared" si="293"/>
        <v>0</v>
      </c>
      <c r="U585" s="193">
        <f t="shared" si="293"/>
        <v>0</v>
      </c>
      <c r="V585" s="193">
        <f t="shared" si="293"/>
        <v>0</v>
      </c>
      <c r="W585" s="193">
        <f t="shared" si="293"/>
        <v>0</v>
      </c>
      <c r="X585" s="193">
        <f t="shared" si="293"/>
        <v>0</v>
      </c>
      <c r="Y585" s="193">
        <f t="shared" si="293"/>
        <v>0</v>
      </c>
      <c r="Z585" s="193">
        <f t="shared" si="293"/>
        <v>0</v>
      </c>
      <c r="AA585" s="193">
        <f t="shared" si="293"/>
        <v>0</v>
      </c>
      <c r="AB585" s="193">
        <f t="shared" si="293"/>
        <v>0</v>
      </c>
      <c r="AC585" s="193">
        <f t="shared" si="293"/>
        <v>0</v>
      </c>
      <c r="AD585" s="193">
        <f t="shared" si="293"/>
        <v>0</v>
      </c>
      <c r="AE585" s="193">
        <f t="shared" si="293"/>
        <v>0</v>
      </c>
      <c r="AF585" s="193">
        <f t="shared" si="293"/>
        <v>0</v>
      </c>
      <c r="AG585" s="193">
        <f t="shared" si="293"/>
        <v>0</v>
      </c>
      <c r="AH585" s="193">
        <f t="shared" si="293"/>
        <v>0</v>
      </c>
      <c r="AI585" s="193">
        <f t="shared" si="293"/>
        <v>0</v>
      </c>
      <c r="AJ585" s="193">
        <f t="shared" si="293"/>
        <v>0</v>
      </c>
      <c r="AK585" s="193">
        <f t="shared" si="293"/>
        <v>0</v>
      </c>
      <c r="AL585" s="193">
        <f t="shared" si="293"/>
        <v>0</v>
      </c>
      <c r="AM585" s="193">
        <f t="shared" si="293"/>
        <v>0</v>
      </c>
      <c r="AN585" s="193">
        <f t="shared" si="293"/>
        <v>0</v>
      </c>
      <c r="AO585" s="193">
        <f t="shared" si="293"/>
        <v>0</v>
      </c>
      <c r="AP585" s="193">
        <f t="shared" si="293"/>
        <v>0</v>
      </c>
    </row>
    <row r="587" spans="1:42" x14ac:dyDescent="0.2">
      <c r="A587" s="109" t="s">
        <v>25</v>
      </c>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row>
    <row r="588" spans="1:42" s="16" customFormat="1" x14ac:dyDescent="0.2">
      <c r="A588" s="23" t="s">
        <v>27</v>
      </c>
    </row>
    <row r="589" spans="1:42" s="16" customFormat="1" x14ac:dyDescent="0.2">
      <c r="A589" s="27" t="s">
        <v>30</v>
      </c>
      <c r="B589" s="166"/>
      <c r="C589" s="189">
        <f>IF(C$607="N/A",IF(C$608="N/A",C$609+C$590,C$608),C$607)</f>
        <v>0</v>
      </c>
      <c r="D589" s="420">
        <f t="shared" ref="D589:AP589" si="294">IF(D$607="N/A",IF(D$608="N/A",D$609+D$590,D$608),D$607)</f>
        <v>0</v>
      </c>
      <c r="E589" s="420">
        <f t="shared" si="294"/>
        <v>0</v>
      </c>
      <c r="F589" s="420">
        <f t="shared" si="294"/>
        <v>0</v>
      </c>
      <c r="G589" s="420">
        <f t="shared" si="294"/>
        <v>0</v>
      </c>
      <c r="H589" s="420">
        <f t="shared" si="294"/>
        <v>0</v>
      </c>
      <c r="I589" s="420">
        <f t="shared" si="294"/>
        <v>0</v>
      </c>
      <c r="J589" s="420">
        <f t="shared" si="294"/>
        <v>0</v>
      </c>
      <c r="K589" s="420">
        <f t="shared" si="294"/>
        <v>0</v>
      </c>
      <c r="L589" s="420">
        <f t="shared" si="294"/>
        <v>0</v>
      </c>
      <c r="M589" s="420">
        <f t="shared" si="294"/>
        <v>0</v>
      </c>
      <c r="N589" s="420">
        <f t="shared" si="294"/>
        <v>0</v>
      </c>
      <c r="O589" s="420">
        <f t="shared" si="294"/>
        <v>0</v>
      </c>
      <c r="P589" s="420">
        <f t="shared" si="294"/>
        <v>0</v>
      </c>
      <c r="Q589" s="420">
        <f t="shared" si="294"/>
        <v>0</v>
      </c>
      <c r="R589" s="420">
        <f t="shared" si="294"/>
        <v>0</v>
      </c>
      <c r="S589" s="420">
        <f t="shared" si="294"/>
        <v>0</v>
      </c>
      <c r="T589" s="420">
        <f t="shared" si="294"/>
        <v>0</v>
      </c>
      <c r="U589" s="420">
        <f t="shared" si="294"/>
        <v>0</v>
      </c>
      <c r="V589" s="420">
        <f t="shared" si="294"/>
        <v>0</v>
      </c>
      <c r="W589" s="420">
        <f t="shared" si="294"/>
        <v>0</v>
      </c>
      <c r="X589" s="420">
        <f t="shared" si="294"/>
        <v>0</v>
      </c>
      <c r="Y589" s="420">
        <f t="shared" si="294"/>
        <v>0</v>
      </c>
      <c r="Z589" s="420">
        <f t="shared" si="294"/>
        <v>0</v>
      </c>
      <c r="AA589" s="420">
        <f t="shared" si="294"/>
        <v>0</v>
      </c>
      <c r="AB589" s="420">
        <f t="shared" si="294"/>
        <v>0</v>
      </c>
      <c r="AC589" s="420">
        <f t="shared" si="294"/>
        <v>0</v>
      </c>
      <c r="AD589" s="420">
        <f t="shared" si="294"/>
        <v>0</v>
      </c>
      <c r="AE589" s="420">
        <f t="shared" si="294"/>
        <v>0</v>
      </c>
      <c r="AF589" s="420">
        <f t="shared" si="294"/>
        <v>0</v>
      </c>
      <c r="AG589" s="420">
        <f t="shared" si="294"/>
        <v>0</v>
      </c>
      <c r="AH589" s="420">
        <f t="shared" si="294"/>
        <v>0</v>
      </c>
      <c r="AI589" s="420">
        <f t="shared" si="294"/>
        <v>0</v>
      </c>
      <c r="AJ589" s="420">
        <f t="shared" si="294"/>
        <v>0</v>
      </c>
      <c r="AK589" s="420">
        <f t="shared" si="294"/>
        <v>0</v>
      </c>
      <c r="AL589" s="420">
        <f t="shared" si="294"/>
        <v>0</v>
      </c>
      <c r="AM589" s="420">
        <f t="shared" si="294"/>
        <v>0</v>
      </c>
      <c r="AN589" s="420">
        <f t="shared" si="294"/>
        <v>0</v>
      </c>
      <c r="AO589" s="420">
        <f t="shared" si="294"/>
        <v>0</v>
      </c>
      <c r="AP589" s="420">
        <f t="shared" si="294"/>
        <v>0</v>
      </c>
    </row>
    <row r="590" spans="1:42" s="16" customFormat="1" x14ac:dyDescent="0.2">
      <c r="A590" s="27" t="s">
        <v>198</v>
      </c>
      <c r="B590" s="162"/>
      <c r="C590" s="420">
        <f t="shared" ref="C590:AP590" si="295">IF(term_tenor="N/A",0,IF(AND(C$2&lt;=term_tenor,C$2&lt;=analysis_period),B$592*term_int_rate/100,0))</f>
        <v>0</v>
      </c>
      <c r="D590" s="420">
        <f t="shared" si="295"/>
        <v>0</v>
      </c>
      <c r="E590" s="420">
        <f t="shared" si="295"/>
        <v>0</v>
      </c>
      <c r="F590" s="420">
        <f t="shared" si="295"/>
        <v>0</v>
      </c>
      <c r="G590" s="420">
        <f t="shared" si="295"/>
        <v>0</v>
      </c>
      <c r="H590" s="420">
        <f t="shared" si="295"/>
        <v>0</v>
      </c>
      <c r="I590" s="420">
        <f t="shared" si="295"/>
        <v>0</v>
      </c>
      <c r="J590" s="420">
        <f t="shared" si="295"/>
        <v>0</v>
      </c>
      <c r="K590" s="420">
        <f t="shared" si="295"/>
        <v>0</v>
      </c>
      <c r="L590" s="420">
        <f t="shared" si="295"/>
        <v>0</v>
      </c>
      <c r="M590" s="420">
        <f t="shared" si="295"/>
        <v>0</v>
      </c>
      <c r="N590" s="420">
        <f t="shared" si="295"/>
        <v>0</v>
      </c>
      <c r="O590" s="420">
        <f t="shared" si="295"/>
        <v>0</v>
      </c>
      <c r="P590" s="420">
        <f t="shared" si="295"/>
        <v>0</v>
      </c>
      <c r="Q590" s="420">
        <f t="shared" si="295"/>
        <v>0</v>
      </c>
      <c r="R590" s="420">
        <f t="shared" si="295"/>
        <v>0</v>
      </c>
      <c r="S590" s="420">
        <f t="shared" si="295"/>
        <v>0</v>
      </c>
      <c r="T590" s="420">
        <f t="shared" si="295"/>
        <v>0</v>
      </c>
      <c r="U590" s="420">
        <f t="shared" si="295"/>
        <v>0</v>
      </c>
      <c r="V590" s="420">
        <f t="shared" si="295"/>
        <v>0</v>
      </c>
      <c r="W590" s="420">
        <f t="shared" si="295"/>
        <v>0</v>
      </c>
      <c r="X590" s="420">
        <f t="shared" si="295"/>
        <v>0</v>
      </c>
      <c r="Y590" s="420">
        <f t="shared" si="295"/>
        <v>0</v>
      </c>
      <c r="Z590" s="420">
        <f t="shared" si="295"/>
        <v>0</v>
      </c>
      <c r="AA590" s="420">
        <f t="shared" si="295"/>
        <v>0</v>
      </c>
      <c r="AB590" s="420">
        <f t="shared" si="295"/>
        <v>0</v>
      </c>
      <c r="AC590" s="420">
        <f t="shared" si="295"/>
        <v>0</v>
      </c>
      <c r="AD590" s="420">
        <f t="shared" si="295"/>
        <v>0</v>
      </c>
      <c r="AE590" s="420">
        <f t="shared" si="295"/>
        <v>0</v>
      </c>
      <c r="AF590" s="420">
        <f t="shared" si="295"/>
        <v>0</v>
      </c>
      <c r="AG590" s="420">
        <f t="shared" si="295"/>
        <v>0</v>
      </c>
      <c r="AH590" s="420">
        <f t="shared" si="295"/>
        <v>0</v>
      </c>
      <c r="AI590" s="420">
        <f t="shared" si="295"/>
        <v>0</v>
      </c>
      <c r="AJ590" s="420">
        <f t="shared" si="295"/>
        <v>0</v>
      </c>
      <c r="AK590" s="420">
        <f t="shared" si="295"/>
        <v>0</v>
      </c>
      <c r="AL590" s="420">
        <f t="shared" si="295"/>
        <v>0</v>
      </c>
      <c r="AM590" s="420">
        <f t="shared" si="295"/>
        <v>0</v>
      </c>
      <c r="AN590" s="420">
        <f t="shared" si="295"/>
        <v>0</v>
      </c>
      <c r="AO590" s="420">
        <f t="shared" si="295"/>
        <v>0</v>
      </c>
      <c r="AP590" s="420">
        <f t="shared" si="295"/>
        <v>0</v>
      </c>
    </row>
    <row r="591" spans="1:42" s="16" customFormat="1" x14ac:dyDescent="0.2">
      <c r="A591" s="27" t="s">
        <v>197</v>
      </c>
      <c r="B591" s="166"/>
      <c r="C591" s="189">
        <f t="shared" ref="C591:AP591" si="296">IF(C$609="N/A",IF(C$2&gt;loan_moratorium,C$589-C$590,0),C$609)</f>
        <v>0</v>
      </c>
      <c r="D591" s="420">
        <f t="shared" si="296"/>
        <v>0</v>
      </c>
      <c r="E591" s="420">
        <f t="shared" si="296"/>
        <v>0</v>
      </c>
      <c r="F591" s="420">
        <f t="shared" si="296"/>
        <v>0</v>
      </c>
      <c r="G591" s="420">
        <f t="shared" si="296"/>
        <v>0</v>
      </c>
      <c r="H591" s="420">
        <f t="shared" si="296"/>
        <v>0</v>
      </c>
      <c r="I591" s="420">
        <f t="shared" si="296"/>
        <v>0</v>
      </c>
      <c r="J591" s="420">
        <f t="shared" si="296"/>
        <v>0</v>
      </c>
      <c r="K591" s="420">
        <f t="shared" si="296"/>
        <v>0</v>
      </c>
      <c r="L591" s="420">
        <f t="shared" si="296"/>
        <v>0</v>
      </c>
      <c r="M591" s="420">
        <f t="shared" si="296"/>
        <v>0</v>
      </c>
      <c r="N591" s="420">
        <f t="shared" si="296"/>
        <v>0</v>
      </c>
      <c r="O591" s="420">
        <f t="shared" si="296"/>
        <v>0</v>
      </c>
      <c r="P591" s="420">
        <f t="shared" si="296"/>
        <v>0</v>
      </c>
      <c r="Q591" s="420">
        <f t="shared" si="296"/>
        <v>0</v>
      </c>
      <c r="R591" s="420">
        <f t="shared" si="296"/>
        <v>0</v>
      </c>
      <c r="S591" s="420">
        <f t="shared" si="296"/>
        <v>0</v>
      </c>
      <c r="T591" s="420">
        <f t="shared" si="296"/>
        <v>0</v>
      </c>
      <c r="U591" s="420">
        <f t="shared" si="296"/>
        <v>0</v>
      </c>
      <c r="V591" s="420">
        <f t="shared" si="296"/>
        <v>0</v>
      </c>
      <c r="W591" s="420">
        <f t="shared" si="296"/>
        <v>0</v>
      </c>
      <c r="X591" s="420">
        <f t="shared" si="296"/>
        <v>0</v>
      </c>
      <c r="Y591" s="420">
        <f t="shared" si="296"/>
        <v>0</v>
      </c>
      <c r="Z591" s="420">
        <f t="shared" si="296"/>
        <v>0</v>
      </c>
      <c r="AA591" s="420">
        <f t="shared" si="296"/>
        <v>0</v>
      </c>
      <c r="AB591" s="420">
        <f t="shared" si="296"/>
        <v>0</v>
      </c>
      <c r="AC591" s="420">
        <f t="shared" si="296"/>
        <v>0</v>
      </c>
      <c r="AD591" s="420">
        <f t="shared" si="296"/>
        <v>0</v>
      </c>
      <c r="AE591" s="420">
        <f t="shared" si="296"/>
        <v>0</v>
      </c>
      <c r="AF591" s="420">
        <f t="shared" si="296"/>
        <v>0</v>
      </c>
      <c r="AG591" s="420">
        <f t="shared" si="296"/>
        <v>0</v>
      </c>
      <c r="AH591" s="420">
        <f t="shared" si="296"/>
        <v>0</v>
      </c>
      <c r="AI591" s="420">
        <f t="shared" si="296"/>
        <v>0</v>
      </c>
      <c r="AJ591" s="420">
        <f t="shared" si="296"/>
        <v>0</v>
      </c>
      <c r="AK591" s="420">
        <f t="shared" si="296"/>
        <v>0</v>
      </c>
      <c r="AL591" s="420">
        <f t="shared" si="296"/>
        <v>0</v>
      </c>
      <c r="AM591" s="420">
        <f t="shared" si="296"/>
        <v>0</v>
      </c>
      <c r="AN591" s="420">
        <f t="shared" si="296"/>
        <v>0</v>
      </c>
      <c r="AO591" s="420">
        <f t="shared" si="296"/>
        <v>0</v>
      </c>
      <c r="AP591" s="420">
        <f t="shared" si="296"/>
        <v>0</v>
      </c>
    </row>
    <row r="592" spans="1:42" s="16" customFormat="1" x14ac:dyDescent="0.2">
      <c r="A592" s="27" t="s">
        <v>272</v>
      </c>
      <c r="B592" s="194">
        <f>$B$604</f>
        <v>0</v>
      </c>
      <c r="C592" s="194">
        <f>B$592-C$591</f>
        <v>0</v>
      </c>
      <c r="D592" s="422">
        <f t="shared" ref="D592:AP592" si="297">C$592-D$591</f>
        <v>0</v>
      </c>
      <c r="E592" s="422">
        <f t="shared" si="297"/>
        <v>0</v>
      </c>
      <c r="F592" s="422">
        <f t="shared" si="297"/>
        <v>0</v>
      </c>
      <c r="G592" s="422">
        <f t="shared" si="297"/>
        <v>0</v>
      </c>
      <c r="H592" s="422">
        <f t="shared" si="297"/>
        <v>0</v>
      </c>
      <c r="I592" s="422">
        <f t="shared" si="297"/>
        <v>0</v>
      </c>
      <c r="J592" s="422">
        <f t="shared" si="297"/>
        <v>0</v>
      </c>
      <c r="K592" s="422">
        <f t="shared" si="297"/>
        <v>0</v>
      </c>
      <c r="L592" s="422">
        <f t="shared" si="297"/>
        <v>0</v>
      </c>
      <c r="M592" s="422">
        <f t="shared" si="297"/>
        <v>0</v>
      </c>
      <c r="N592" s="422">
        <f t="shared" si="297"/>
        <v>0</v>
      </c>
      <c r="O592" s="422">
        <f t="shared" si="297"/>
        <v>0</v>
      </c>
      <c r="P592" s="422">
        <f t="shared" si="297"/>
        <v>0</v>
      </c>
      <c r="Q592" s="422">
        <f t="shared" si="297"/>
        <v>0</v>
      </c>
      <c r="R592" s="422">
        <f t="shared" si="297"/>
        <v>0</v>
      </c>
      <c r="S592" s="422">
        <f t="shared" si="297"/>
        <v>0</v>
      </c>
      <c r="T592" s="422">
        <f t="shared" si="297"/>
        <v>0</v>
      </c>
      <c r="U592" s="422">
        <f t="shared" si="297"/>
        <v>0</v>
      </c>
      <c r="V592" s="422">
        <f t="shared" si="297"/>
        <v>0</v>
      </c>
      <c r="W592" s="422">
        <f t="shared" si="297"/>
        <v>0</v>
      </c>
      <c r="X592" s="422">
        <f t="shared" si="297"/>
        <v>0</v>
      </c>
      <c r="Y592" s="422">
        <f t="shared" si="297"/>
        <v>0</v>
      </c>
      <c r="Z592" s="422">
        <f t="shared" si="297"/>
        <v>0</v>
      </c>
      <c r="AA592" s="422">
        <f t="shared" si="297"/>
        <v>0</v>
      </c>
      <c r="AB592" s="422">
        <f t="shared" si="297"/>
        <v>0</v>
      </c>
      <c r="AC592" s="422">
        <f t="shared" si="297"/>
        <v>0</v>
      </c>
      <c r="AD592" s="422">
        <f t="shared" si="297"/>
        <v>0</v>
      </c>
      <c r="AE592" s="422">
        <f t="shared" si="297"/>
        <v>0</v>
      </c>
      <c r="AF592" s="422">
        <f t="shared" si="297"/>
        <v>0</v>
      </c>
      <c r="AG592" s="422">
        <f t="shared" si="297"/>
        <v>0</v>
      </c>
      <c r="AH592" s="422">
        <f t="shared" si="297"/>
        <v>0</v>
      </c>
      <c r="AI592" s="422">
        <f t="shared" si="297"/>
        <v>0</v>
      </c>
      <c r="AJ592" s="422">
        <f t="shared" si="297"/>
        <v>0</v>
      </c>
      <c r="AK592" s="422">
        <f t="shared" si="297"/>
        <v>0</v>
      </c>
      <c r="AL592" s="422">
        <f t="shared" si="297"/>
        <v>0</v>
      </c>
      <c r="AM592" s="422">
        <f t="shared" si="297"/>
        <v>0</v>
      </c>
      <c r="AN592" s="422">
        <f t="shared" si="297"/>
        <v>0</v>
      </c>
      <c r="AO592" s="422">
        <f t="shared" si="297"/>
        <v>0</v>
      </c>
      <c r="AP592" s="422">
        <f t="shared" si="297"/>
        <v>0</v>
      </c>
    </row>
    <row r="593" spans="1:42" s="16" customFormat="1" x14ac:dyDescent="0.2">
      <c r="A593" s="9"/>
      <c r="B593" s="194"/>
      <c r="C593" s="188"/>
    </row>
    <row r="594" spans="1:42" s="16" customFormat="1" x14ac:dyDescent="0.2">
      <c r="A594" s="23" t="s">
        <v>278</v>
      </c>
    </row>
    <row r="595" spans="1:42" s="16" customFormat="1" x14ac:dyDescent="0.2">
      <c r="A595" s="27" t="s">
        <v>32</v>
      </c>
      <c r="B595" s="166"/>
      <c r="C595" s="420">
        <f t="shared" ref="C595:AP595" si="298">IF(term_tenor="N/A",0,IF(AND(C$2&lt;=term_tenor,C$2&lt;=analysis_period),C44,0))</f>
        <v>0</v>
      </c>
      <c r="D595" s="420">
        <f t="shared" si="298"/>
        <v>0</v>
      </c>
      <c r="E595" s="420">
        <f t="shared" si="298"/>
        <v>0</v>
      </c>
      <c r="F595" s="420">
        <f t="shared" si="298"/>
        <v>0</v>
      </c>
      <c r="G595" s="420">
        <f t="shared" si="298"/>
        <v>0</v>
      </c>
      <c r="H595" s="420">
        <f t="shared" si="298"/>
        <v>0</v>
      </c>
      <c r="I595" s="420">
        <f t="shared" si="298"/>
        <v>0</v>
      </c>
      <c r="J595" s="420">
        <f t="shared" si="298"/>
        <v>0</v>
      </c>
      <c r="K595" s="420">
        <f t="shared" si="298"/>
        <v>0</v>
      </c>
      <c r="L595" s="420">
        <f t="shared" si="298"/>
        <v>0</v>
      </c>
      <c r="M595" s="420">
        <f t="shared" si="298"/>
        <v>0</v>
      </c>
      <c r="N595" s="420">
        <f t="shared" si="298"/>
        <v>0</v>
      </c>
      <c r="O595" s="420">
        <f t="shared" si="298"/>
        <v>0</v>
      </c>
      <c r="P595" s="420">
        <f t="shared" si="298"/>
        <v>0</v>
      </c>
      <c r="Q595" s="420">
        <f t="shared" si="298"/>
        <v>0</v>
      </c>
      <c r="R595" s="420">
        <f t="shared" si="298"/>
        <v>0</v>
      </c>
      <c r="S595" s="420">
        <f t="shared" si="298"/>
        <v>0</v>
      </c>
      <c r="T595" s="420">
        <f t="shared" si="298"/>
        <v>0</v>
      </c>
      <c r="U595" s="420">
        <f t="shared" si="298"/>
        <v>0</v>
      </c>
      <c r="V595" s="420">
        <f t="shared" si="298"/>
        <v>0</v>
      </c>
      <c r="W595" s="420">
        <f t="shared" si="298"/>
        <v>0</v>
      </c>
      <c r="X595" s="420">
        <f t="shared" si="298"/>
        <v>0</v>
      </c>
      <c r="Y595" s="420">
        <f t="shared" si="298"/>
        <v>0</v>
      </c>
      <c r="Z595" s="420">
        <f t="shared" si="298"/>
        <v>0</v>
      </c>
      <c r="AA595" s="420">
        <f t="shared" si="298"/>
        <v>0</v>
      </c>
      <c r="AB595" s="420">
        <f t="shared" si="298"/>
        <v>0</v>
      </c>
      <c r="AC595" s="420">
        <f t="shared" si="298"/>
        <v>0</v>
      </c>
      <c r="AD595" s="420">
        <f t="shared" si="298"/>
        <v>0</v>
      </c>
      <c r="AE595" s="420">
        <f t="shared" si="298"/>
        <v>0</v>
      </c>
      <c r="AF595" s="420">
        <f t="shared" si="298"/>
        <v>0</v>
      </c>
      <c r="AG595" s="420">
        <f t="shared" si="298"/>
        <v>0</v>
      </c>
      <c r="AH595" s="420">
        <f t="shared" si="298"/>
        <v>0</v>
      </c>
      <c r="AI595" s="420">
        <f t="shared" si="298"/>
        <v>0</v>
      </c>
      <c r="AJ595" s="420">
        <f t="shared" si="298"/>
        <v>0</v>
      </c>
      <c r="AK595" s="420">
        <f t="shared" si="298"/>
        <v>0</v>
      </c>
      <c r="AL595" s="420">
        <f t="shared" si="298"/>
        <v>0</v>
      </c>
      <c r="AM595" s="420">
        <f t="shared" si="298"/>
        <v>0</v>
      </c>
      <c r="AN595" s="420">
        <f t="shared" si="298"/>
        <v>0</v>
      </c>
      <c r="AO595" s="420">
        <f t="shared" si="298"/>
        <v>0</v>
      </c>
      <c r="AP595" s="420">
        <f t="shared" si="298"/>
        <v>0</v>
      </c>
    </row>
    <row r="596" spans="1:42" s="16" customFormat="1" x14ac:dyDescent="0.2">
      <c r="A596" s="41" t="s">
        <v>331</v>
      </c>
      <c r="B596" s="166"/>
      <c r="C596" s="162">
        <f t="shared" ref="C596:AP596" si="299">IF(term_tenor="N/A",0,IF(AND(C$2&lt;=term_tenor,C$2&lt;=analysis_period),-C629-C635-C667-C699,0))</f>
        <v>0</v>
      </c>
      <c r="D596" s="162">
        <f t="shared" si="299"/>
        <v>0</v>
      </c>
      <c r="E596" s="162">
        <f t="shared" si="299"/>
        <v>0</v>
      </c>
      <c r="F596" s="162">
        <f t="shared" si="299"/>
        <v>0</v>
      </c>
      <c r="G596" s="162">
        <f t="shared" si="299"/>
        <v>0</v>
      </c>
      <c r="H596" s="162">
        <f t="shared" si="299"/>
        <v>0</v>
      </c>
      <c r="I596" s="162">
        <f t="shared" si="299"/>
        <v>0</v>
      </c>
      <c r="J596" s="162">
        <f t="shared" si="299"/>
        <v>0</v>
      </c>
      <c r="K596" s="162">
        <f t="shared" si="299"/>
        <v>0</v>
      </c>
      <c r="L596" s="162">
        <f t="shared" si="299"/>
        <v>0</v>
      </c>
      <c r="M596" s="162">
        <f t="shared" si="299"/>
        <v>0</v>
      </c>
      <c r="N596" s="162">
        <f t="shared" si="299"/>
        <v>0</v>
      </c>
      <c r="O596" s="162">
        <f t="shared" si="299"/>
        <v>0</v>
      </c>
      <c r="P596" s="162">
        <f t="shared" si="299"/>
        <v>0</v>
      </c>
      <c r="Q596" s="162">
        <f t="shared" si="299"/>
        <v>0</v>
      </c>
      <c r="R596" s="162">
        <f t="shared" si="299"/>
        <v>0</v>
      </c>
      <c r="S596" s="162">
        <f t="shared" si="299"/>
        <v>0</v>
      </c>
      <c r="T596" s="162">
        <f t="shared" si="299"/>
        <v>0</v>
      </c>
      <c r="U596" s="162">
        <f t="shared" si="299"/>
        <v>0</v>
      </c>
      <c r="V596" s="162">
        <f t="shared" si="299"/>
        <v>0</v>
      </c>
      <c r="W596" s="162">
        <f t="shared" si="299"/>
        <v>0</v>
      </c>
      <c r="X596" s="162">
        <f t="shared" si="299"/>
        <v>0</v>
      </c>
      <c r="Y596" s="162">
        <f t="shared" si="299"/>
        <v>0</v>
      </c>
      <c r="Z596" s="162">
        <f t="shared" si="299"/>
        <v>0</v>
      </c>
      <c r="AA596" s="162">
        <f t="shared" si="299"/>
        <v>0</v>
      </c>
      <c r="AB596" s="162">
        <f t="shared" si="299"/>
        <v>0</v>
      </c>
      <c r="AC596" s="162">
        <f t="shared" si="299"/>
        <v>0</v>
      </c>
      <c r="AD596" s="162">
        <f t="shared" si="299"/>
        <v>0</v>
      </c>
      <c r="AE596" s="162">
        <f t="shared" si="299"/>
        <v>0</v>
      </c>
      <c r="AF596" s="162">
        <f t="shared" si="299"/>
        <v>0</v>
      </c>
      <c r="AG596" s="162">
        <f t="shared" si="299"/>
        <v>0</v>
      </c>
      <c r="AH596" s="162">
        <f t="shared" si="299"/>
        <v>0</v>
      </c>
      <c r="AI596" s="162">
        <f t="shared" si="299"/>
        <v>0</v>
      </c>
      <c r="AJ596" s="162">
        <f t="shared" si="299"/>
        <v>0</v>
      </c>
      <c r="AK596" s="162">
        <f t="shared" si="299"/>
        <v>0</v>
      </c>
      <c r="AL596" s="162">
        <f t="shared" si="299"/>
        <v>0</v>
      </c>
      <c r="AM596" s="162">
        <f t="shared" si="299"/>
        <v>0</v>
      </c>
      <c r="AN596" s="162">
        <f t="shared" si="299"/>
        <v>0</v>
      </c>
      <c r="AO596" s="162">
        <f t="shared" si="299"/>
        <v>0</v>
      </c>
      <c r="AP596" s="162">
        <f t="shared" si="299"/>
        <v>0</v>
      </c>
    </row>
    <row r="597" spans="1:42" s="16" customFormat="1" x14ac:dyDescent="0.2">
      <c r="A597" s="27" t="s">
        <v>280</v>
      </c>
      <c r="B597" s="189"/>
      <c r="C597" s="420">
        <f t="shared" ref="C597:AP597" si="300">SUM(C595:C596)</f>
        <v>0</v>
      </c>
      <c r="D597" s="420">
        <f t="shared" si="300"/>
        <v>0</v>
      </c>
      <c r="E597" s="420">
        <f t="shared" si="300"/>
        <v>0</v>
      </c>
      <c r="F597" s="420">
        <f t="shared" si="300"/>
        <v>0</v>
      </c>
      <c r="G597" s="420">
        <f t="shared" si="300"/>
        <v>0</v>
      </c>
      <c r="H597" s="420">
        <f t="shared" si="300"/>
        <v>0</v>
      </c>
      <c r="I597" s="420">
        <f t="shared" si="300"/>
        <v>0</v>
      </c>
      <c r="J597" s="420">
        <f t="shared" si="300"/>
        <v>0</v>
      </c>
      <c r="K597" s="420">
        <f t="shared" si="300"/>
        <v>0</v>
      </c>
      <c r="L597" s="420">
        <f t="shared" si="300"/>
        <v>0</v>
      </c>
      <c r="M597" s="420">
        <f t="shared" si="300"/>
        <v>0</v>
      </c>
      <c r="N597" s="420">
        <f t="shared" si="300"/>
        <v>0</v>
      </c>
      <c r="O597" s="420">
        <f t="shared" si="300"/>
        <v>0</v>
      </c>
      <c r="P597" s="420">
        <f t="shared" si="300"/>
        <v>0</v>
      </c>
      <c r="Q597" s="420">
        <f t="shared" si="300"/>
        <v>0</v>
      </c>
      <c r="R597" s="420">
        <f t="shared" si="300"/>
        <v>0</v>
      </c>
      <c r="S597" s="420">
        <f t="shared" si="300"/>
        <v>0</v>
      </c>
      <c r="T597" s="420">
        <f t="shared" si="300"/>
        <v>0</v>
      </c>
      <c r="U597" s="420">
        <f t="shared" si="300"/>
        <v>0</v>
      </c>
      <c r="V597" s="420">
        <f t="shared" si="300"/>
        <v>0</v>
      </c>
      <c r="W597" s="420">
        <f t="shared" si="300"/>
        <v>0</v>
      </c>
      <c r="X597" s="420">
        <f t="shared" si="300"/>
        <v>0</v>
      </c>
      <c r="Y597" s="420">
        <f t="shared" si="300"/>
        <v>0</v>
      </c>
      <c r="Z597" s="420">
        <f t="shared" si="300"/>
        <v>0</v>
      </c>
      <c r="AA597" s="420">
        <f t="shared" si="300"/>
        <v>0</v>
      </c>
      <c r="AB597" s="420">
        <f t="shared" si="300"/>
        <v>0</v>
      </c>
      <c r="AC597" s="420">
        <f t="shared" si="300"/>
        <v>0</v>
      </c>
      <c r="AD597" s="420">
        <f t="shared" si="300"/>
        <v>0</v>
      </c>
      <c r="AE597" s="420">
        <f t="shared" si="300"/>
        <v>0</v>
      </c>
      <c r="AF597" s="420">
        <f t="shared" si="300"/>
        <v>0</v>
      </c>
      <c r="AG597" s="420">
        <f t="shared" si="300"/>
        <v>0</v>
      </c>
      <c r="AH597" s="420">
        <f t="shared" si="300"/>
        <v>0</v>
      </c>
      <c r="AI597" s="420">
        <f t="shared" si="300"/>
        <v>0</v>
      </c>
      <c r="AJ597" s="420">
        <f t="shared" si="300"/>
        <v>0</v>
      </c>
      <c r="AK597" s="420">
        <f t="shared" si="300"/>
        <v>0</v>
      </c>
      <c r="AL597" s="420">
        <f t="shared" si="300"/>
        <v>0</v>
      </c>
      <c r="AM597" s="420">
        <f t="shared" si="300"/>
        <v>0</v>
      </c>
      <c r="AN597" s="420">
        <f t="shared" si="300"/>
        <v>0</v>
      </c>
      <c r="AO597" s="420">
        <f t="shared" si="300"/>
        <v>0</v>
      </c>
      <c r="AP597" s="420">
        <f t="shared" si="300"/>
        <v>0</v>
      </c>
    </row>
    <row r="598" spans="1:42" s="16" customFormat="1" x14ac:dyDescent="0.2">
      <c r="A598" s="27" t="s">
        <v>281</v>
      </c>
      <c r="B598" s="189"/>
      <c r="C598" s="267">
        <f t="shared" ref="C598" si="301">IF(term_tenor="N/A",0,IF(AND(C$2&lt;=term_tenor,C$2&lt;=analysis_period),1/(1+term_int_rate/100),0))</f>
        <v>0</v>
      </c>
      <c r="D598" s="267">
        <f t="shared" ref="D598:AP598" si="302">IF(term_tenor="N/A",0,IF(AND(D$2&lt;=term_tenor,D$2&lt;=analysis_period),C598/(1+term_int_rate/100),0))</f>
        <v>0</v>
      </c>
      <c r="E598" s="267">
        <f t="shared" si="302"/>
        <v>0</v>
      </c>
      <c r="F598" s="267">
        <f t="shared" si="302"/>
        <v>0</v>
      </c>
      <c r="G598" s="267">
        <f t="shared" si="302"/>
        <v>0</v>
      </c>
      <c r="H598" s="267">
        <f t="shared" si="302"/>
        <v>0</v>
      </c>
      <c r="I598" s="267">
        <f t="shared" si="302"/>
        <v>0</v>
      </c>
      <c r="J598" s="267">
        <f t="shared" si="302"/>
        <v>0</v>
      </c>
      <c r="K598" s="267">
        <f t="shared" si="302"/>
        <v>0</v>
      </c>
      <c r="L598" s="267">
        <f t="shared" si="302"/>
        <v>0</v>
      </c>
      <c r="M598" s="267">
        <f t="shared" si="302"/>
        <v>0</v>
      </c>
      <c r="N598" s="267">
        <f t="shared" si="302"/>
        <v>0</v>
      </c>
      <c r="O598" s="267">
        <f t="shared" si="302"/>
        <v>0</v>
      </c>
      <c r="P598" s="267">
        <f t="shared" si="302"/>
        <v>0</v>
      </c>
      <c r="Q598" s="267">
        <f t="shared" si="302"/>
        <v>0</v>
      </c>
      <c r="R598" s="267">
        <f t="shared" si="302"/>
        <v>0</v>
      </c>
      <c r="S598" s="267">
        <f t="shared" si="302"/>
        <v>0</v>
      </c>
      <c r="T598" s="267">
        <f t="shared" si="302"/>
        <v>0</v>
      </c>
      <c r="U598" s="267">
        <f t="shared" si="302"/>
        <v>0</v>
      </c>
      <c r="V598" s="267">
        <f t="shared" si="302"/>
        <v>0</v>
      </c>
      <c r="W598" s="267">
        <f t="shared" si="302"/>
        <v>0</v>
      </c>
      <c r="X598" s="267">
        <f t="shared" si="302"/>
        <v>0</v>
      </c>
      <c r="Y598" s="267">
        <f t="shared" si="302"/>
        <v>0</v>
      </c>
      <c r="Z598" s="267">
        <f t="shared" si="302"/>
        <v>0</v>
      </c>
      <c r="AA598" s="267">
        <f t="shared" si="302"/>
        <v>0</v>
      </c>
      <c r="AB598" s="267">
        <f t="shared" si="302"/>
        <v>0</v>
      </c>
      <c r="AC598" s="267">
        <f t="shared" si="302"/>
        <v>0</v>
      </c>
      <c r="AD598" s="267">
        <f t="shared" si="302"/>
        <v>0</v>
      </c>
      <c r="AE598" s="267">
        <f t="shared" si="302"/>
        <v>0</v>
      </c>
      <c r="AF598" s="267">
        <f t="shared" si="302"/>
        <v>0</v>
      </c>
      <c r="AG598" s="267">
        <f t="shared" si="302"/>
        <v>0</v>
      </c>
      <c r="AH598" s="267">
        <f t="shared" si="302"/>
        <v>0</v>
      </c>
      <c r="AI598" s="267">
        <f t="shared" si="302"/>
        <v>0</v>
      </c>
      <c r="AJ598" s="267">
        <f t="shared" si="302"/>
        <v>0</v>
      </c>
      <c r="AK598" s="267">
        <f t="shared" si="302"/>
        <v>0</v>
      </c>
      <c r="AL598" s="267">
        <f t="shared" si="302"/>
        <v>0</v>
      </c>
      <c r="AM598" s="267">
        <f t="shared" si="302"/>
        <v>0</v>
      </c>
      <c r="AN598" s="267">
        <f t="shared" si="302"/>
        <v>0</v>
      </c>
      <c r="AO598" s="267">
        <f t="shared" si="302"/>
        <v>0</v>
      </c>
      <c r="AP598" s="267">
        <f t="shared" si="302"/>
        <v>0</v>
      </c>
    </row>
    <row r="599" spans="1:42" s="16" customFormat="1" x14ac:dyDescent="0.2">
      <c r="A599" s="27" t="s">
        <v>279</v>
      </c>
      <c r="B599" s="189"/>
      <c r="C599" s="189">
        <f>C597*C598</f>
        <v>0</v>
      </c>
      <c r="D599" s="189">
        <f t="shared" ref="D599:AP599" si="303">D597*D598</f>
        <v>0</v>
      </c>
      <c r="E599" s="189">
        <f t="shared" si="303"/>
        <v>0</v>
      </c>
      <c r="F599" s="189">
        <f t="shared" si="303"/>
        <v>0</v>
      </c>
      <c r="G599" s="189">
        <f t="shared" si="303"/>
        <v>0</v>
      </c>
      <c r="H599" s="189">
        <f t="shared" si="303"/>
        <v>0</v>
      </c>
      <c r="I599" s="189">
        <f t="shared" si="303"/>
        <v>0</v>
      </c>
      <c r="J599" s="189">
        <f t="shared" si="303"/>
        <v>0</v>
      </c>
      <c r="K599" s="189">
        <f t="shared" si="303"/>
        <v>0</v>
      </c>
      <c r="L599" s="189">
        <f t="shared" si="303"/>
        <v>0</v>
      </c>
      <c r="M599" s="189">
        <f t="shared" si="303"/>
        <v>0</v>
      </c>
      <c r="N599" s="189">
        <f t="shared" si="303"/>
        <v>0</v>
      </c>
      <c r="O599" s="189">
        <f t="shared" si="303"/>
        <v>0</v>
      </c>
      <c r="P599" s="189">
        <f t="shared" si="303"/>
        <v>0</v>
      </c>
      <c r="Q599" s="189">
        <f t="shared" si="303"/>
        <v>0</v>
      </c>
      <c r="R599" s="189">
        <f t="shared" si="303"/>
        <v>0</v>
      </c>
      <c r="S599" s="189">
        <f t="shared" si="303"/>
        <v>0</v>
      </c>
      <c r="T599" s="189">
        <f t="shared" si="303"/>
        <v>0</v>
      </c>
      <c r="U599" s="189">
        <f t="shared" si="303"/>
        <v>0</v>
      </c>
      <c r="V599" s="189">
        <f t="shared" si="303"/>
        <v>0</v>
      </c>
      <c r="W599" s="189">
        <f t="shared" si="303"/>
        <v>0</v>
      </c>
      <c r="X599" s="189">
        <f t="shared" si="303"/>
        <v>0</v>
      </c>
      <c r="Y599" s="189">
        <f t="shared" si="303"/>
        <v>0</v>
      </c>
      <c r="Z599" s="189">
        <f t="shared" si="303"/>
        <v>0</v>
      </c>
      <c r="AA599" s="189">
        <f t="shared" si="303"/>
        <v>0</v>
      </c>
      <c r="AB599" s="189">
        <f t="shared" si="303"/>
        <v>0</v>
      </c>
      <c r="AC599" s="189">
        <f t="shared" si="303"/>
        <v>0</v>
      </c>
      <c r="AD599" s="189">
        <f t="shared" si="303"/>
        <v>0</v>
      </c>
      <c r="AE599" s="189">
        <f t="shared" si="303"/>
        <v>0</v>
      </c>
      <c r="AF599" s="189">
        <f t="shared" si="303"/>
        <v>0</v>
      </c>
      <c r="AG599" s="189">
        <f t="shared" si="303"/>
        <v>0</v>
      </c>
      <c r="AH599" s="189">
        <f t="shared" si="303"/>
        <v>0</v>
      </c>
      <c r="AI599" s="189">
        <f t="shared" si="303"/>
        <v>0</v>
      </c>
      <c r="AJ599" s="189">
        <f t="shared" si="303"/>
        <v>0</v>
      </c>
      <c r="AK599" s="189">
        <f t="shared" si="303"/>
        <v>0</v>
      </c>
      <c r="AL599" s="189">
        <f t="shared" si="303"/>
        <v>0</v>
      </c>
      <c r="AM599" s="189">
        <f t="shared" si="303"/>
        <v>0</v>
      </c>
      <c r="AN599" s="189">
        <f t="shared" si="303"/>
        <v>0</v>
      </c>
      <c r="AO599" s="189">
        <f t="shared" si="303"/>
        <v>0</v>
      </c>
      <c r="AP599" s="189">
        <f t="shared" si="303"/>
        <v>0</v>
      </c>
    </row>
    <row r="600" spans="1:42" s="16" customFormat="1" x14ac:dyDescent="0.2">
      <c r="A600" s="27"/>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c r="AA600" s="189"/>
      <c r="AB600" s="189"/>
      <c r="AC600" s="189"/>
      <c r="AD600" s="189"/>
      <c r="AE600" s="189"/>
      <c r="AF600" s="189"/>
      <c r="AG600" s="189"/>
      <c r="AH600" s="189"/>
      <c r="AI600" s="189"/>
      <c r="AJ600" s="189"/>
      <c r="AK600" s="189"/>
      <c r="AL600" s="189"/>
      <c r="AM600" s="189"/>
      <c r="AN600" s="189"/>
      <c r="AO600" s="189"/>
      <c r="AP600" s="189"/>
    </row>
    <row r="601" spans="1:42" s="16" customFormat="1" x14ac:dyDescent="0.2">
      <c r="A601" s="23" t="s">
        <v>273</v>
      </c>
      <c r="B601" s="189"/>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c r="AA601" s="152"/>
      <c r="AB601" s="152"/>
      <c r="AC601" s="152"/>
      <c r="AD601" s="152"/>
      <c r="AE601" s="152"/>
      <c r="AF601" s="152"/>
      <c r="AG601" s="152"/>
      <c r="AH601" s="152"/>
      <c r="AI601" s="152"/>
      <c r="AJ601" s="152"/>
      <c r="AK601" s="152"/>
      <c r="AL601" s="152"/>
      <c r="AM601" s="152"/>
      <c r="AN601" s="152"/>
      <c r="AO601" s="152"/>
      <c r="AP601" s="152"/>
    </row>
    <row r="602" spans="1:42" s="16" customFormat="1" x14ac:dyDescent="0.2">
      <c r="A602" s="27" t="s">
        <v>307</v>
      </c>
      <c r="B602" s="422">
        <f t="shared" ref="B602:AP602" si="304">IF(DebtServiceCoverageRatio="Calculated","N/A",IF(AND(B$2&lt;=term_tenor,B$2&lt;=analysis_period),IF(B$611=0,0,B$599/B$611),0))</f>
        <v>0</v>
      </c>
      <c r="C602" s="194">
        <f t="shared" si="304"/>
        <v>0</v>
      </c>
      <c r="D602" s="422">
        <f t="shared" si="304"/>
        <v>0</v>
      </c>
      <c r="E602" s="422">
        <f t="shared" si="304"/>
        <v>0</v>
      </c>
      <c r="F602" s="422">
        <f t="shared" si="304"/>
        <v>0</v>
      </c>
      <c r="G602" s="422">
        <f t="shared" si="304"/>
        <v>0</v>
      </c>
      <c r="H602" s="422">
        <f t="shared" si="304"/>
        <v>0</v>
      </c>
      <c r="I602" s="422">
        <f t="shared" si="304"/>
        <v>0</v>
      </c>
      <c r="J602" s="422">
        <f t="shared" si="304"/>
        <v>0</v>
      </c>
      <c r="K602" s="422">
        <f t="shared" si="304"/>
        <v>0</v>
      </c>
      <c r="L602" s="422">
        <f t="shared" si="304"/>
        <v>0</v>
      </c>
      <c r="M602" s="422">
        <f t="shared" si="304"/>
        <v>0</v>
      </c>
      <c r="N602" s="422">
        <f t="shared" si="304"/>
        <v>0</v>
      </c>
      <c r="O602" s="422">
        <f t="shared" si="304"/>
        <v>0</v>
      </c>
      <c r="P602" s="422">
        <f t="shared" si="304"/>
        <v>0</v>
      </c>
      <c r="Q602" s="422">
        <f t="shared" si="304"/>
        <v>0</v>
      </c>
      <c r="R602" s="422">
        <f t="shared" si="304"/>
        <v>0</v>
      </c>
      <c r="S602" s="422">
        <f t="shared" si="304"/>
        <v>0</v>
      </c>
      <c r="T602" s="422">
        <f t="shared" si="304"/>
        <v>0</v>
      </c>
      <c r="U602" s="422">
        <f t="shared" si="304"/>
        <v>0</v>
      </c>
      <c r="V602" s="422">
        <f t="shared" si="304"/>
        <v>0</v>
      </c>
      <c r="W602" s="422">
        <f t="shared" si="304"/>
        <v>0</v>
      </c>
      <c r="X602" s="422">
        <f t="shared" si="304"/>
        <v>0</v>
      </c>
      <c r="Y602" s="422">
        <f t="shared" si="304"/>
        <v>0</v>
      </c>
      <c r="Z602" s="422">
        <f t="shared" si="304"/>
        <v>0</v>
      </c>
      <c r="AA602" s="422">
        <f t="shared" si="304"/>
        <v>0</v>
      </c>
      <c r="AB602" s="422">
        <f t="shared" si="304"/>
        <v>0</v>
      </c>
      <c r="AC602" s="422">
        <f t="shared" si="304"/>
        <v>0</v>
      </c>
      <c r="AD602" s="422">
        <f t="shared" si="304"/>
        <v>0</v>
      </c>
      <c r="AE602" s="422">
        <f t="shared" si="304"/>
        <v>0</v>
      </c>
      <c r="AF602" s="422">
        <f t="shared" si="304"/>
        <v>0</v>
      </c>
      <c r="AG602" s="422">
        <f t="shared" si="304"/>
        <v>0</v>
      </c>
      <c r="AH602" s="422">
        <f t="shared" si="304"/>
        <v>0</v>
      </c>
      <c r="AI602" s="422">
        <f t="shared" si="304"/>
        <v>0</v>
      </c>
      <c r="AJ602" s="422">
        <f t="shared" si="304"/>
        <v>0</v>
      </c>
      <c r="AK602" s="422">
        <f t="shared" si="304"/>
        <v>0</v>
      </c>
      <c r="AL602" s="422">
        <f t="shared" si="304"/>
        <v>0</v>
      </c>
      <c r="AM602" s="422">
        <f t="shared" si="304"/>
        <v>0</v>
      </c>
      <c r="AN602" s="422">
        <f t="shared" si="304"/>
        <v>0</v>
      </c>
      <c r="AO602" s="422">
        <f t="shared" si="304"/>
        <v>0</v>
      </c>
      <c r="AP602" s="422">
        <f t="shared" si="304"/>
        <v>0</v>
      </c>
    </row>
    <row r="603" spans="1:42" s="16" customFormat="1" x14ac:dyDescent="0.2">
      <c r="A603" s="119" t="s">
        <v>412</v>
      </c>
      <c r="B603" s="422">
        <f t="shared" ref="B603:AP603" si="305">IF(dscr_limit_debt_fraction="Yes",B$599/$B$613,B$602)</f>
        <v>0</v>
      </c>
      <c r="C603" s="422">
        <f t="shared" si="305"/>
        <v>0</v>
      </c>
      <c r="D603" s="422">
        <f t="shared" si="305"/>
        <v>0</v>
      </c>
      <c r="E603" s="422">
        <f t="shared" si="305"/>
        <v>0</v>
      </c>
      <c r="F603" s="422">
        <f t="shared" si="305"/>
        <v>0</v>
      </c>
      <c r="G603" s="422">
        <f t="shared" si="305"/>
        <v>0</v>
      </c>
      <c r="H603" s="422">
        <f t="shared" si="305"/>
        <v>0</v>
      </c>
      <c r="I603" s="422">
        <f t="shared" si="305"/>
        <v>0</v>
      </c>
      <c r="J603" s="422">
        <f t="shared" si="305"/>
        <v>0</v>
      </c>
      <c r="K603" s="422">
        <f t="shared" si="305"/>
        <v>0</v>
      </c>
      <c r="L603" s="422">
        <f t="shared" si="305"/>
        <v>0</v>
      </c>
      <c r="M603" s="422">
        <f t="shared" si="305"/>
        <v>0</v>
      </c>
      <c r="N603" s="422">
        <f t="shared" si="305"/>
        <v>0</v>
      </c>
      <c r="O603" s="422">
        <f t="shared" si="305"/>
        <v>0</v>
      </c>
      <c r="P603" s="422">
        <f t="shared" si="305"/>
        <v>0</v>
      </c>
      <c r="Q603" s="422">
        <f t="shared" si="305"/>
        <v>0</v>
      </c>
      <c r="R603" s="422">
        <f t="shared" si="305"/>
        <v>0</v>
      </c>
      <c r="S603" s="422">
        <f t="shared" si="305"/>
        <v>0</v>
      </c>
      <c r="T603" s="422">
        <f t="shared" si="305"/>
        <v>0</v>
      </c>
      <c r="U603" s="422">
        <f t="shared" si="305"/>
        <v>0</v>
      </c>
      <c r="V603" s="422">
        <f t="shared" si="305"/>
        <v>0</v>
      </c>
      <c r="W603" s="422">
        <f t="shared" si="305"/>
        <v>0</v>
      </c>
      <c r="X603" s="422">
        <f t="shared" si="305"/>
        <v>0</v>
      </c>
      <c r="Y603" s="422">
        <f t="shared" si="305"/>
        <v>0</v>
      </c>
      <c r="Z603" s="422">
        <f t="shared" si="305"/>
        <v>0</v>
      </c>
      <c r="AA603" s="422">
        <f t="shared" si="305"/>
        <v>0</v>
      </c>
      <c r="AB603" s="422">
        <f t="shared" si="305"/>
        <v>0</v>
      </c>
      <c r="AC603" s="422">
        <f t="shared" si="305"/>
        <v>0</v>
      </c>
      <c r="AD603" s="422">
        <f t="shared" si="305"/>
        <v>0</v>
      </c>
      <c r="AE603" s="422">
        <f t="shared" si="305"/>
        <v>0</v>
      </c>
      <c r="AF603" s="422">
        <f t="shared" si="305"/>
        <v>0</v>
      </c>
      <c r="AG603" s="422">
        <f t="shared" si="305"/>
        <v>0</v>
      </c>
      <c r="AH603" s="422">
        <f t="shared" si="305"/>
        <v>0</v>
      </c>
      <c r="AI603" s="422">
        <f t="shared" si="305"/>
        <v>0</v>
      </c>
      <c r="AJ603" s="422">
        <f t="shared" si="305"/>
        <v>0</v>
      </c>
      <c r="AK603" s="422">
        <f t="shared" si="305"/>
        <v>0</v>
      </c>
      <c r="AL603" s="422">
        <f t="shared" si="305"/>
        <v>0</v>
      </c>
      <c r="AM603" s="422">
        <f t="shared" si="305"/>
        <v>0</v>
      </c>
      <c r="AN603" s="422">
        <f t="shared" si="305"/>
        <v>0</v>
      </c>
      <c r="AO603" s="422">
        <f t="shared" si="305"/>
        <v>0</v>
      </c>
      <c r="AP603" s="422">
        <f t="shared" si="305"/>
        <v>0</v>
      </c>
    </row>
    <row r="604" spans="1:42" s="16" customFormat="1" x14ac:dyDescent="0.2">
      <c r="A604" s="117" t="s">
        <v>231</v>
      </c>
      <c r="B604" s="423">
        <f>IF(MortgageSizeOfDebt="N/A",IF(dscr_limit_debt_fraction="Yes",SUM(B603:AP603),SUM(B602:AP602)),MortgageSizeOfDebt)</f>
        <v>0</v>
      </c>
      <c r="C604" s="422"/>
      <c r="D604" s="422"/>
      <c r="E604" s="422"/>
      <c r="F604" s="422"/>
      <c r="G604" s="422"/>
      <c r="H604" s="422"/>
      <c r="I604" s="422"/>
      <c r="J604" s="422"/>
      <c r="K604" s="422"/>
      <c r="L604" s="422"/>
      <c r="M604" s="422"/>
      <c r="N604" s="422"/>
      <c r="O604" s="422"/>
      <c r="P604" s="422"/>
      <c r="Q604" s="422"/>
      <c r="R604" s="422"/>
      <c r="S604" s="422"/>
      <c r="T604" s="422"/>
      <c r="U604" s="422"/>
      <c r="V604" s="422"/>
      <c r="W604" s="422"/>
      <c r="X604" s="422"/>
      <c r="Y604" s="422"/>
      <c r="Z604" s="422"/>
      <c r="AA604" s="422"/>
      <c r="AB604" s="422"/>
      <c r="AC604" s="422"/>
      <c r="AD604" s="422"/>
      <c r="AE604" s="422"/>
      <c r="AF604" s="422"/>
      <c r="AG604" s="422"/>
      <c r="AH604" s="422"/>
      <c r="AI604" s="422"/>
      <c r="AJ604" s="422"/>
      <c r="AK604" s="422"/>
      <c r="AL604" s="422"/>
      <c r="AM604" s="422"/>
      <c r="AN604" s="422"/>
      <c r="AO604" s="422"/>
      <c r="AP604" s="422"/>
    </row>
    <row r="605" spans="1:42" s="16" customFormat="1" x14ac:dyDescent="0.2">
      <c r="A605" s="23"/>
      <c r="B605" s="189"/>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c r="AA605" s="194"/>
      <c r="AB605" s="194"/>
      <c r="AC605" s="194"/>
      <c r="AD605" s="194"/>
      <c r="AE605" s="194"/>
      <c r="AF605" s="194"/>
      <c r="AG605" s="194"/>
      <c r="AH605" s="194"/>
      <c r="AI605" s="194"/>
      <c r="AJ605" s="194"/>
      <c r="AK605" s="194"/>
      <c r="AL605" s="194"/>
      <c r="AM605" s="194"/>
      <c r="AN605" s="194"/>
      <c r="AO605" s="194"/>
      <c r="AP605" s="194"/>
    </row>
    <row r="606" spans="1:42" s="16" customFormat="1" x14ac:dyDescent="0.2">
      <c r="A606" s="369" t="s">
        <v>308</v>
      </c>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c r="AA606" s="194"/>
      <c r="AB606" s="194"/>
      <c r="AC606" s="194"/>
      <c r="AD606" s="194"/>
      <c r="AE606" s="194"/>
      <c r="AF606" s="194"/>
      <c r="AG606" s="194"/>
      <c r="AH606" s="194"/>
      <c r="AI606" s="194"/>
      <c r="AJ606" s="194"/>
      <c r="AK606" s="194"/>
      <c r="AL606" s="194"/>
      <c r="AM606" s="194"/>
      <c r="AN606" s="194"/>
      <c r="AO606" s="194"/>
      <c r="AP606" s="194"/>
    </row>
    <row r="607" spans="1:42" s="16" customFormat="1" x14ac:dyDescent="0.2">
      <c r="A607" s="370" t="s">
        <v>309</v>
      </c>
      <c r="B607" s="189"/>
      <c r="C607" s="422">
        <f t="shared" ref="C607:AP607" si="306">IF(term_tenor="N/A",0,IF(C$2&gt;term_tenor,0,IF(DebtPercent&lt;&gt;"Calculated","N/A",IF(C$611=0,0,C$597/C$611))))</f>
        <v>0</v>
      </c>
      <c r="D607" s="422">
        <f t="shared" si="306"/>
        <v>0</v>
      </c>
      <c r="E607" s="422">
        <f t="shared" si="306"/>
        <v>0</v>
      </c>
      <c r="F607" s="422">
        <f t="shared" si="306"/>
        <v>0</v>
      </c>
      <c r="G607" s="422">
        <f t="shared" si="306"/>
        <v>0</v>
      </c>
      <c r="H607" s="422">
        <f t="shared" si="306"/>
        <v>0</v>
      </c>
      <c r="I607" s="422">
        <f t="shared" si="306"/>
        <v>0</v>
      </c>
      <c r="J607" s="422">
        <f t="shared" si="306"/>
        <v>0</v>
      </c>
      <c r="K607" s="422">
        <f t="shared" si="306"/>
        <v>0</v>
      </c>
      <c r="L607" s="422">
        <f t="shared" si="306"/>
        <v>0</v>
      </c>
      <c r="M607" s="422">
        <f t="shared" si="306"/>
        <v>0</v>
      </c>
      <c r="N607" s="422">
        <f t="shared" si="306"/>
        <v>0</v>
      </c>
      <c r="O607" s="422">
        <f t="shared" si="306"/>
        <v>0</v>
      </c>
      <c r="P607" s="422">
        <f t="shared" si="306"/>
        <v>0</v>
      </c>
      <c r="Q607" s="422">
        <f t="shared" si="306"/>
        <v>0</v>
      </c>
      <c r="R607" s="422">
        <f t="shared" si="306"/>
        <v>0</v>
      </c>
      <c r="S607" s="422">
        <f t="shared" si="306"/>
        <v>0</v>
      </c>
      <c r="T607" s="422">
        <f t="shared" si="306"/>
        <v>0</v>
      </c>
      <c r="U607" s="422">
        <f t="shared" si="306"/>
        <v>0</v>
      </c>
      <c r="V607" s="422">
        <f t="shared" si="306"/>
        <v>0</v>
      </c>
      <c r="W607" s="422">
        <f t="shared" si="306"/>
        <v>0</v>
      </c>
      <c r="X607" s="422">
        <f t="shared" si="306"/>
        <v>0</v>
      </c>
      <c r="Y607" s="422">
        <f t="shared" si="306"/>
        <v>0</v>
      </c>
      <c r="Z607" s="422">
        <f t="shared" si="306"/>
        <v>0</v>
      </c>
      <c r="AA607" s="422">
        <f t="shared" si="306"/>
        <v>0</v>
      </c>
      <c r="AB607" s="422">
        <f t="shared" si="306"/>
        <v>0</v>
      </c>
      <c r="AC607" s="422">
        <f t="shared" si="306"/>
        <v>0</v>
      </c>
      <c r="AD607" s="422">
        <f t="shared" si="306"/>
        <v>0</v>
      </c>
      <c r="AE607" s="422">
        <f t="shared" si="306"/>
        <v>0</v>
      </c>
      <c r="AF607" s="422">
        <f t="shared" si="306"/>
        <v>0</v>
      </c>
      <c r="AG607" s="422">
        <f t="shared" si="306"/>
        <v>0</v>
      </c>
      <c r="AH607" s="422">
        <f t="shared" si="306"/>
        <v>0</v>
      </c>
      <c r="AI607" s="422">
        <f t="shared" si="306"/>
        <v>0</v>
      </c>
      <c r="AJ607" s="422">
        <f t="shared" si="306"/>
        <v>0</v>
      </c>
      <c r="AK607" s="422">
        <f t="shared" si="306"/>
        <v>0</v>
      </c>
      <c r="AL607" s="422">
        <f t="shared" si="306"/>
        <v>0</v>
      </c>
      <c r="AM607" s="422">
        <f t="shared" si="306"/>
        <v>0</v>
      </c>
      <c r="AN607" s="422">
        <f t="shared" si="306"/>
        <v>0</v>
      </c>
      <c r="AO607" s="422">
        <f t="shared" si="306"/>
        <v>0</v>
      </c>
      <c r="AP607" s="422">
        <f t="shared" si="306"/>
        <v>0</v>
      </c>
    </row>
    <row r="608" spans="1:42" s="16" customFormat="1" x14ac:dyDescent="0.2">
      <c r="A608" s="370" t="s">
        <v>310</v>
      </c>
      <c r="B608" s="189"/>
      <c r="C608" s="422">
        <f t="shared" ref="C608:AP608" si="307">IF(term_tenor="N/A",0,IF(C$2&gt;term_tenor,0,IF(DebtPayment="Fixed principal","N/A",IF(DebtPercent="Calculated","N/A",IF(C$2&lt;loan_moratorium,C$590,IF(AND(C$2&lt;=term_tenor,C$2&lt;=analysis_period),-PMT(term_int_rate/100,term_tenor-loan_moratorium,$B$604),0))))))</f>
        <v>0</v>
      </c>
      <c r="D608" s="422">
        <f t="shared" si="307"/>
        <v>0</v>
      </c>
      <c r="E608" s="422">
        <f t="shared" si="307"/>
        <v>0</v>
      </c>
      <c r="F608" s="422">
        <f t="shared" si="307"/>
        <v>0</v>
      </c>
      <c r="G608" s="422">
        <f t="shared" si="307"/>
        <v>0</v>
      </c>
      <c r="H608" s="422">
        <f t="shared" si="307"/>
        <v>0</v>
      </c>
      <c r="I608" s="422">
        <f t="shared" si="307"/>
        <v>0</v>
      </c>
      <c r="J608" s="422">
        <f t="shared" si="307"/>
        <v>0</v>
      </c>
      <c r="K608" s="422">
        <f t="shared" si="307"/>
        <v>0</v>
      </c>
      <c r="L608" s="422">
        <f t="shared" si="307"/>
        <v>0</v>
      </c>
      <c r="M608" s="422">
        <f t="shared" si="307"/>
        <v>0</v>
      </c>
      <c r="N608" s="422">
        <f t="shared" si="307"/>
        <v>0</v>
      </c>
      <c r="O608" s="422">
        <f t="shared" si="307"/>
        <v>0</v>
      </c>
      <c r="P608" s="422">
        <f t="shared" si="307"/>
        <v>0</v>
      </c>
      <c r="Q608" s="422">
        <f t="shared" si="307"/>
        <v>0</v>
      </c>
      <c r="R608" s="422">
        <f t="shared" si="307"/>
        <v>0</v>
      </c>
      <c r="S608" s="422">
        <f t="shared" si="307"/>
        <v>0</v>
      </c>
      <c r="T608" s="422">
        <f t="shared" si="307"/>
        <v>0</v>
      </c>
      <c r="U608" s="422">
        <f t="shared" si="307"/>
        <v>0</v>
      </c>
      <c r="V608" s="422">
        <f t="shared" si="307"/>
        <v>0</v>
      </c>
      <c r="W608" s="422">
        <f t="shared" si="307"/>
        <v>0</v>
      </c>
      <c r="X608" s="422">
        <f t="shared" si="307"/>
        <v>0</v>
      </c>
      <c r="Y608" s="422">
        <f t="shared" si="307"/>
        <v>0</v>
      </c>
      <c r="Z608" s="422">
        <f t="shared" si="307"/>
        <v>0</v>
      </c>
      <c r="AA608" s="422">
        <f t="shared" si="307"/>
        <v>0</v>
      </c>
      <c r="AB608" s="422">
        <f t="shared" si="307"/>
        <v>0</v>
      </c>
      <c r="AC608" s="422">
        <f t="shared" si="307"/>
        <v>0</v>
      </c>
      <c r="AD608" s="422">
        <f t="shared" si="307"/>
        <v>0</v>
      </c>
      <c r="AE608" s="422">
        <f t="shared" si="307"/>
        <v>0</v>
      </c>
      <c r="AF608" s="422">
        <f t="shared" si="307"/>
        <v>0</v>
      </c>
      <c r="AG608" s="422">
        <f t="shared" si="307"/>
        <v>0</v>
      </c>
      <c r="AH608" s="422">
        <f t="shared" si="307"/>
        <v>0</v>
      </c>
      <c r="AI608" s="422">
        <f t="shared" si="307"/>
        <v>0</v>
      </c>
      <c r="AJ608" s="422">
        <f t="shared" si="307"/>
        <v>0</v>
      </c>
      <c r="AK608" s="422">
        <f t="shared" si="307"/>
        <v>0</v>
      </c>
      <c r="AL608" s="422">
        <f t="shared" si="307"/>
        <v>0</v>
      </c>
      <c r="AM608" s="422">
        <f t="shared" si="307"/>
        <v>0</v>
      </c>
      <c r="AN608" s="422">
        <f t="shared" si="307"/>
        <v>0</v>
      </c>
      <c r="AO608" s="422">
        <f t="shared" si="307"/>
        <v>0</v>
      </c>
      <c r="AP608" s="422">
        <f t="shared" si="307"/>
        <v>0</v>
      </c>
    </row>
    <row r="609" spans="1:42" s="16" customFormat="1" x14ac:dyDescent="0.2">
      <c r="A609" s="370" t="s">
        <v>311</v>
      </c>
      <c r="B609" s="189"/>
      <c r="C609" s="422">
        <f t="shared" ref="C609:AP609" si="308">IF(term_tenor="N/A",0,IF(C$2&gt;term_tenor,0,IF(DebtPayment="Equal Payments","N/A",IF($B$604="N/A","N/A",IF(C$2&lt;=loan_moratorium,0,$B$604/(term_tenor-loan_moratorium))))))</f>
        <v>0</v>
      </c>
      <c r="D609" s="422">
        <f t="shared" si="308"/>
        <v>0</v>
      </c>
      <c r="E609" s="422">
        <f t="shared" si="308"/>
        <v>0</v>
      </c>
      <c r="F609" s="422">
        <f t="shared" si="308"/>
        <v>0</v>
      </c>
      <c r="G609" s="422">
        <f t="shared" si="308"/>
        <v>0</v>
      </c>
      <c r="H609" s="422">
        <f t="shared" si="308"/>
        <v>0</v>
      </c>
      <c r="I609" s="422">
        <f t="shared" si="308"/>
        <v>0</v>
      </c>
      <c r="J609" s="422">
        <f t="shared" si="308"/>
        <v>0</v>
      </c>
      <c r="K609" s="422">
        <f t="shared" si="308"/>
        <v>0</v>
      </c>
      <c r="L609" s="422">
        <f t="shared" si="308"/>
        <v>0</v>
      </c>
      <c r="M609" s="422">
        <f t="shared" si="308"/>
        <v>0</v>
      </c>
      <c r="N609" s="422">
        <f t="shared" si="308"/>
        <v>0</v>
      </c>
      <c r="O609" s="422">
        <f t="shared" si="308"/>
        <v>0</v>
      </c>
      <c r="P609" s="422">
        <f t="shared" si="308"/>
        <v>0</v>
      </c>
      <c r="Q609" s="422">
        <f t="shared" si="308"/>
        <v>0</v>
      </c>
      <c r="R609" s="422">
        <f t="shared" si="308"/>
        <v>0</v>
      </c>
      <c r="S609" s="422">
        <f t="shared" si="308"/>
        <v>0</v>
      </c>
      <c r="T609" s="422">
        <f t="shared" si="308"/>
        <v>0</v>
      </c>
      <c r="U609" s="422">
        <f t="shared" si="308"/>
        <v>0</v>
      </c>
      <c r="V609" s="422">
        <f t="shared" si="308"/>
        <v>0</v>
      </c>
      <c r="W609" s="422">
        <f t="shared" si="308"/>
        <v>0</v>
      </c>
      <c r="X609" s="422">
        <f t="shared" si="308"/>
        <v>0</v>
      </c>
      <c r="Y609" s="422">
        <f t="shared" si="308"/>
        <v>0</v>
      </c>
      <c r="Z609" s="422">
        <f t="shared" si="308"/>
        <v>0</v>
      </c>
      <c r="AA609" s="422">
        <f t="shared" si="308"/>
        <v>0</v>
      </c>
      <c r="AB609" s="422">
        <f t="shared" si="308"/>
        <v>0</v>
      </c>
      <c r="AC609" s="422">
        <f t="shared" si="308"/>
        <v>0</v>
      </c>
      <c r="AD609" s="422">
        <f t="shared" si="308"/>
        <v>0</v>
      </c>
      <c r="AE609" s="422">
        <f t="shared" si="308"/>
        <v>0</v>
      </c>
      <c r="AF609" s="422">
        <f t="shared" si="308"/>
        <v>0</v>
      </c>
      <c r="AG609" s="422">
        <f t="shared" si="308"/>
        <v>0</v>
      </c>
      <c r="AH609" s="422">
        <f t="shared" si="308"/>
        <v>0</v>
      </c>
      <c r="AI609" s="422">
        <f t="shared" si="308"/>
        <v>0</v>
      </c>
      <c r="AJ609" s="422">
        <f t="shared" si="308"/>
        <v>0</v>
      </c>
      <c r="AK609" s="422">
        <f t="shared" si="308"/>
        <v>0</v>
      </c>
      <c r="AL609" s="422">
        <f t="shared" si="308"/>
        <v>0</v>
      </c>
      <c r="AM609" s="422">
        <f t="shared" si="308"/>
        <v>0</v>
      </c>
      <c r="AN609" s="422">
        <f t="shared" si="308"/>
        <v>0</v>
      </c>
      <c r="AO609" s="422">
        <f t="shared" si="308"/>
        <v>0</v>
      </c>
      <c r="AP609" s="422">
        <f t="shared" si="308"/>
        <v>0</v>
      </c>
    </row>
    <row r="610" spans="1:42" s="16" customFormat="1" x14ac:dyDescent="0.2">
      <c r="A610" s="27"/>
      <c r="B610" s="189"/>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c r="AA610" s="194"/>
      <c r="AB610" s="194"/>
      <c r="AC610" s="194"/>
      <c r="AD610" s="194"/>
      <c r="AE610" s="194"/>
      <c r="AF610" s="194"/>
      <c r="AG610" s="194"/>
      <c r="AH610" s="194"/>
      <c r="AI610" s="194"/>
      <c r="AJ610" s="194"/>
      <c r="AK610" s="194"/>
      <c r="AL610" s="194"/>
      <c r="AM610" s="194"/>
      <c r="AN610" s="194"/>
      <c r="AO610" s="194"/>
      <c r="AP610" s="194"/>
    </row>
    <row r="611" spans="1:42" s="16" customFormat="1" x14ac:dyDescent="0.2">
      <c r="A611" s="23" t="s">
        <v>271</v>
      </c>
      <c r="B611" s="146">
        <f>MIN(C611:AP611)</f>
        <v>0</v>
      </c>
      <c r="C611" s="152" t="str">
        <f t="shared" ref="C611:AP611" si="309">IF(DebtServiceCoverageRatio="Calculated",IF(AND(C$2&lt;=term_tenor,C$2&lt;=analysis_period),C$597/C$589,"N/A"),IF(AND(C$2&lt;=term_tenor,C$2&lt;=analysis_period),DebtServiceCoverageRatio,"N/A"))</f>
        <v>N/A</v>
      </c>
      <c r="D611" s="152" t="str">
        <f t="shared" si="309"/>
        <v>N/A</v>
      </c>
      <c r="E611" s="152" t="str">
        <f t="shared" si="309"/>
        <v>N/A</v>
      </c>
      <c r="F611" s="152" t="str">
        <f t="shared" si="309"/>
        <v>N/A</v>
      </c>
      <c r="G611" s="152" t="str">
        <f t="shared" si="309"/>
        <v>N/A</v>
      </c>
      <c r="H611" s="152" t="str">
        <f t="shared" si="309"/>
        <v>N/A</v>
      </c>
      <c r="I611" s="152" t="str">
        <f t="shared" si="309"/>
        <v>N/A</v>
      </c>
      <c r="J611" s="152" t="str">
        <f t="shared" si="309"/>
        <v>N/A</v>
      </c>
      <c r="K611" s="152" t="str">
        <f t="shared" si="309"/>
        <v>N/A</v>
      </c>
      <c r="L611" s="152" t="str">
        <f t="shared" si="309"/>
        <v>N/A</v>
      </c>
      <c r="M611" s="152" t="str">
        <f t="shared" si="309"/>
        <v>N/A</v>
      </c>
      <c r="N611" s="152" t="str">
        <f t="shared" si="309"/>
        <v>N/A</v>
      </c>
      <c r="O611" s="152" t="str">
        <f t="shared" si="309"/>
        <v>N/A</v>
      </c>
      <c r="P611" s="152" t="str">
        <f t="shared" si="309"/>
        <v>N/A</v>
      </c>
      <c r="Q611" s="152" t="str">
        <f t="shared" si="309"/>
        <v>N/A</v>
      </c>
      <c r="R611" s="152" t="str">
        <f t="shared" si="309"/>
        <v>N/A</v>
      </c>
      <c r="S611" s="152" t="str">
        <f t="shared" si="309"/>
        <v>N/A</v>
      </c>
      <c r="T611" s="152" t="str">
        <f t="shared" si="309"/>
        <v>N/A</v>
      </c>
      <c r="U611" s="152" t="str">
        <f t="shared" si="309"/>
        <v>N/A</v>
      </c>
      <c r="V611" s="152" t="str">
        <f t="shared" si="309"/>
        <v>N/A</v>
      </c>
      <c r="W611" s="152" t="str">
        <f t="shared" si="309"/>
        <v>N/A</v>
      </c>
      <c r="X611" s="152" t="str">
        <f t="shared" si="309"/>
        <v>N/A</v>
      </c>
      <c r="Y611" s="152" t="str">
        <f t="shared" si="309"/>
        <v>N/A</v>
      </c>
      <c r="Z611" s="152" t="str">
        <f t="shared" si="309"/>
        <v>N/A</v>
      </c>
      <c r="AA611" s="152" t="str">
        <f t="shared" si="309"/>
        <v>N/A</v>
      </c>
      <c r="AB611" s="152" t="str">
        <f t="shared" si="309"/>
        <v>N/A</v>
      </c>
      <c r="AC611" s="152" t="str">
        <f t="shared" si="309"/>
        <v>N/A</v>
      </c>
      <c r="AD611" s="152" t="str">
        <f t="shared" si="309"/>
        <v>N/A</v>
      </c>
      <c r="AE611" s="152" t="str">
        <f t="shared" si="309"/>
        <v>N/A</v>
      </c>
      <c r="AF611" s="152" t="str">
        <f t="shared" si="309"/>
        <v>N/A</v>
      </c>
      <c r="AG611" s="152" t="str">
        <f t="shared" si="309"/>
        <v>N/A</v>
      </c>
      <c r="AH611" s="152" t="str">
        <f t="shared" si="309"/>
        <v>N/A</v>
      </c>
      <c r="AI611" s="152" t="str">
        <f t="shared" si="309"/>
        <v>N/A</v>
      </c>
      <c r="AJ611" s="152" t="str">
        <f t="shared" si="309"/>
        <v>N/A</v>
      </c>
      <c r="AK611" s="152" t="str">
        <f t="shared" si="309"/>
        <v>N/A</v>
      </c>
      <c r="AL611" s="152" t="str">
        <f t="shared" si="309"/>
        <v>N/A</v>
      </c>
      <c r="AM611" s="152" t="str">
        <f t="shared" si="309"/>
        <v>N/A</v>
      </c>
      <c r="AN611" s="152" t="str">
        <f t="shared" si="309"/>
        <v>N/A</v>
      </c>
      <c r="AO611" s="152" t="str">
        <f t="shared" si="309"/>
        <v>N/A</v>
      </c>
      <c r="AP611" s="152" t="str">
        <f t="shared" si="309"/>
        <v>N/A</v>
      </c>
    </row>
    <row r="612" spans="1:42" s="16" customFormat="1" x14ac:dyDescent="0.2">
      <c r="A612" s="117" t="s">
        <v>412</v>
      </c>
      <c r="B612" s="146">
        <f>IF(dscr_limit_debt_fraction="Yes",SUM(B602:AP602)/(-$B$84*dscr_maximum_debt_fraction/100)*DebtServiceCoverageRatio,B$611)</f>
        <v>0</v>
      </c>
      <c r="C612" s="152" t="str">
        <f t="shared" ref="C612:AP612" si="310">IF(dscr_limit_debt_fraction="Yes",$B$612,C$611)</f>
        <v>N/A</v>
      </c>
      <c r="D612" s="152" t="str">
        <f t="shared" si="310"/>
        <v>N/A</v>
      </c>
      <c r="E612" s="152" t="str">
        <f t="shared" si="310"/>
        <v>N/A</v>
      </c>
      <c r="F612" s="152" t="str">
        <f t="shared" si="310"/>
        <v>N/A</v>
      </c>
      <c r="G612" s="152" t="str">
        <f t="shared" si="310"/>
        <v>N/A</v>
      </c>
      <c r="H612" s="152" t="str">
        <f t="shared" si="310"/>
        <v>N/A</v>
      </c>
      <c r="I612" s="152" t="str">
        <f t="shared" si="310"/>
        <v>N/A</v>
      </c>
      <c r="J612" s="152" t="str">
        <f t="shared" si="310"/>
        <v>N/A</v>
      </c>
      <c r="K612" s="152" t="str">
        <f t="shared" si="310"/>
        <v>N/A</v>
      </c>
      <c r="L612" s="152" t="str">
        <f t="shared" si="310"/>
        <v>N/A</v>
      </c>
      <c r="M612" s="152" t="str">
        <f t="shared" si="310"/>
        <v>N/A</v>
      </c>
      <c r="N612" s="152" t="str">
        <f t="shared" si="310"/>
        <v>N/A</v>
      </c>
      <c r="O612" s="152" t="str">
        <f t="shared" si="310"/>
        <v>N/A</v>
      </c>
      <c r="P612" s="152" t="str">
        <f t="shared" si="310"/>
        <v>N/A</v>
      </c>
      <c r="Q612" s="152" t="str">
        <f t="shared" si="310"/>
        <v>N/A</v>
      </c>
      <c r="R612" s="152" t="str">
        <f t="shared" si="310"/>
        <v>N/A</v>
      </c>
      <c r="S612" s="152" t="str">
        <f t="shared" si="310"/>
        <v>N/A</v>
      </c>
      <c r="T612" s="152" t="str">
        <f t="shared" si="310"/>
        <v>N/A</v>
      </c>
      <c r="U612" s="152" t="str">
        <f t="shared" si="310"/>
        <v>N/A</v>
      </c>
      <c r="V612" s="152" t="str">
        <f t="shared" si="310"/>
        <v>N/A</v>
      </c>
      <c r="W612" s="152" t="str">
        <f t="shared" si="310"/>
        <v>N/A</v>
      </c>
      <c r="X612" s="152" t="str">
        <f t="shared" si="310"/>
        <v>N/A</v>
      </c>
      <c r="Y612" s="152" t="str">
        <f t="shared" si="310"/>
        <v>N/A</v>
      </c>
      <c r="Z612" s="152" t="str">
        <f t="shared" si="310"/>
        <v>N/A</v>
      </c>
      <c r="AA612" s="152" t="str">
        <f t="shared" si="310"/>
        <v>N/A</v>
      </c>
      <c r="AB612" s="152" t="str">
        <f t="shared" si="310"/>
        <v>N/A</v>
      </c>
      <c r="AC612" s="152" t="str">
        <f t="shared" si="310"/>
        <v>N/A</v>
      </c>
      <c r="AD612" s="152" t="str">
        <f t="shared" si="310"/>
        <v>N/A</v>
      </c>
      <c r="AE612" s="152" t="str">
        <f t="shared" si="310"/>
        <v>N/A</v>
      </c>
      <c r="AF612" s="152" t="str">
        <f t="shared" si="310"/>
        <v>N/A</v>
      </c>
      <c r="AG612" s="152" t="str">
        <f t="shared" si="310"/>
        <v>N/A</v>
      </c>
      <c r="AH612" s="152" t="str">
        <f t="shared" si="310"/>
        <v>N/A</v>
      </c>
      <c r="AI612" s="152" t="str">
        <f t="shared" si="310"/>
        <v>N/A</v>
      </c>
      <c r="AJ612" s="152" t="str">
        <f t="shared" si="310"/>
        <v>N/A</v>
      </c>
      <c r="AK612" s="152" t="str">
        <f t="shared" si="310"/>
        <v>N/A</v>
      </c>
      <c r="AL612" s="152" t="str">
        <f t="shared" si="310"/>
        <v>N/A</v>
      </c>
      <c r="AM612" s="152" t="str">
        <f t="shared" si="310"/>
        <v>N/A</v>
      </c>
      <c r="AN612" s="152" t="str">
        <f t="shared" si="310"/>
        <v>N/A</v>
      </c>
      <c r="AO612" s="152" t="str">
        <f t="shared" si="310"/>
        <v>N/A</v>
      </c>
      <c r="AP612" s="152" t="str">
        <f t="shared" si="310"/>
        <v>N/A</v>
      </c>
    </row>
    <row r="613" spans="1:42" x14ac:dyDescent="0.2">
      <c r="A613" s="31"/>
      <c r="B613" s="241"/>
    </row>
    <row r="614" spans="1:42" x14ac:dyDescent="0.2">
      <c r="A614" s="109" t="s">
        <v>76</v>
      </c>
      <c r="B614" s="283"/>
      <c r="C614" s="283"/>
      <c r="D614" s="283"/>
      <c r="E614" s="283"/>
      <c r="F614" s="283"/>
      <c r="G614" s="283"/>
      <c r="H614" s="283"/>
      <c r="I614" s="283"/>
      <c r="J614" s="283"/>
      <c r="K614" s="283"/>
      <c r="L614" s="283"/>
      <c r="M614" s="283"/>
      <c r="N614" s="283"/>
      <c r="O614" s="283"/>
      <c r="P614" s="283"/>
      <c r="Q614" s="283"/>
      <c r="R614" s="283"/>
      <c r="S614" s="283"/>
      <c r="T614" s="283"/>
      <c r="U614" s="283"/>
      <c r="V614" s="283"/>
      <c r="W614" s="283"/>
      <c r="X614" s="283"/>
      <c r="Y614" s="283"/>
      <c r="Z614" s="283"/>
      <c r="AA614" s="283"/>
      <c r="AB614" s="283"/>
      <c r="AC614" s="283"/>
      <c r="AD614" s="283"/>
      <c r="AE614" s="283"/>
      <c r="AF614" s="283"/>
      <c r="AG614" s="283"/>
      <c r="AH614" s="283"/>
      <c r="AI614" s="283"/>
      <c r="AJ614" s="283"/>
      <c r="AK614" s="283"/>
      <c r="AL614" s="283"/>
      <c r="AM614" s="283"/>
      <c r="AN614" s="283"/>
      <c r="AO614" s="283"/>
      <c r="AP614" s="283"/>
    </row>
    <row r="615" spans="1:42" x14ac:dyDescent="0.2">
      <c r="A615" s="25" t="s">
        <v>313</v>
      </c>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row>
    <row r="616" spans="1:42" x14ac:dyDescent="0.2">
      <c r="A616" s="4" t="s">
        <v>314</v>
      </c>
      <c r="B616" s="216">
        <v>0</v>
      </c>
      <c r="C616" s="216">
        <f>B619</f>
        <v>0</v>
      </c>
      <c r="D616" s="216">
        <f t="shared" ref="D616:AP616" si="311">C619</f>
        <v>0</v>
      </c>
      <c r="E616" s="216">
        <f t="shared" si="311"/>
        <v>0</v>
      </c>
      <c r="F616" s="216">
        <f t="shared" si="311"/>
        <v>0</v>
      </c>
      <c r="G616" s="216">
        <f t="shared" si="311"/>
        <v>0</v>
      </c>
      <c r="H616" s="216">
        <f t="shared" si="311"/>
        <v>0</v>
      </c>
      <c r="I616" s="216">
        <f t="shared" si="311"/>
        <v>0</v>
      </c>
      <c r="J616" s="216">
        <f t="shared" si="311"/>
        <v>0</v>
      </c>
      <c r="K616" s="216">
        <f t="shared" si="311"/>
        <v>0</v>
      </c>
      <c r="L616" s="216">
        <f t="shared" si="311"/>
        <v>0</v>
      </c>
      <c r="M616" s="216">
        <f t="shared" si="311"/>
        <v>0</v>
      </c>
      <c r="N616" s="216">
        <f t="shared" si="311"/>
        <v>0</v>
      </c>
      <c r="O616" s="216">
        <f t="shared" si="311"/>
        <v>0</v>
      </c>
      <c r="P616" s="216">
        <f t="shared" si="311"/>
        <v>0</v>
      </c>
      <c r="Q616" s="216">
        <f t="shared" si="311"/>
        <v>0</v>
      </c>
      <c r="R616" s="216">
        <f t="shared" si="311"/>
        <v>0</v>
      </c>
      <c r="S616" s="216">
        <f t="shared" si="311"/>
        <v>0</v>
      </c>
      <c r="T616" s="216">
        <f t="shared" si="311"/>
        <v>0</v>
      </c>
      <c r="U616" s="216">
        <f t="shared" si="311"/>
        <v>0</v>
      </c>
      <c r="V616" s="216">
        <f t="shared" si="311"/>
        <v>0</v>
      </c>
      <c r="W616" s="216">
        <f t="shared" si="311"/>
        <v>0</v>
      </c>
      <c r="X616" s="216">
        <f t="shared" si="311"/>
        <v>0</v>
      </c>
      <c r="Y616" s="216">
        <f t="shared" si="311"/>
        <v>0</v>
      </c>
      <c r="Z616" s="216">
        <f t="shared" si="311"/>
        <v>0</v>
      </c>
      <c r="AA616" s="216">
        <f t="shared" si="311"/>
        <v>0</v>
      </c>
      <c r="AB616" s="216">
        <f t="shared" si="311"/>
        <v>0</v>
      </c>
      <c r="AC616" s="216">
        <f t="shared" si="311"/>
        <v>0</v>
      </c>
      <c r="AD616" s="216">
        <f t="shared" si="311"/>
        <v>0</v>
      </c>
      <c r="AE616" s="216">
        <f t="shared" si="311"/>
        <v>0</v>
      </c>
      <c r="AF616" s="216">
        <f t="shared" si="311"/>
        <v>0</v>
      </c>
      <c r="AG616" s="216">
        <f t="shared" si="311"/>
        <v>0</v>
      </c>
      <c r="AH616" s="216">
        <f t="shared" si="311"/>
        <v>0</v>
      </c>
      <c r="AI616" s="216">
        <f t="shared" si="311"/>
        <v>0</v>
      </c>
      <c r="AJ616" s="216">
        <f t="shared" si="311"/>
        <v>0</v>
      </c>
      <c r="AK616" s="216">
        <f t="shared" si="311"/>
        <v>0</v>
      </c>
      <c r="AL616" s="216">
        <f t="shared" si="311"/>
        <v>0</v>
      </c>
      <c r="AM616" s="216">
        <f t="shared" si="311"/>
        <v>0</v>
      </c>
      <c r="AN616" s="216">
        <f t="shared" si="311"/>
        <v>0</v>
      </c>
      <c r="AO616" s="216">
        <f t="shared" si="311"/>
        <v>0</v>
      </c>
      <c r="AP616" s="216">
        <f t="shared" si="311"/>
        <v>0</v>
      </c>
    </row>
    <row r="617" spans="1:42" x14ac:dyDescent="0.2">
      <c r="A617" s="4" t="s">
        <v>26</v>
      </c>
      <c r="B617" s="216">
        <f t="array" ref="B617:AP617">Inputs!C193:AQ193</f>
        <v>0</v>
      </c>
      <c r="C617" s="216">
        <v>0</v>
      </c>
      <c r="D617" s="216">
        <v>0</v>
      </c>
      <c r="E617" s="216">
        <v>0</v>
      </c>
      <c r="F617" s="216">
        <v>0</v>
      </c>
      <c r="G617" s="216">
        <v>0</v>
      </c>
      <c r="H617" s="216">
        <v>0</v>
      </c>
      <c r="I617" s="216">
        <v>0</v>
      </c>
      <c r="J617" s="216">
        <v>0</v>
      </c>
      <c r="K617" s="216">
        <v>0</v>
      </c>
      <c r="L617" s="216">
        <v>0</v>
      </c>
      <c r="M617" s="216">
        <v>0</v>
      </c>
      <c r="N617" s="216">
        <v>0</v>
      </c>
      <c r="O617" s="216">
        <v>0</v>
      </c>
      <c r="P617" s="216">
        <v>0</v>
      </c>
      <c r="Q617" s="216">
        <v>0</v>
      </c>
      <c r="R617" s="216">
        <v>0</v>
      </c>
      <c r="S617" s="216">
        <v>0</v>
      </c>
      <c r="T617" s="216">
        <v>0</v>
      </c>
      <c r="U617" s="216">
        <v>0</v>
      </c>
      <c r="V617" s="216">
        <v>0</v>
      </c>
      <c r="W617" s="216">
        <v>0</v>
      </c>
      <c r="X617" s="216">
        <v>0</v>
      </c>
      <c r="Y617" s="216">
        <v>0</v>
      </c>
      <c r="Z617" s="216">
        <v>0</v>
      </c>
      <c r="AA617" s="216">
        <v>0</v>
      </c>
      <c r="AB617" s="216">
        <v>0</v>
      </c>
      <c r="AC617" s="216">
        <v>0</v>
      </c>
      <c r="AD617" s="216">
        <v>0</v>
      </c>
      <c r="AE617" s="216">
        <v>0</v>
      </c>
      <c r="AF617" s="216">
        <v>0</v>
      </c>
      <c r="AG617" s="216">
        <v>0</v>
      </c>
      <c r="AH617" s="216">
        <v>0</v>
      </c>
      <c r="AI617" s="216">
        <v>0</v>
      </c>
      <c r="AJ617" s="216">
        <v>0</v>
      </c>
      <c r="AK617" s="216">
        <v>0</v>
      </c>
      <c r="AL617" s="216">
        <v>0</v>
      </c>
      <c r="AM617" s="216">
        <v>0</v>
      </c>
      <c r="AN617" s="216">
        <v>0</v>
      </c>
      <c r="AO617" s="216">
        <v>0</v>
      </c>
      <c r="AP617" s="216">
        <v>0</v>
      </c>
    </row>
    <row r="618" spans="1:42" x14ac:dyDescent="0.2">
      <c r="A618" s="4" t="s">
        <v>315</v>
      </c>
      <c r="B618" s="217">
        <f t="array" ref="B618:AP618">Inputs!C194:AQ194</f>
        <v>0</v>
      </c>
      <c r="C618" s="217">
        <v>0</v>
      </c>
      <c r="D618" s="217">
        <v>0</v>
      </c>
      <c r="E618" s="217">
        <v>0</v>
      </c>
      <c r="F618" s="217">
        <v>0</v>
      </c>
      <c r="G618" s="217">
        <v>0</v>
      </c>
      <c r="H618" s="217">
        <v>0</v>
      </c>
      <c r="I618" s="217">
        <v>0</v>
      </c>
      <c r="J618" s="217">
        <v>0</v>
      </c>
      <c r="K618" s="217">
        <v>0</v>
      </c>
      <c r="L618" s="217">
        <v>0</v>
      </c>
      <c r="M618" s="217">
        <v>0</v>
      </c>
      <c r="N618" s="217">
        <v>0</v>
      </c>
      <c r="O618" s="217">
        <v>0</v>
      </c>
      <c r="P618" s="217">
        <v>0</v>
      </c>
      <c r="Q618" s="217">
        <v>0</v>
      </c>
      <c r="R618" s="217">
        <v>0</v>
      </c>
      <c r="S618" s="217">
        <v>0</v>
      </c>
      <c r="T618" s="217">
        <v>0</v>
      </c>
      <c r="U618" s="217">
        <v>0</v>
      </c>
      <c r="V618" s="217">
        <v>0</v>
      </c>
      <c r="W618" s="217">
        <v>0</v>
      </c>
      <c r="X618" s="217">
        <v>0</v>
      </c>
      <c r="Y618" s="217">
        <v>0</v>
      </c>
      <c r="Z618" s="217">
        <v>0</v>
      </c>
      <c r="AA618" s="217">
        <v>0</v>
      </c>
      <c r="AB618" s="217">
        <v>0</v>
      </c>
      <c r="AC618" s="217">
        <v>0</v>
      </c>
      <c r="AD618" s="217">
        <v>0</v>
      </c>
      <c r="AE618" s="217">
        <v>0</v>
      </c>
      <c r="AF618" s="217">
        <v>0</v>
      </c>
      <c r="AG618" s="217">
        <v>0</v>
      </c>
      <c r="AH618" s="217">
        <v>0</v>
      </c>
      <c r="AI618" s="217">
        <v>0</v>
      </c>
      <c r="AJ618" s="217">
        <v>0</v>
      </c>
      <c r="AK618" s="217">
        <v>0</v>
      </c>
      <c r="AL618" s="217">
        <v>0</v>
      </c>
      <c r="AM618" s="217">
        <v>0</v>
      </c>
      <c r="AN618" s="217">
        <v>0</v>
      </c>
      <c r="AO618" s="217">
        <v>0</v>
      </c>
      <c r="AP618" s="217">
        <v>0</v>
      </c>
    </row>
    <row r="619" spans="1:42" x14ac:dyDescent="0.2">
      <c r="A619" s="4" t="s">
        <v>272</v>
      </c>
      <c r="B619" s="216">
        <f t="array" ref="B619:AP619">Inputs!C195:AQ195</f>
        <v>0</v>
      </c>
      <c r="C619" s="216">
        <v>0</v>
      </c>
      <c r="D619" s="216">
        <v>0</v>
      </c>
      <c r="E619" s="216">
        <v>0</v>
      </c>
      <c r="F619" s="216">
        <v>0</v>
      </c>
      <c r="G619" s="216">
        <v>0</v>
      </c>
      <c r="H619" s="216">
        <v>0</v>
      </c>
      <c r="I619" s="216">
        <v>0</v>
      </c>
      <c r="J619" s="216">
        <v>0</v>
      </c>
      <c r="K619" s="216">
        <v>0</v>
      </c>
      <c r="L619" s="216">
        <v>0</v>
      </c>
      <c r="M619" s="216">
        <v>0</v>
      </c>
      <c r="N619" s="216">
        <v>0</v>
      </c>
      <c r="O619" s="216">
        <v>0</v>
      </c>
      <c r="P619" s="216">
        <v>0</v>
      </c>
      <c r="Q619" s="216">
        <v>0</v>
      </c>
      <c r="R619" s="216">
        <v>0</v>
      </c>
      <c r="S619" s="216">
        <v>0</v>
      </c>
      <c r="T619" s="216">
        <v>0</v>
      </c>
      <c r="U619" s="216">
        <v>0</v>
      </c>
      <c r="V619" s="216">
        <v>0</v>
      </c>
      <c r="W619" s="216">
        <v>0</v>
      </c>
      <c r="X619" s="216">
        <v>0</v>
      </c>
      <c r="Y619" s="216">
        <v>0</v>
      </c>
      <c r="Z619" s="216">
        <v>0</v>
      </c>
      <c r="AA619" s="216">
        <v>0</v>
      </c>
      <c r="AB619" s="216">
        <v>0</v>
      </c>
      <c r="AC619" s="216">
        <v>0</v>
      </c>
      <c r="AD619" s="216">
        <v>0</v>
      </c>
      <c r="AE619" s="216">
        <v>0</v>
      </c>
      <c r="AF619" s="216">
        <v>0</v>
      </c>
      <c r="AG619" s="216">
        <v>0</v>
      </c>
      <c r="AH619" s="216">
        <v>0</v>
      </c>
      <c r="AI619" s="216">
        <v>0</v>
      </c>
      <c r="AJ619" s="216">
        <v>0</v>
      </c>
      <c r="AK619" s="216">
        <v>0</v>
      </c>
      <c r="AL619" s="216">
        <v>0</v>
      </c>
      <c r="AM619" s="216">
        <v>0</v>
      </c>
      <c r="AN619" s="216">
        <v>0</v>
      </c>
      <c r="AO619" s="216">
        <v>0</v>
      </c>
      <c r="AP619" s="216">
        <v>0</v>
      </c>
    </row>
    <row r="620" spans="1:42" x14ac:dyDescent="0.2">
      <c r="B620" s="20"/>
      <c r="C620" s="20"/>
      <c r="D620" s="20"/>
      <c r="E620" s="20"/>
      <c r="F620" s="20"/>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c r="AN620" s="28"/>
      <c r="AO620" s="28"/>
      <c r="AP620" s="28"/>
    </row>
    <row r="621" spans="1:42" x14ac:dyDescent="0.2">
      <c r="A621" s="25" t="s">
        <v>312</v>
      </c>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row>
    <row r="622" spans="1:42" x14ac:dyDescent="0.2">
      <c r="A622" s="4" t="s">
        <v>314</v>
      </c>
      <c r="B622" s="216">
        <v>0</v>
      </c>
      <c r="C622" s="216">
        <f>B625</f>
        <v>0</v>
      </c>
      <c r="D622" s="216">
        <f t="shared" ref="D622:AP622" si="312">C625</f>
        <v>0</v>
      </c>
      <c r="E622" s="216">
        <f t="shared" si="312"/>
        <v>0</v>
      </c>
      <c r="F622" s="216">
        <f t="shared" si="312"/>
        <v>0</v>
      </c>
      <c r="G622" s="216">
        <f t="shared" si="312"/>
        <v>0</v>
      </c>
      <c r="H622" s="216">
        <f t="shared" si="312"/>
        <v>0</v>
      </c>
      <c r="I622" s="216">
        <f t="shared" si="312"/>
        <v>0</v>
      </c>
      <c r="J622" s="216">
        <f t="shared" si="312"/>
        <v>0</v>
      </c>
      <c r="K622" s="216">
        <f t="shared" si="312"/>
        <v>0</v>
      </c>
      <c r="L622" s="216">
        <f t="shared" si="312"/>
        <v>0</v>
      </c>
      <c r="M622" s="216">
        <f t="shared" si="312"/>
        <v>0</v>
      </c>
      <c r="N622" s="216">
        <f t="shared" si="312"/>
        <v>0</v>
      </c>
      <c r="O622" s="216">
        <f t="shared" si="312"/>
        <v>0</v>
      </c>
      <c r="P622" s="216">
        <f t="shared" si="312"/>
        <v>0</v>
      </c>
      <c r="Q622" s="216">
        <f t="shared" si="312"/>
        <v>0</v>
      </c>
      <c r="R622" s="216">
        <f t="shared" si="312"/>
        <v>0</v>
      </c>
      <c r="S622" s="216">
        <f t="shared" si="312"/>
        <v>0</v>
      </c>
      <c r="T622" s="216">
        <f t="shared" si="312"/>
        <v>0</v>
      </c>
      <c r="U622" s="216">
        <f t="shared" si="312"/>
        <v>0</v>
      </c>
      <c r="V622" s="216">
        <f t="shared" si="312"/>
        <v>0</v>
      </c>
      <c r="W622" s="216">
        <f t="shared" si="312"/>
        <v>0</v>
      </c>
      <c r="X622" s="216">
        <f t="shared" si="312"/>
        <v>0</v>
      </c>
      <c r="Y622" s="216">
        <f t="shared" si="312"/>
        <v>0</v>
      </c>
      <c r="Z622" s="216">
        <f t="shared" si="312"/>
        <v>0</v>
      </c>
      <c r="AA622" s="216">
        <f t="shared" si="312"/>
        <v>0</v>
      </c>
      <c r="AB622" s="216">
        <f t="shared" si="312"/>
        <v>0</v>
      </c>
      <c r="AC622" s="216">
        <f t="shared" si="312"/>
        <v>0</v>
      </c>
      <c r="AD622" s="216">
        <f t="shared" si="312"/>
        <v>0</v>
      </c>
      <c r="AE622" s="216">
        <f t="shared" si="312"/>
        <v>0</v>
      </c>
      <c r="AF622" s="216">
        <f t="shared" si="312"/>
        <v>0</v>
      </c>
      <c r="AG622" s="216">
        <f t="shared" si="312"/>
        <v>0</v>
      </c>
      <c r="AH622" s="216">
        <f t="shared" si="312"/>
        <v>0</v>
      </c>
      <c r="AI622" s="216">
        <f t="shared" si="312"/>
        <v>0</v>
      </c>
      <c r="AJ622" s="216">
        <f t="shared" si="312"/>
        <v>0</v>
      </c>
      <c r="AK622" s="216">
        <f t="shared" si="312"/>
        <v>0</v>
      </c>
      <c r="AL622" s="216">
        <f t="shared" si="312"/>
        <v>0</v>
      </c>
      <c r="AM622" s="216">
        <f t="shared" si="312"/>
        <v>0</v>
      </c>
      <c r="AN622" s="216">
        <f t="shared" si="312"/>
        <v>0</v>
      </c>
      <c r="AO622" s="216">
        <f t="shared" si="312"/>
        <v>0</v>
      </c>
      <c r="AP622" s="216">
        <f t="shared" si="312"/>
        <v>0</v>
      </c>
    </row>
    <row r="623" spans="1:42" x14ac:dyDescent="0.2">
      <c r="A623" s="4" t="s">
        <v>26</v>
      </c>
      <c r="B623" s="216">
        <f t="shared" ref="B623:AP623" si="313">IF(B$2&lt;analysis_period,B625-B622,0)</f>
        <v>0</v>
      </c>
      <c r="C623" s="216">
        <f t="shared" si="313"/>
        <v>0</v>
      </c>
      <c r="D623" s="216">
        <f t="shared" si="313"/>
        <v>0</v>
      </c>
      <c r="E623" s="216">
        <f t="shared" si="313"/>
        <v>0</v>
      </c>
      <c r="F623" s="216">
        <f t="shared" si="313"/>
        <v>0</v>
      </c>
      <c r="G623" s="216">
        <f t="shared" si="313"/>
        <v>0</v>
      </c>
      <c r="H623" s="216">
        <f t="shared" si="313"/>
        <v>0</v>
      </c>
      <c r="I623" s="216">
        <f t="shared" si="313"/>
        <v>0</v>
      </c>
      <c r="J623" s="216">
        <f t="shared" si="313"/>
        <v>0</v>
      </c>
      <c r="K623" s="216">
        <f t="shared" si="313"/>
        <v>0</v>
      </c>
      <c r="L623" s="216">
        <f t="shared" si="313"/>
        <v>0</v>
      </c>
      <c r="M623" s="216">
        <f t="shared" si="313"/>
        <v>0</v>
      </c>
      <c r="N623" s="216">
        <f t="shared" si="313"/>
        <v>0</v>
      </c>
      <c r="O623" s="216">
        <f t="shared" si="313"/>
        <v>0</v>
      </c>
      <c r="P623" s="216">
        <f t="shared" si="313"/>
        <v>0</v>
      </c>
      <c r="Q623" s="216">
        <f t="shared" si="313"/>
        <v>0</v>
      </c>
      <c r="R623" s="216">
        <f t="shared" si="313"/>
        <v>0</v>
      </c>
      <c r="S623" s="216">
        <f t="shared" si="313"/>
        <v>0</v>
      </c>
      <c r="T623" s="216">
        <f t="shared" si="313"/>
        <v>0</v>
      </c>
      <c r="U623" s="216">
        <f t="shared" si="313"/>
        <v>0</v>
      </c>
      <c r="V623" s="216">
        <f t="shared" si="313"/>
        <v>0</v>
      </c>
      <c r="W623" s="216">
        <f t="shared" si="313"/>
        <v>0</v>
      </c>
      <c r="X623" s="216">
        <f t="shared" si="313"/>
        <v>0</v>
      </c>
      <c r="Y623" s="216">
        <f t="shared" si="313"/>
        <v>0</v>
      </c>
      <c r="Z623" s="216">
        <f t="shared" si="313"/>
        <v>0</v>
      </c>
      <c r="AA623" s="216">
        <f t="shared" si="313"/>
        <v>0</v>
      </c>
      <c r="AB623" s="216">
        <f t="shared" si="313"/>
        <v>0</v>
      </c>
      <c r="AC623" s="216">
        <f t="shared" si="313"/>
        <v>0</v>
      </c>
      <c r="AD623" s="216">
        <f t="shared" si="313"/>
        <v>0</v>
      </c>
      <c r="AE623" s="216">
        <f t="shared" si="313"/>
        <v>0</v>
      </c>
      <c r="AF623" s="216">
        <f t="shared" si="313"/>
        <v>0</v>
      </c>
      <c r="AG623" s="216">
        <f t="shared" si="313"/>
        <v>0</v>
      </c>
      <c r="AH623" s="216">
        <f t="shared" si="313"/>
        <v>0</v>
      </c>
      <c r="AI623" s="216">
        <f t="shared" si="313"/>
        <v>0</v>
      </c>
      <c r="AJ623" s="216">
        <f t="shared" si="313"/>
        <v>0</v>
      </c>
      <c r="AK623" s="216">
        <f t="shared" si="313"/>
        <v>0</v>
      </c>
      <c r="AL623" s="216">
        <f t="shared" si="313"/>
        <v>0</v>
      </c>
      <c r="AM623" s="216">
        <f t="shared" si="313"/>
        <v>0</v>
      </c>
      <c r="AN623" s="216">
        <f t="shared" si="313"/>
        <v>0</v>
      </c>
      <c r="AO623" s="216">
        <f t="shared" si="313"/>
        <v>0</v>
      </c>
      <c r="AP623" s="216">
        <f t="shared" si="313"/>
        <v>0</v>
      </c>
    </row>
    <row r="624" spans="1:42" x14ac:dyDescent="0.2">
      <c r="A624" s="4" t="s">
        <v>315</v>
      </c>
      <c r="B624" s="217">
        <v>0</v>
      </c>
      <c r="C624" s="217">
        <f t="shared" ref="C624:AP624" si="314">IF(C$2=analysis_period,-C622,0)</f>
        <v>0</v>
      </c>
      <c r="D624" s="217">
        <f t="shared" si="314"/>
        <v>0</v>
      </c>
      <c r="E624" s="217">
        <f t="shared" si="314"/>
        <v>0</v>
      </c>
      <c r="F624" s="217">
        <f t="shared" si="314"/>
        <v>0</v>
      </c>
      <c r="G624" s="217">
        <f t="shared" si="314"/>
        <v>0</v>
      </c>
      <c r="H624" s="217">
        <f t="shared" si="314"/>
        <v>0</v>
      </c>
      <c r="I624" s="217">
        <f t="shared" si="314"/>
        <v>0</v>
      </c>
      <c r="J624" s="217">
        <f t="shared" si="314"/>
        <v>0</v>
      </c>
      <c r="K624" s="217">
        <f t="shared" si="314"/>
        <v>0</v>
      </c>
      <c r="L624" s="217">
        <f t="shared" si="314"/>
        <v>0</v>
      </c>
      <c r="M624" s="217">
        <f t="shared" si="314"/>
        <v>0</v>
      </c>
      <c r="N624" s="217">
        <f t="shared" si="314"/>
        <v>0</v>
      </c>
      <c r="O624" s="217">
        <f t="shared" si="314"/>
        <v>0</v>
      </c>
      <c r="P624" s="217">
        <f t="shared" si="314"/>
        <v>0</v>
      </c>
      <c r="Q624" s="217">
        <f t="shared" si="314"/>
        <v>0</v>
      </c>
      <c r="R624" s="217">
        <f t="shared" si="314"/>
        <v>0</v>
      </c>
      <c r="S624" s="217">
        <f t="shared" si="314"/>
        <v>0</v>
      </c>
      <c r="T624" s="217">
        <f t="shared" si="314"/>
        <v>0</v>
      </c>
      <c r="U624" s="217">
        <f t="shared" si="314"/>
        <v>0</v>
      </c>
      <c r="V624" s="217">
        <f t="shared" si="314"/>
        <v>0</v>
      </c>
      <c r="W624" s="217">
        <f t="shared" si="314"/>
        <v>0</v>
      </c>
      <c r="X624" s="217">
        <f t="shared" si="314"/>
        <v>0</v>
      </c>
      <c r="Y624" s="217">
        <f t="shared" si="314"/>
        <v>0</v>
      </c>
      <c r="Z624" s="217">
        <f t="shared" si="314"/>
        <v>0</v>
      </c>
      <c r="AA624" s="217">
        <f t="shared" si="314"/>
        <v>0</v>
      </c>
      <c r="AB624" s="217">
        <f t="shared" si="314"/>
        <v>0</v>
      </c>
      <c r="AC624" s="217">
        <f t="shared" si="314"/>
        <v>0</v>
      </c>
      <c r="AD624" s="217">
        <f t="shared" si="314"/>
        <v>0</v>
      </c>
      <c r="AE624" s="217">
        <f t="shared" si="314"/>
        <v>0</v>
      </c>
      <c r="AF624" s="217">
        <f t="shared" si="314"/>
        <v>0</v>
      </c>
      <c r="AG624" s="217">
        <f t="shared" si="314"/>
        <v>0</v>
      </c>
      <c r="AH624" s="217">
        <f t="shared" si="314"/>
        <v>0</v>
      </c>
      <c r="AI624" s="217">
        <f t="shared" si="314"/>
        <v>0</v>
      </c>
      <c r="AJ624" s="217">
        <f t="shared" si="314"/>
        <v>0</v>
      </c>
      <c r="AK624" s="217">
        <f t="shared" si="314"/>
        <v>0</v>
      </c>
      <c r="AL624" s="217">
        <f t="shared" si="314"/>
        <v>0</v>
      </c>
      <c r="AM624" s="217">
        <f t="shared" si="314"/>
        <v>0</v>
      </c>
      <c r="AN624" s="217">
        <f t="shared" si="314"/>
        <v>0</v>
      </c>
      <c r="AO624" s="217">
        <f t="shared" si="314"/>
        <v>0</v>
      </c>
      <c r="AP624" s="217">
        <f t="shared" si="314"/>
        <v>0</v>
      </c>
    </row>
    <row r="625" spans="1:42" s="16" customFormat="1" x14ac:dyDescent="0.2">
      <c r="A625" s="16" t="s">
        <v>272</v>
      </c>
      <c r="B625" s="210">
        <f t="shared" ref="B625:AP625" si="315">C$42*(months_working_reserve/12)</f>
        <v>0</v>
      </c>
      <c r="C625" s="210">
        <f t="shared" si="315"/>
        <v>0</v>
      </c>
      <c r="D625" s="210">
        <f t="shared" si="315"/>
        <v>0</v>
      </c>
      <c r="E625" s="210">
        <f t="shared" si="315"/>
        <v>0</v>
      </c>
      <c r="F625" s="210">
        <f t="shared" si="315"/>
        <v>0</v>
      </c>
      <c r="G625" s="210">
        <f t="shared" si="315"/>
        <v>0</v>
      </c>
      <c r="H625" s="210">
        <f t="shared" si="315"/>
        <v>0</v>
      </c>
      <c r="I625" s="210">
        <f t="shared" si="315"/>
        <v>0</v>
      </c>
      <c r="J625" s="210">
        <f t="shared" si="315"/>
        <v>0</v>
      </c>
      <c r="K625" s="210">
        <f t="shared" si="315"/>
        <v>0</v>
      </c>
      <c r="L625" s="210">
        <f t="shared" si="315"/>
        <v>0</v>
      </c>
      <c r="M625" s="210">
        <f t="shared" si="315"/>
        <v>0</v>
      </c>
      <c r="N625" s="210">
        <f t="shared" si="315"/>
        <v>0</v>
      </c>
      <c r="O625" s="210">
        <f t="shared" si="315"/>
        <v>0</v>
      </c>
      <c r="P625" s="210">
        <f t="shared" si="315"/>
        <v>0</v>
      </c>
      <c r="Q625" s="210">
        <f t="shared" si="315"/>
        <v>0</v>
      </c>
      <c r="R625" s="210">
        <f t="shared" si="315"/>
        <v>0</v>
      </c>
      <c r="S625" s="210">
        <f t="shared" si="315"/>
        <v>0</v>
      </c>
      <c r="T625" s="210">
        <f t="shared" si="315"/>
        <v>0</v>
      </c>
      <c r="U625" s="210">
        <f t="shared" si="315"/>
        <v>0</v>
      </c>
      <c r="V625" s="210">
        <f t="shared" si="315"/>
        <v>0</v>
      </c>
      <c r="W625" s="210">
        <f t="shared" si="315"/>
        <v>0</v>
      </c>
      <c r="X625" s="210">
        <f t="shared" si="315"/>
        <v>0</v>
      </c>
      <c r="Y625" s="210">
        <f t="shared" si="315"/>
        <v>0</v>
      </c>
      <c r="Z625" s="210">
        <f t="shared" si="315"/>
        <v>0</v>
      </c>
      <c r="AA625" s="210">
        <f t="shared" si="315"/>
        <v>0</v>
      </c>
      <c r="AB625" s="210">
        <f t="shared" si="315"/>
        <v>0</v>
      </c>
      <c r="AC625" s="210">
        <f t="shared" si="315"/>
        <v>0</v>
      </c>
      <c r="AD625" s="210">
        <f t="shared" si="315"/>
        <v>0</v>
      </c>
      <c r="AE625" s="210">
        <f t="shared" si="315"/>
        <v>0</v>
      </c>
      <c r="AF625" s="210">
        <f t="shared" si="315"/>
        <v>0</v>
      </c>
      <c r="AG625" s="210">
        <f t="shared" si="315"/>
        <v>0</v>
      </c>
      <c r="AH625" s="210">
        <f t="shared" si="315"/>
        <v>0</v>
      </c>
      <c r="AI625" s="210">
        <f t="shared" si="315"/>
        <v>0</v>
      </c>
      <c r="AJ625" s="210">
        <f t="shared" si="315"/>
        <v>0</v>
      </c>
      <c r="AK625" s="210">
        <f t="shared" si="315"/>
        <v>0</v>
      </c>
      <c r="AL625" s="210">
        <f t="shared" si="315"/>
        <v>0</v>
      </c>
      <c r="AM625" s="210">
        <f t="shared" si="315"/>
        <v>0</v>
      </c>
      <c r="AN625" s="210">
        <f t="shared" si="315"/>
        <v>0</v>
      </c>
      <c r="AO625" s="210">
        <f t="shared" si="315"/>
        <v>0</v>
      </c>
      <c r="AP625" s="210">
        <f t="shared" si="315"/>
        <v>0</v>
      </c>
    </row>
    <row r="626" spans="1:42" s="16" customFormat="1" x14ac:dyDescent="0.2">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D626" s="210"/>
      <c r="AE626" s="210"/>
      <c r="AF626" s="210"/>
      <c r="AG626" s="210"/>
      <c r="AH626" s="210"/>
      <c r="AI626" s="210"/>
      <c r="AJ626" s="210"/>
      <c r="AK626" s="210"/>
      <c r="AL626" s="210"/>
      <c r="AM626" s="210"/>
      <c r="AN626" s="210"/>
      <c r="AO626" s="210"/>
      <c r="AP626" s="210"/>
    </row>
    <row r="627" spans="1:42" s="16" customFormat="1" x14ac:dyDescent="0.2">
      <c r="A627" s="25" t="s">
        <v>324</v>
      </c>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D627" s="210"/>
      <c r="AE627" s="210"/>
      <c r="AF627" s="210"/>
      <c r="AG627" s="210"/>
      <c r="AH627" s="210"/>
      <c r="AI627" s="210"/>
      <c r="AJ627" s="210"/>
      <c r="AK627" s="210"/>
      <c r="AL627" s="210"/>
      <c r="AM627" s="210"/>
      <c r="AN627" s="210"/>
      <c r="AO627" s="210"/>
      <c r="AP627" s="210"/>
    </row>
    <row r="628" spans="1:42" s="16" customFormat="1" x14ac:dyDescent="0.2">
      <c r="A628" s="4" t="s">
        <v>314</v>
      </c>
      <c r="B628" s="216">
        <v>0</v>
      </c>
      <c r="C628" s="216">
        <f>B631</f>
        <v>0</v>
      </c>
      <c r="D628" s="216">
        <f t="shared" ref="D628" si="316">C631</f>
        <v>0</v>
      </c>
      <c r="E628" s="216">
        <f t="shared" ref="E628" si="317">D631</f>
        <v>0</v>
      </c>
      <c r="F628" s="216">
        <f t="shared" ref="F628" si="318">E631</f>
        <v>0</v>
      </c>
      <c r="G628" s="216">
        <f t="shared" ref="G628" si="319">F631</f>
        <v>0</v>
      </c>
      <c r="H628" s="216">
        <f t="shared" ref="H628" si="320">G631</f>
        <v>0</v>
      </c>
      <c r="I628" s="216">
        <f t="shared" ref="I628" si="321">H631</f>
        <v>0</v>
      </c>
      <c r="J628" s="216">
        <f t="shared" ref="J628" si="322">I631</f>
        <v>0</v>
      </c>
      <c r="K628" s="216">
        <f t="shared" ref="K628" si="323">J631</f>
        <v>0</v>
      </c>
      <c r="L628" s="216">
        <f t="shared" ref="L628" si="324">K631</f>
        <v>0</v>
      </c>
      <c r="M628" s="216">
        <f t="shared" ref="M628" si="325">L631</f>
        <v>0</v>
      </c>
      <c r="N628" s="216">
        <f t="shared" ref="N628" si="326">M631</f>
        <v>0</v>
      </c>
      <c r="O628" s="216">
        <f t="shared" ref="O628" si="327">N631</f>
        <v>0</v>
      </c>
      <c r="P628" s="216">
        <f t="shared" ref="P628" si="328">O631</f>
        <v>0</v>
      </c>
      <c r="Q628" s="216">
        <f t="shared" ref="Q628" si="329">P631</f>
        <v>0</v>
      </c>
      <c r="R628" s="216">
        <f t="shared" ref="R628" si="330">Q631</f>
        <v>0</v>
      </c>
      <c r="S628" s="216">
        <f t="shared" ref="S628" si="331">R631</f>
        <v>0</v>
      </c>
      <c r="T628" s="216">
        <f t="shared" ref="T628" si="332">S631</f>
        <v>0</v>
      </c>
      <c r="U628" s="216">
        <f t="shared" ref="U628" si="333">T631</f>
        <v>0</v>
      </c>
      <c r="V628" s="216">
        <f t="shared" ref="V628" si="334">U631</f>
        <v>0</v>
      </c>
      <c r="W628" s="216">
        <f t="shared" ref="W628" si="335">V631</f>
        <v>0</v>
      </c>
      <c r="X628" s="216">
        <f t="shared" ref="X628" si="336">W631</f>
        <v>0</v>
      </c>
      <c r="Y628" s="216">
        <f t="shared" ref="Y628" si="337">X631</f>
        <v>0</v>
      </c>
      <c r="Z628" s="216">
        <f t="shared" ref="Z628" si="338">Y631</f>
        <v>0</v>
      </c>
      <c r="AA628" s="216">
        <f t="shared" ref="AA628" si="339">Z631</f>
        <v>0</v>
      </c>
      <c r="AB628" s="216">
        <f t="shared" ref="AB628" si="340">AA631</f>
        <v>0</v>
      </c>
      <c r="AC628" s="216">
        <f t="shared" ref="AC628" si="341">AB631</f>
        <v>0</v>
      </c>
      <c r="AD628" s="216">
        <f t="shared" ref="AD628" si="342">AC631</f>
        <v>0</v>
      </c>
      <c r="AE628" s="216">
        <f t="shared" ref="AE628" si="343">AD631</f>
        <v>0</v>
      </c>
      <c r="AF628" s="216">
        <f t="shared" ref="AF628" si="344">AE631</f>
        <v>0</v>
      </c>
      <c r="AG628" s="216">
        <f t="shared" ref="AG628" si="345">AF631</f>
        <v>0</v>
      </c>
      <c r="AH628" s="216">
        <f t="shared" ref="AH628" si="346">AG631</f>
        <v>0</v>
      </c>
      <c r="AI628" s="216">
        <f t="shared" ref="AI628" si="347">AH631</f>
        <v>0</v>
      </c>
      <c r="AJ628" s="216">
        <f t="shared" ref="AJ628" si="348">AI631</f>
        <v>0</v>
      </c>
      <c r="AK628" s="216">
        <f t="shared" ref="AK628" si="349">AJ631</f>
        <v>0</v>
      </c>
      <c r="AL628" s="216">
        <f t="shared" ref="AL628" si="350">AK631</f>
        <v>0</v>
      </c>
      <c r="AM628" s="216">
        <f t="shared" ref="AM628" si="351">AL631</f>
        <v>0</v>
      </c>
      <c r="AN628" s="216">
        <f t="shared" ref="AN628" si="352">AM631</f>
        <v>0</v>
      </c>
      <c r="AO628" s="216">
        <f t="shared" ref="AO628" si="353">AN631</f>
        <v>0</v>
      </c>
      <c r="AP628" s="216">
        <f t="shared" ref="AP628" si="354">AO631</f>
        <v>0</v>
      </c>
    </row>
    <row r="629" spans="1:42" s="16" customFormat="1" x14ac:dyDescent="0.2">
      <c r="A629" s="4" t="s">
        <v>26</v>
      </c>
      <c r="B629" s="216">
        <f t="shared" ref="B629:AP629" si="355">IF(B$2&lt;analysis_period,B631-B628,0)</f>
        <v>0</v>
      </c>
      <c r="C629" s="216">
        <f t="shared" si="355"/>
        <v>0</v>
      </c>
      <c r="D629" s="216">
        <f t="shared" si="355"/>
        <v>0</v>
      </c>
      <c r="E629" s="216">
        <f t="shared" si="355"/>
        <v>0</v>
      </c>
      <c r="F629" s="216">
        <f t="shared" si="355"/>
        <v>0</v>
      </c>
      <c r="G629" s="216">
        <f t="shared" si="355"/>
        <v>0</v>
      </c>
      <c r="H629" s="216">
        <f t="shared" si="355"/>
        <v>0</v>
      </c>
      <c r="I629" s="216">
        <f t="shared" si="355"/>
        <v>0</v>
      </c>
      <c r="J629" s="216">
        <f t="shared" si="355"/>
        <v>0</v>
      </c>
      <c r="K629" s="216">
        <f t="shared" si="355"/>
        <v>0</v>
      </c>
      <c r="L629" s="216">
        <f t="shared" si="355"/>
        <v>0</v>
      </c>
      <c r="M629" s="216">
        <f t="shared" si="355"/>
        <v>0</v>
      </c>
      <c r="N629" s="216">
        <f t="shared" si="355"/>
        <v>0</v>
      </c>
      <c r="O629" s="216">
        <f t="shared" si="355"/>
        <v>0</v>
      </c>
      <c r="P629" s="216">
        <f t="shared" si="355"/>
        <v>0</v>
      </c>
      <c r="Q629" s="216">
        <f t="shared" si="355"/>
        <v>0</v>
      </c>
      <c r="R629" s="216">
        <f t="shared" si="355"/>
        <v>0</v>
      </c>
      <c r="S629" s="216">
        <f t="shared" si="355"/>
        <v>0</v>
      </c>
      <c r="T629" s="216">
        <f t="shared" si="355"/>
        <v>0</v>
      </c>
      <c r="U629" s="216">
        <f t="shared" si="355"/>
        <v>0</v>
      </c>
      <c r="V629" s="216">
        <f t="shared" si="355"/>
        <v>0</v>
      </c>
      <c r="W629" s="216">
        <f t="shared" si="355"/>
        <v>0</v>
      </c>
      <c r="X629" s="216">
        <f t="shared" si="355"/>
        <v>0</v>
      </c>
      <c r="Y629" s="216">
        <f t="shared" si="355"/>
        <v>0</v>
      </c>
      <c r="Z629" s="216">
        <f t="shared" si="355"/>
        <v>0</v>
      </c>
      <c r="AA629" s="216">
        <f t="shared" si="355"/>
        <v>0</v>
      </c>
      <c r="AB629" s="216">
        <f t="shared" si="355"/>
        <v>0</v>
      </c>
      <c r="AC629" s="216">
        <f t="shared" si="355"/>
        <v>0</v>
      </c>
      <c r="AD629" s="216">
        <f t="shared" si="355"/>
        <v>0</v>
      </c>
      <c r="AE629" s="216">
        <f t="shared" si="355"/>
        <v>0</v>
      </c>
      <c r="AF629" s="216">
        <f t="shared" si="355"/>
        <v>0</v>
      </c>
      <c r="AG629" s="216">
        <f t="shared" si="355"/>
        <v>0</v>
      </c>
      <c r="AH629" s="216">
        <f t="shared" si="355"/>
        <v>0</v>
      </c>
      <c r="AI629" s="216">
        <f t="shared" si="355"/>
        <v>0</v>
      </c>
      <c r="AJ629" s="216">
        <f t="shared" si="355"/>
        <v>0</v>
      </c>
      <c r="AK629" s="216">
        <f t="shared" si="355"/>
        <v>0</v>
      </c>
      <c r="AL629" s="216">
        <f t="shared" si="355"/>
        <v>0</v>
      </c>
      <c r="AM629" s="216">
        <f t="shared" si="355"/>
        <v>0</v>
      </c>
      <c r="AN629" s="216">
        <f t="shared" si="355"/>
        <v>0</v>
      </c>
      <c r="AO629" s="216">
        <f t="shared" si="355"/>
        <v>0</v>
      </c>
      <c r="AP629" s="216">
        <f t="shared" si="355"/>
        <v>0</v>
      </c>
    </row>
    <row r="630" spans="1:42" s="16" customFormat="1" x14ac:dyDescent="0.2">
      <c r="A630" s="4" t="s">
        <v>315</v>
      </c>
      <c r="B630" s="217">
        <v>0</v>
      </c>
      <c r="C630" s="217">
        <f t="shared" ref="C630:AP630" si="356">IF(C$2=analysis_period,-C628,0)</f>
        <v>0</v>
      </c>
      <c r="D630" s="217">
        <f t="shared" si="356"/>
        <v>0</v>
      </c>
      <c r="E630" s="217">
        <f t="shared" si="356"/>
        <v>0</v>
      </c>
      <c r="F630" s="217">
        <f t="shared" si="356"/>
        <v>0</v>
      </c>
      <c r="G630" s="217">
        <f t="shared" si="356"/>
        <v>0</v>
      </c>
      <c r="H630" s="217">
        <f t="shared" si="356"/>
        <v>0</v>
      </c>
      <c r="I630" s="217">
        <f t="shared" si="356"/>
        <v>0</v>
      </c>
      <c r="J630" s="217">
        <f t="shared" si="356"/>
        <v>0</v>
      </c>
      <c r="K630" s="217">
        <f t="shared" si="356"/>
        <v>0</v>
      </c>
      <c r="L630" s="217">
        <f t="shared" si="356"/>
        <v>0</v>
      </c>
      <c r="M630" s="217">
        <f t="shared" si="356"/>
        <v>0</v>
      </c>
      <c r="N630" s="217">
        <f t="shared" si="356"/>
        <v>0</v>
      </c>
      <c r="O630" s="217">
        <f t="shared" si="356"/>
        <v>0</v>
      </c>
      <c r="P630" s="217">
        <f t="shared" si="356"/>
        <v>0</v>
      </c>
      <c r="Q630" s="217">
        <f t="shared" si="356"/>
        <v>0</v>
      </c>
      <c r="R630" s="217">
        <f t="shared" si="356"/>
        <v>0</v>
      </c>
      <c r="S630" s="217">
        <f t="shared" si="356"/>
        <v>0</v>
      </c>
      <c r="T630" s="217">
        <f t="shared" si="356"/>
        <v>0</v>
      </c>
      <c r="U630" s="217">
        <f t="shared" si="356"/>
        <v>0</v>
      </c>
      <c r="V630" s="217">
        <f t="shared" si="356"/>
        <v>0</v>
      </c>
      <c r="W630" s="217">
        <f t="shared" si="356"/>
        <v>0</v>
      </c>
      <c r="X630" s="217">
        <f t="shared" si="356"/>
        <v>0</v>
      </c>
      <c r="Y630" s="217">
        <f t="shared" si="356"/>
        <v>0</v>
      </c>
      <c r="Z630" s="217">
        <f t="shared" si="356"/>
        <v>0</v>
      </c>
      <c r="AA630" s="217">
        <f t="shared" si="356"/>
        <v>0</v>
      </c>
      <c r="AB630" s="217">
        <f t="shared" si="356"/>
        <v>0</v>
      </c>
      <c r="AC630" s="217">
        <f t="shared" si="356"/>
        <v>0</v>
      </c>
      <c r="AD630" s="217">
        <f t="shared" si="356"/>
        <v>0</v>
      </c>
      <c r="AE630" s="217">
        <f t="shared" si="356"/>
        <v>0</v>
      </c>
      <c r="AF630" s="217">
        <f t="shared" si="356"/>
        <v>0</v>
      </c>
      <c r="AG630" s="217">
        <f t="shared" si="356"/>
        <v>0</v>
      </c>
      <c r="AH630" s="217">
        <f t="shared" si="356"/>
        <v>0</v>
      </c>
      <c r="AI630" s="217">
        <f t="shared" si="356"/>
        <v>0</v>
      </c>
      <c r="AJ630" s="217">
        <f t="shared" si="356"/>
        <v>0</v>
      </c>
      <c r="AK630" s="217">
        <f t="shared" si="356"/>
        <v>0</v>
      </c>
      <c r="AL630" s="217">
        <f t="shared" si="356"/>
        <v>0</v>
      </c>
      <c r="AM630" s="217">
        <f t="shared" si="356"/>
        <v>0</v>
      </c>
      <c r="AN630" s="217">
        <f t="shared" si="356"/>
        <v>0</v>
      </c>
      <c r="AO630" s="217">
        <f t="shared" si="356"/>
        <v>0</v>
      </c>
      <c r="AP630" s="217">
        <f t="shared" si="356"/>
        <v>0</v>
      </c>
    </row>
    <row r="631" spans="1:42" x14ac:dyDescent="0.2">
      <c r="A631" s="16" t="s">
        <v>272</v>
      </c>
      <c r="B631" s="210">
        <f t="shared" ref="B631:AP631" si="357">C$12*(months_receivables_reserve/12)</f>
        <v>0</v>
      </c>
      <c r="C631" s="210">
        <f t="shared" si="357"/>
        <v>0</v>
      </c>
      <c r="D631" s="210">
        <f t="shared" si="357"/>
        <v>0</v>
      </c>
      <c r="E631" s="210">
        <f t="shared" si="357"/>
        <v>0</v>
      </c>
      <c r="F631" s="210">
        <f t="shared" si="357"/>
        <v>0</v>
      </c>
      <c r="G631" s="210">
        <f t="shared" si="357"/>
        <v>0</v>
      </c>
      <c r="H631" s="210">
        <f t="shared" si="357"/>
        <v>0</v>
      </c>
      <c r="I631" s="210">
        <f t="shared" si="357"/>
        <v>0</v>
      </c>
      <c r="J631" s="210">
        <f t="shared" si="357"/>
        <v>0</v>
      </c>
      <c r="K631" s="210">
        <f t="shared" si="357"/>
        <v>0</v>
      </c>
      <c r="L631" s="210">
        <f t="shared" si="357"/>
        <v>0</v>
      </c>
      <c r="M631" s="210">
        <f t="shared" si="357"/>
        <v>0</v>
      </c>
      <c r="N631" s="210">
        <f t="shared" si="357"/>
        <v>0</v>
      </c>
      <c r="O631" s="210">
        <f t="shared" si="357"/>
        <v>0</v>
      </c>
      <c r="P631" s="210">
        <f t="shared" si="357"/>
        <v>0</v>
      </c>
      <c r="Q631" s="210">
        <f t="shared" si="357"/>
        <v>0</v>
      </c>
      <c r="R631" s="210">
        <f t="shared" si="357"/>
        <v>0</v>
      </c>
      <c r="S631" s="210">
        <f t="shared" si="357"/>
        <v>0</v>
      </c>
      <c r="T631" s="210">
        <f t="shared" si="357"/>
        <v>0</v>
      </c>
      <c r="U631" s="210">
        <f t="shared" si="357"/>
        <v>0</v>
      </c>
      <c r="V631" s="210">
        <f t="shared" si="357"/>
        <v>0</v>
      </c>
      <c r="W631" s="210">
        <f t="shared" si="357"/>
        <v>0</v>
      </c>
      <c r="X631" s="210">
        <f t="shared" si="357"/>
        <v>0</v>
      </c>
      <c r="Y631" s="210">
        <f t="shared" si="357"/>
        <v>0</v>
      </c>
      <c r="Z631" s="210">
        <f t="shared" si="357"/>
        <v>0</v>
      </c>
      <c r="AA631" s="210">
        <f t="shared" si="357"/>
        <v>0</v>
      </c>
      <c r="AB631" s="210">
        <f t="shared" si="357"/>
        <v>0</v>
      </c>
      <c r="AC631" s="210">
        <f t="shared" si="357"/>
        <v>0</v>
      </c>
      <c r="AD631" s="210">
        <f t="shared" si="357"/>
        <v>0</v>
      </c>
      <c r="AE631" s="210">
        <f t="shared" si="357"/>
        <v>0</v>
      </c>
      <c r="AF631" s="210">
        <f t="shared" si="357"/>
        <v>0</v>
      </c>
      <c r="AG631" s="210">
        <f t="shared" si="357"/>
        <v>0</v>
      </c>
      <c r="AH631" s="210">
        <f t="shared" si="357"/>
        <v>0</v>
      </c>
      <c r="AI631" s="210">
        <f t="shared" si="357"/>
        <v>0</v>
      </c>
      <c r="AJ631" s="210">
        <f t="shared" si="357"/>
        <v>0</v>
      </c>
      <c r="AK631" s="210">
        <f t="shared" si="357"/>
        <v>0</v>
      </c>
      <c r="AL631" s="210">
        <f t="shared" si="357"/>
        <v>0</v>
      </c>
      <c r="AM631" s="210">
        <f t="shared" si="357"/>
        <v>0</v>
      </c>
      <c r="AN631" s="210">
        <f t="shared" si="357"/>
        <v>0</v>
      </c>
      <c r="AO631" s="210">
        <f t="shared" si="357"/>
        <v>0</v>
      </c>
      <c r="AP631" s="210">
        <f t="shared" si="357"/>
        <v>0</v>
      </c>
    </row>
    <row r="632" spans="1:42" x14ac:dyDescent="0.2">
      <c r="A632" s="16"/>
      <c r="B632" s="20"/>
      <c r="C632" s="20"/>
      <c r="D632" s="20"/>
      <c r="E632" s="20"/>
      <c r="F632" s="20"/>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c r="AN632" s="28"/>
      <c r="AO632" s="28"/>
      <c r="AP632" s="28"/>
    </row>
    <row r="633" spans="1:42" x14ac:dyDescent="0.2">
      <c r="A633" s="25" t="s">
        <v>316</v>
      </c>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row>
    <row r="634" spans="1:42" x14ac:dyDescent="0.2">
      <c r="A634" s="4" t="s">
        <v>314</v>
      </c>
      <c r="B634" s="216">
        <v>0</v>
      </c>
      <c r="C634" s="216">
        <f>B637</f>
        <v>0</v>
      </c>
      <c r="D634" s="216">
        <f t="shared" ref="D634:AP634" si="358">C637</f>
        <v>0</v>
      </c>
      <c r="E634" s="216">
        <f t="shared" si="358"/>
        <v>0</v>
      </c>
      <c r="F634" s="216">
        <f t="shared" si="358"/>
        <v>0</v>
      </c>
      <c r="G634" s="216">
        <f t="shared" si="358"/>
        <v>0</v>
      </c>
      <c r="H634" s="216">
        <f t="shared" si="358"/>
        <v>0</v>
      </c>
      <c r="I634" s="216">
        <f t="shared" si="358"/>
        <v>0</v>
      </c>
      <c r="J634" s="216">
        <f t="shared" si="358"/>
        <v>0</v>
      </c>
      <c r="K634" s="216">
        <f t="shared" si="358"/>
        <v>0</v>
      </c>
      <c r="L634" s="216">
        <f t="shared" si="358"/>
        <v>0</v>
      </c>
      <c r="M634" s="216">
        <f t="shared" si="358"/>
        <v>0</v>
      </c>
      <c r="N634" s="216">
        <f t="shared" si="358"/>
        <v>0</v>
      </c>
      <c r="O634" s="216">
        <f t="shared" si="358"/>
        <v>0</v>
      </c>
      <c r="P634" s="216">
        <f t="shared" si="358"/>
        <v>0</v>
      </c>
      <c r="Q634" s="216">
        <f t="shared" si="358"/>
        <v>0</v>
      </c>
      <c r="R634" s="216">
        <f t="shared" si="358"/>
        <v>0</v>
      </c>
      <c r="S634" s="216">
        <f t="shared" si="358"/>
        <v>0</v>
      </c>
      <c r="T634" s="216">
        <f t="shared" si="358"/>
        <v>0</v>
      </c>
      <c r="U634" s="216">
        <f t="shared" si="358"/>
        <v>0</v>
      </c>
      <c r="V634" s="216">
        <f t="shared" si="358"/>
        <v>0</v>
      </c>
      <c r="W634" s="216">
        <f t="shared" si="358"/>
        <v>0</v>
      </c>
      <c r="X634" s="216">
        <f t="shared" si="358"/>
        <v>0</v>
      </c>
      <c r="Y634" s="216">
        <f t="shared" si="358"/>
        <v>0</v>
      </c>
      <c r="Z634" s="216">
        <f t="shared" si="358"/>
        <v>0</v>
      </c>
      <c r="AA634" s="216">
        <f t="shared" si="358"/>
        <v>0</v>
      </c>
      <c r="AB634" s="216">
        <f t="shared" si="358"/>
        <v>0</v>
      </c>
      <c r="AC634" s="216">
        <f t="shared" si="358"/>
        <v>0</v>
      </c>
      <c r="AD634" s="216">
        <f t="shared" si="358"/>
        <v>0</v>
      </c>
      <c r="AE634" s="216">
        <f t="shared" si="358"/>
        <v>0</v>
      </c>
      <c r="AF634" s="216">
        <f t="shared" si="358"/>
        <v>0</v>
      </c>
      <c r="AG634" s="216">
        <f t="shared" si="358"/>
        <v>0</v>
      </c>
      <c r="AH634" s="216">
        <f t="shared" si="358"/>
        <v>0</v>
      </c>
      <c r="AI634" s="216">
        <f t="shared" si="358"/>
        <v>0</v>
      </c>
      <c r="AJ634" s="216">
        <f t="shared" si="358"/>
        <v>0</v>
      </c>
      <c r="AK634" s="216">
        <f t="shared" si="358"/>
        <v>0</v>
      </c>
      <c r="AL634" s="216">
        <f t="shared" si="358"/>
        <v>0</v>
      </c>
      <c r="AM634" s="216">
        <f t="shared" si="358"/>
        <v>0</v>
      </c>
      <c r="AN634" s="216">
        <f t="shared" si="358"/>
        <v>0</v>
      </c>
      <c r="AO634" s="216">
        <f t="shared" si="358"/>
        <v>0</v>
      </c>
      <c r="AP634" s="216">
        <f t="shared" si="358"/>
        <v>0</v>
      </c>
    </row>
    <row r="635" spans="1:42" x14ac:dyDescent="0.2">
      <c r="A635" s="4" t="s">
        <v>77</v>
      </c>
      <c r="B635" s="216">
        <v>0</v>
      </c>
      <c r="C635" s="216">
        <f>C663</f>
        <v>0</v>
      </c>
      <c r="D635" s="216">
        <f t="shared" ref="D635:AP635" si="359">D663</f>
        <v>0</v>
      </c>
      <c r="E635" s="216">
        <f t="shared" si="359"/>
        <v>0</v>
      </c>
      <c r="F635" s="216">
        <f t="shared" si="359"/>
        <v>0</v>
      </c>
      <c r="G635" s="216">
        <f t="shared" si="359"/>
        <v>0</v>
      </c>
      <c r="H635" s="216">
        <f t="shared" si="359"/>
        <v>0</v>
      </c>
      <c r="I635" s="216">
        <f t="shared" si="359"/>
        <v>0</v>
      </c>
      <c r="J635" s="216">
        <f t="shared" si="359"/>
        <v>0</v>
      </c>
      <c r="K635" s="216">
        <f t="shared" si="359"/>
        <v>0</v>
      </c>
      <c r="L635" s="216">
        <f t="shared" si="359"/>
        <v>0</v>
      </c>
      <c r="M635" s="216">
        <f t="shared" si="359"/>
        <v>0</v>
      </c>
      <c r="N635" s="216">
        <f t="shared" si="359"/>
        <v>0</v>
      </c>
      <c r="O635" s="216">
        <f t="shared" si="359"/>
        <v>0</v>
      </c>
      <c r="P635" s="216">
        <f t="shared" si="359"/>
        <v>0</v>
      </c>
      <c r="Q635" s="216">
        <f t="shared" si="359"/>
        <v>0</v>
      </c>
      <c r="R635" s="216">
        <f t="shared" si="359"/>
        <v>0</v>
      </c>
      <c r="S635" s="216">
        <f t="shared" si="359"/>
        <v>0</v>
      </c>
      <c r="T635" s="216">
        <f t="shared" si="359"/>
        <v>0</v>
      </c>
      <c r="U635" s="216">
        <f t="shared" si="359"/>
        <v>0</v>
      </c>
      <c r="V635" s="216">
        <f t="shared" si="359"/>
        <v>0</v>
      </c>
      <c r="W635" s="216">
        <f t="shared" si="359"/>
        <v>0</v>
      </c>
      <c r="X635" s="216">
        <f t="shared" si="359"/>
        <v>0</v>
      </c>
      <c r="Y635" s="216">
        <f t="shared" si="359"/>
        <v>0</v>
      </c>
      <c r="Z635" s="216">
        <f t="shared" si="359"/>
        <v>0</v>
      </c>
      <c r="AA635" s="216">
        <f t="shared" si="359"/>
        <v>0</v>
      </c>
      <c r="AB635" s="216">
        <f t="shared" si="359"/>
        <v>0</v>
      </c>
      <c r="AC635" s="216">
        <f t="shared" si="359"/>
        <v>0</v>
      </c>
      <c r="AD635" s="216">
        <f t="shared" si="359"/>
        <v>0</v>
      </c>
      <c r="AE635" s="216">
        <f t="shared" si="359"/>
        <v>0</v>
      </c>
      <c r="AF635" s="216">
        <f t="shared" si="359"/>
        <v>0</v>
      </c>
      <c r="AG635" s="216">
        <f t="shared" si="359"/>
        <v>0</v>
      </c>
      <c r="AH635" s="216">
        <f t="shared" si="359"/>
        <v>0</v>
      </c>
      <c r="AI635" s="216">
        <f t="shared" si="359"/>
        <v>0</v>
      </c>
      <c r="AJ635" s="216">
        <f t="shared" si="359"/>
        <v>0</v>
      </c>
      <c r="AK635" s="216">
        <f t="shared" si="359"/>
        <v>0</v>
      </c>
      <c r="AL635" s="216">
        <f t="shared" si="359"/>
        <v>0</v>
      </c>
      <c r="AM635" s="216">
        <f t="shared" si="359"/>
        <v>0</v>
      </c>
      <c r="AN635" s="216">
        <f t="shared" si="359"/>
        <v>0</v>
      </c>
      <c r="AO635" s="216">
        <f t="shared" si="359"/>
        <v>0</v>
      </c>
      <c r="AP635" s="216">
        <f t="shared" si="359"/>
        <v>0</v>
      </c>
    </row>
    <row r="636" spans="1:42" x14ac:dyDescent="0.2">
      <c r="A636" s="4" t="s">
        <v>315</v>
      </c>
      <c r="B636" s="217">
        <v>0</v>
      </c>
      <c r="C636" s="217">
        <f>-C651</f>
        <v>0</v>
      </c>
      <c r="D636" s="217">
        <f t="shared" ref="D636:AP636" si="360">-D651</f>
        <v>0</v>
      </c>
      <c r="E636" s="217">
        <f t="shared" si="360"/>
        <v>0</v>
      </c>
      <c r="F636" s="217">
        <f t="shared" si="360"/>
        <v>0</v>
      </c>
      <c r="G636" s="217">
        <f t="shared" si="360"/>
        <v>0</v>
      </c>
      <c r="H636" s="217">
        <f t="shared" si="360"/>
        <v>0</v>
      </c>
      <c r="I636" s="217">
        <f t="shared" si="360"/>
        <v>0</v>
      </c>
      <c r="J636" s="217">
        <f t="shared" si="360"/>
        <v>0</v>
      </c>
      <c r="K636" s="217">
        <f t="shared" si="360"/>
        <v>0</v>
      </c>
      <c r="L636" s="217">
        <f t="shared" si="360"/>
        <v>0</v>
      </c>
      <c r="M636" s="217">
        <f t="shared" si="360"/>
        <v>0</v>
      </c>
      <c r="N636" s="217">
        <f t="shared" si="360"/>
        <v>0</v>
      </c>
      <c r="O636" s="217">
        <f t="shared" si="360"/>
        <v>0</v>
      </c>
      <c r="P636" s="217">
        <f t="shared" si="360"/>
        <v>0</v>
      </c>
      <c r="Q636" s="217">
        <f t="shared" si="360"/>
        <v>0</v>
      </c>
      <c r="R636" s="217">
        <f t="shared" si="360"/>
        <v>0</v>
      </c>
      <c r="S636" s="217">
        <f t="shared" si="360"/>
        <v>0</v>
      </c>
      <c r="T636" s="217">
        <f t="shared" si="360"/>
        <v>0</v>
      </c>
      <c r="U636" s="217">
        <f t="shared" si="360"/>
        <v>0</v>
      </c>
      <c r="V636" s="217">
        <f t="shared" si="360"/>
        <v>0</v>
      </c>
      <c r="W636" s="217">
        <f t="shared" si="360"/>
        <v>0</v>
      </c>
      <c r="X636" s="217">
        <f t="shared" si="360"/>
        <v>0</v>
      </c>
      <c r="Y636" s="217">
        <f t="shared" si="360"/>
        <v>0</v>
      </c>
      <c r="Z636" s="217">
        <f t="shared" si="360"/>
        <v>0</v>
      </c>
      <c r="AA636" s="217">
        <f t="shared" si="360"/>
        <v>0</v>
      </c>
      <c r="AB636" s="217">
        <f t="shared" si="360"/>
        <v>0</v>
      </c>
      <c r="AC636" s="217">
        <f t="shared" si="360"/>
        <v>0</v>
      </c>
      <c r="AD636" s="217">
        <f t="shared" si="360"/>
        <v>0</v>
      </c>
      <c r="AE636" s="217">
        <f t="shared" si="360"/>
        <v>0</v>
      </c>
      <c r="AF636" s="217">
        <f t="shared" si="360"/>
        <v>0</v>
      </c>
      <c r="AG636" s="217">
        <f t="shared" si="360"/>
        <v>0</v>
      </c>
      <c r="AH636" s="217">
        <f t="shared" si="360"/>
        <v>0</v>
      </c>
      <c r="AI636" s="217">
        <f t="shared" si="360"/>
        <v>0</v>
      </c>
      <c r="AJ636" s="217">
        <f t="shared" si="360"/>
        <v>0</v>
      </c>
      <c r="AK636" s="217">
        <f t="shared" si="360"/>
        <v>0</v>
      </c>
      <c r="AL636" s="217">
        <f t="shared" si="360"/>
        <v>0</v>
      </c>
      <c r="AM636" s="217">
        <f t="shared" si="360"/>
        <v>0</v>
      </c>
      <c r="AN636" s="217">
        <f t="shared" si="360"/>
        <v>0</v>
      </c>
      <c r="AO636" s="217">
        <f t="shared" si="360"/>
        <v>0</v>
      </c>
      <c r="AP636" s="217">
        <f t="shared" si="360"/>
        <v>0</v>
      </c>
    </row>
    <row r="637" spans="1:42" x14ac:dyDescent="0.2">
      <c r="A637" s="4" t="s">
        <v>272</v>
      </c>
      <c r="B637" s="216">
        <f>SUM(B634:B636)</f>
        <v>0</v>
      </c>
      <c r="C637" s="216">
        <f>SUM(C634:C636)</f>
        <v>0</v>
      </c>
      <c r="D637" s="216">
        <f t="shared" ref="D637:AP637" si="361">SUM(D634:D636)</f>
        <v>0</v>
      </c>
      <c r="E637" s="216">
        <f t="shared" si="361"/>
        <v>0</v>
      </c>
      <c r="F637" s="216">
        <f t="shared" si="361"/>
        <v>0</v>
      </c>
      <c r="G637" s="216">
        <f t="shared" si="361"/>
        <v>0</v>
      </c>
      <c r="H637" s="216">
        <f t="shared" si="361"/>
        <v>0</v>
      </c>
      <c r="I637" s="216">
        <f t="shared" si="361"/>
        <v>0</v>
      </c>
      <c r="J637" s="216">
        <f t="shared" si="361"/>
        <v>0</v>
      </c>
      <c r="K637" s="216">
        <f t="shared" si="361"/>
        <v>0</v>
      </c>
      <c r="L637" s="216">
        <f t="shared" si="361"/>
        <v>0</v>
      </c>
      <c r="M637" s="216">
        <f t="shared" si="361"/>
        <v>0</v>
      </c>
      <c r="N637" s="216">
        <f t="shared" si="361"/>
        <v>0</v>
      </c>
      <c r="O637" s="216">
        <f t="shared" si="361"/>
        <v>0</v>
      </c>
      <c r="P637" s="216">
        <f t="shared" si="361"/>
        <v>0</v>
      </c>
      <c r="Q637" s="216">
        <f t="shared" si="361"/>
        <v>0</v>
      </c>
      <c r="R637" s="216">
        <f t="shared" si="361"/>
        <v>0</v>
      </c>
      <c r="S637" s="216">
        <f t="shared" si="361"/>
        <v>0</v>
      </c>
      <c r="T637" s="216">
        <f t="shared" si="361"/>
        <v>0</v>
      </c>
      <c r="U637" s="216">
        <f t="shared" si="361"/>
        <v>0</v>
      </c>
      <c r="V637" s="216">
        <f t="shared" si="361"/>
        <v>0</v>
      </c>
      <c r="W637" s="216">
        <f t="shared" si="361"/>
        <v>0</v>
      </c>
      <c r="X637" s="216">
        <f t="shared" si="361"/>
        <v>0</v>
      </c>
      <c r="Y637" s="216">
        <f t="shared" si="361"/>
        <v>0</v>
      </c>
      <c r="Z637" s="216">
        <f t="shared" si="361"/>
        <v>0</v>
      </c>
      <c r="AA637" s="216">
        <f t="shared" si="361"/>
        <v>0</v>
      </c>
      <c r="AB637" s="216">
        <f t="shared" si="361"/>
        <v>0</v>
      </c>
      <c r="AC637" s="216">
        <f t="shared" si="361"/>
        <v>0</v>
      </c>
      <c r="AD637" s="216">
        <f t="shared" si="361"/>
        <v>0</v>
      </c>
      <c r="AE637" s="216">
        <f t="shared" si="361"/>
        <v>0</v>
      </c>
      <c r="AF637" s="216">
        <f t="shared" si="361"/>
        <v>0</v>
      </c>
      <c r="AG637" s="216">
        <f t="shared" si="361"/>
        <v>0</v>
      </c>
      <c r="AH637" s="216">
        <f t="shared" si="361"/>
        <v>0</v>
      </c>
      <c r="AI637" s="216">
        <f t="shared" si="361"/>
        <v>0</v>
      </c>
      <c r="AJ637" s="216">
        <f t="shared" si="361"/>
        <v>0</v>
      </c>
      <c r="AK637" s="216">
        <f t="shared" si="361"/>
        <v>0</v>
      </c>
      <c r="AL637" s="216">
        <f t="shared" si="361"/>
        <v>0</v>
      </c>
      <c r="AM637" s="216">
        <f t="shared" si="361"/>
        <v>0</v>
      </c>
      <c r="AN637" s="216">
        <f t="shared" si="361"/>
        <v>0</v>
      </c>
      <c r="AO637" s="216">
        <f t="shared" si="361"/>
        <v>0</v>
      </c>
      <c r="AP637" s="216">
        <f t="shared" si="361"/>
        <v>0</v>
      </c>
    </row>
    <row r="638" spans="1:42" x14ac:dyDescent="0.2">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t="s">
        <v>317</v>
      </c>
      <c r="B639" s="20"/>
      <c r="C639" s="20"/>
      <c r="D639" s="20"/>
      <c r="E639" s="20"/>
      <c r="F639" s="20"/>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row>
    <row r="640" spans="1:42" x14ac:dyDescent="0.2">
      <c r="A640" s="4" t="s">
        <v>318</v>
      </c>
      <c r="B640" s="20"/>
      <c r="C640" s="20"/>
      <c r="D640" s="20"/>
      <c r="E640" s="20"/>
      <c r="F640" s="20"/>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c r="AN640" s="28"/>
      <c r="AO640" s="28"/>
      <c r="AP640" s="28"/>
    </row>
    <row r="641" spans="1:42" x14ac:dyDescent="0.2">
      <c r="A641" s="4">
        <v>1</v>
      </c>
      <c r="B641" s="232">
        <f t="shared" ref="B641:B650" si="362">SUM(C641:AP641)</f>
        <v>0</v>
      </c>
      <c r="C641" s="212">
        <f t="shared" ref="C641:AP641" si="363">IF(C$2&gt;analysis_period,0,IF(C$2=equip1_reserve_freq*$A641,equip1_reserve_cost*system_capacity*1000*(1+inflation_rate/100)^B$2,0))</f>
        <v>0</v>
      </c>
      <c r="D641" s="212">
        <f t="shared" si="363"/>
        <v>0</v>
      </c>
      <c r="E641" s="212">
        <f t="shared" si="363"/>
        <v>0</v>
      </c>
      <c r="F641" s="212">
        <f t="shared" si="363"/>
        <v>0</v>
      </c>
      <c r="G641" s="212">
        <f t="shared" si="363"/>
        <v>0</v>
      </c>
      <c r="H641" s="212">
        <f t="shared" si="363"/>
        <v>0</v>
      </c>
      <c r="I641" s="212">
        <f t="shared" si="363"/>
        <v>0</v>
      </c>
      <c r="J641" s="212">
        <f t="shared" si="363"/>
        <v>0</v>
      </c>
      <c r="K641" s="212">
        <f t="shared" si="363"/>
        <v>0</v>
      </c>
      <c r="L641" s="212">
        <f t="shared" si="363"/>
        <v>0</v>
      </c>
      <c r="M641" s="212">
        <f t="shared" si="363"/>
        <v>0</v>
      </c>
      <c r="N641" s="212">
        <f t="shared" si="363"/>
        <v>0</v>
      </c>
      <c r="O641" s="212">
        <f t="shared" si="363"/>
        <v>0</v>
      </c>
      <c r="P641" s="212">
        <f t="shared" si="363"/>
        <v>0</v>
      </c>
      <c r="Q641" s="212">
        <f t="shared" si="363"/>
        <v>0</v>
      </c>
      <c r="R641" s="212">
        <f t="shared" si="363"/>
        <v>0</v>
      </c>
      <c r="S641" s="212">
        <f t="shared" si="363"/>
        <v>0</v>
      </c>
      <c r="T641" s="212">
        <f t="shared" si="363"/>
        <v>0</v>
      </c>
      <c r="U641" s="212">
        <f t="shared" si="363"/>
        <v>0</v>
      </c>
      <c r="V641" s="212">
        <f t="shared" si="363"/>
        <v>0</v>
      </c>
      <c r="W641" s="212">
        <f t="shared" si="363"/>
        <v>0</v>
      </c>
      <c r="X641" s="212">
        <f t="shared" si="363"/>
        <v>0</v>
      </c>
      <c r="Y641" s="212">
        <f t="shared" si="363"/>
        <v>0</v>
      </c>
      <c r="Z641" s="212">
        <f t="shared" si="363"/>
        <v>0</v>
      </c>
      <c r="AA641" s="212">
        <f t="shared" si="363"/>
        <v>0</v>
      </c>
      <c r="AB641" s="212">
        <f t="shared" si="363"/>
        <v>0</v>
      </c>
      <c r="AC641" s="212">
        <f t="shared" si="363"/>
        <v>0</v>
      </c>
      <c r="AD641" s="212">
        <f t="shared" si="363"/>
        <v>0</v>
      </c>
      <c r="AE641" s="212">
        <f t="shared" si="363"/>
        <v>0</v>
      </c>
      <c r="AF641" s="212">
        <f t="shared" si="363"/>
        <v>0</v>
      </c>
      <c r="AG641" s="212">
        <f t="shared" si="363"/>
        <v>0</v>
      </c>
      <c r="AH641" s="212">
        <f t="shared" si="363"/>
        <v>0</v>
      </c>
      <c r="AI641" s="212">
        <f t="shared" si="363"/>
        <v>0</v>
      </c>
      <c r="AJ641" s="212">
        <f t="shared" si="363"/>
        <v>0</v>
      </c>
      <c r="AK641" s="212">
        <f t="shared" si="363"/>
        <v>0</v>
      </c>
      <c r="AL641" s="212">
        <f t="shared" si="363"/>
        <v>0</v>
      </c>
      <c r="AM641" s="212">
        <f t="shared" si="363"/>
        <v>0</v>
      </c>
      <c r="AN641" s="212">
        <f t="shared" si="363"/>
        <v>0</v>
      </c>
      <c r="AO641" s="212">
        <f t="shared" si="363"/>
        <v>0</v>
      </c>
      <c r="AP641" s="212">
        <f t="shared" si="363"/>
        <v>0</v>
      </c>
    </row>
    <row r="642" spans="1:42" x14ac:dyDescent="0.2">
      <c r="A642" s="4">
        <f>A641+1</f>
        <v>2</v>
      </c>
      <c r="B642" s="232">
        <f t="shared" si="362"/>
        <v>0</v>
      </c>
      <c r="C642" s="212">
        <f t="shared" ref="C642:AP642" si="364">IF(C$2&gt;analysis_period,0,IF(C$2=equip1_reserve_freq*$A642,equip1_reserve_cost*system_capacity*1000*(1+inflation_rate/100)^B$2,0))</f>
        <v>0</v>
      </c>
      <c r="D642" s="212">
        <f t="shared" si="364"/>
        <v>0</v>
      </c>
      <c r="E642" s="212">
        <f t="shared" si="364"/>
        <v>0</v>
      </c>
      <c r="F642" s="212">
        <f t="shared" si="364"/>
        <v>0</v>
      </c>
      <c r="G642" s="212">
        <f t="shared" si="364"/>
        <v>0</v>
      </c>
      <c r="H642" s="212">
        <f t="shared" si="364"/>
        <v>0</v>
      </c>
      <c r="I642" s="212">
        <f t="shared" si="364"/>
        <v>0</v>
      </c>
      <c r="J642" s="212">
        <f t="shared" si="364"/>
        <v>0</v>
      </c>
      <c r="K642" s="212">
        <f t="shared" si="364"/>
        <v>0</v>
      </c>
      <c r="L642" s="212">
        <f t="shared" si="364"/>
        <v>0</v>
      </c>
      <c r="M642" s="212">
        <f t="shared" si="364"/>
        <v>0</v>
      </c>
      <c r="N642" s="212">
        <f t="shared" si="364"/>
        <v>0</v>
      </c>
      <c r="O642" s="212">
        <f t="shared" si="364"/>
        <v>0</v>
      </c>
      <c r="P642" s="212">
        <f t="shared" si="364"/>
        <v>0</v>
      </c>
      <c r="Q642" s="212">
        <f t="shared" si="364"/>
        <v>0</v>
      </c>
      <c r="R642" s="212">
        <f t="shared" si="364"/>
        <v>0</v>
      </c>
      <c r="S642" s="212">
        <f t="shared" si="364"/>
        <v>0</v>
      </c>
      <c r="T642" s="212">
        <f t="shared" si="364"/>
        <v>0</v>
      </c>
      <c r="U642" s="212">
        <f t="shared" si="364"/>
        <v>0</v>
      </c>
      <c r="V642" s="212">
        <f t="shared" si="364"/>
        <v>0</v>
      </c>
      <c r="W642" s="212">
        <f t="shared" si="364"/>
        <v>0</v>
      </c>
      <c r="X642" s="212">
        <f t="shared" si="364"/>
        <v>0</v>
      </c>
      <c r="Y642" s="212">
        <f t="shared" si="364"/>
        <v>0</v>
      </c>
      <c r="Z642" s="212">
        <f t="shared" si="364"/>
        <v>0</v>
      </c>
      <c r="AA642" s="212">
        <f t="shared" si="364"/>
        <v>0</v>
      </c>
      <c r="AB642" s="212">
        <f t="shared" si="364"/>
        <v>0</v>
      </c>
      <c r="AC642" s="212">
        <f t="shared" si="364"/>
        <v>0</v>
      </c>
      <c r="AD642" s="212">
        <f t="shared" si="364"/>
        <v>0</v>
      </c>
      <c r="AE642" s="212">
        <f t="shared" si="364"/>
        <v>0</v>
      </c>
      <c r="AF642" s="212">
        <f t="shared" si="364"/>
        <v>0</v>
      </c>
      <c r="AG642" s="212">
        <f t="shared" si="364"/>
        <v>0</v>
      </c>
      <c r="AH642" s="212">
        <f t="shared" si="364"/>
        <v>0</v>
      </c>
      <c r="AI642" s="212">
        <f t="shared" si="364"/>
        <v>0</v>
      </c>
      <c r="AJ642" s="212">
        <f t="shared" si="364"/>
        <v>0</v>
      </c>
      <c r="AK642" s="212">
        <f t="shared" si="364"/>
        <v>0</v>
      </c>
      <c r="AL642" s="212">
        <f t="shared" si="364"/>
        <v>0</v>
      </c>
      <c r="AM642" s="212">
        <f t="shared" si="364"/>
        <v>0</v>
      </c>
      <c r="AN642" s="212">
        <f t="shared" si="364"/>
        <v>0</v>
      </c>
      <c r="AO642" s="212">
        <f t="shared" si="364"/>
        <v>0</v>
      </c>
      <c r="AP642" s="212">
        <f t="shared" si="364"/>
        <v>0</v>
      </c>
    </row>
    <row r="643" spans="1:42" x14ac:dyDescent="0.2">
      <c r="A643" s="4">
        <f t="shared" ref="A643:A650" si="365">A642+1</f>
        <v>3</v>
      </c>
      <c r="B643" s="232">
        <f t="shared" si="362"/>
        <v>0</v>
      </c>
      <c r="C643" s="212">
        <f t="shared" ref="C643:AP643" si="366">IF(C$2&gt;analysis_period,0,IF(C$2=equip1_reserve_freq*$A643,equip1_reserve_cost*system_capacity*1000*(1+inflation_rate/100)^B$2,0))</f>
        <v>0</v>
      </c>
      <c r="D643" s="212">
        <f t="shared" si="366"/>
        <v>0</v>
      </c>
      <c r="E643" s="212">
        <f t="shared" si="366"/>
        <v>0</v>
      </c>
      <c r="F643" s="212">
        <f t="shared" si="366"/>
        <v>0</v>
      </c>
      <c r="G643" s="212">
        <f t="shared" si="366"/>
        <v>0</v>
      </c>
      <c r="H643" s="212">
        <f t="shared" si="366"/>
        <v>0</v>
      </c>
      <c r="I643" s="212">
        <f t="shared" si="366"/>
        <v>0</v>
      </c>
      <c r="J643" s="212">
        <f t="shared" si="366"/>
        <v>0</v>
      </c>
      <c r="K643" s="212">
        <f t="shared" si="366"/>
        <v>0</v>
      </c>
      <c r="L643" s="212">
        <f t="shared" si="366"/>
        <v>0</v>
      </c>
      <c r="M643" s="212">
        <f t="shared" si="366"/>
        <v>0</v>
      </c>
      <c r="N643" s="212">
        <f t="shared" si="366"/>
        <v>0</v>
      </c>
      <c r="O643" s="212">
        <f t="shared" si="366"/>
        <v>0</v>
      </c>
      <c r="P643" s="212">
        <f t="shared" si="366"/>
        <v>0</v>
      </c>
      <c r="Q643" s="212">
        <f t="shared" si="366"/>
        <v>0</v>
      </c>
      <c r="R643" s="212">
        <f t="shared" si="366"/>
        <v>0</v>
      </c>
      <c r="S643" s="212">
        <f t="shared" si="366"/>
        <v>0</v>
      </c>
      <c r="T643" s="212">
        <f t="shared" si="366"/>
        <v>0</v>
      </c>
      <c r="U643" s="212">
        <f t="shared" si="366"/>
        <v>0</v>
      </c>
      <c r="V643" s="212">
        <f t="shared" si="366"/>
        <v>0</v>
      </c>
      <c r="W643" s="212">
        <f t="shared" si="366"/>
        <v>0</v>
      </c>
      <c r="X643" s="212">
        <f t="shared" si="366"/>
        <v>0</v>
      </c>
      <c r="Y643" s="212">
        <f t="shared" si="366"/>
        <v>0</v>
      </c>
      <c r="Z643" s="212">
        <f t="shared" si="366"/>
        <v>0</v>
      </c>
      <c r="AA643" s="212">
        <f t="shared" si="366"/>
        <v>0</v>
      </c>
      <c r="AB643" s="212">
        <f t="shared" si="366"/>
        <v>0</v>
      </c>
      <c r="AC643" s="212">
        <f t="shared" si="366"/>
        <v>0</v>
      </c>
      <c r="AD643" s="212">
        <f t="shared" si="366"/>
        <v>0</v>
      </c>
      <c r="AE643" s="212">
        <f t="shared" si="366"/>
        <v>0</v>
      </c>
      <c r="AF643" s="212">
        <f t="shared" si="366"/>
        <v>0</v>
      </c>
      <c r="AG643" s="212">
        <f t="shared" si="366"/>
        <v>0</v>
      </c>
      <c r="AH643" s="212">
        <f t="shared" si="366"/>
        <v>0</v>
      </c>
      <c r="AI643" s="212">
        <f t="shared" si="366"/>
        <v>0</v>
      </c>
      <c r="AJ643" s="212">
        <f t="shared" si="366"/>
        <v>0</v>
      </c>
      <c r="AK643" s="212">
        <f t="shared" si="366"/>
        <v>0</v>
      </c>
      <c r="AL643" s="212">
        <f t="shared" si="366"/>
        <v>0</v>
      </c>
      <c r="AM643" s="212">
        <f t="shared" si="366"/>
        <v>0</v>
      </c>
      <c r="AN643" s="212">
        <f t="shared" si="366"/>
        <v>0</v>
      </c>
      <c r="AO643" s="212">
        <f t="shared" si="366"/>
        <v>0</v>
      </c>
      <c r="AP643" s="212">
        <f t="shared" si="366"/>
        <v>0</v>
      </c>
    </row>
    <row r="644" spans="1:42" x14ac:dyDescent="0.2">
      <c r="A644" s="4">
        <f t="shared" si="365"/>
        <v>4</v>
      </c>
      <c r="B644" s="232">
        <f t="shared" si="362"/>
        <v>0</v>
      </c>
      <c r="C644" s="212">
        <f t="shared" ref="C644:AP644" si="367">IF(C$2&gt;analysis_period,0,IF(C$2=equip1_reserve_freq*$A644,equip1_reserve_cost*system_capacity*1000*(1+inflation_rate/100)^B$2,0))</f>
        <v>0</v>
      </c>
      <c r="D644" s="212">
        <f t="shared" si="367"/>
        <v>0</v>
      </c>
      <c r="E644" s="212">
        <f t="shared" si="367"/>
        <v>0</v>
      </c>
      <c r="F644" s="212">
        <f t="shared" si="367"/>
        <v>0</v>
      </c>
      <c r="G644" s="212">
        <f t="shared" si="367"/>
        <v>0</v>
      </c>
      <c r="H644" s="212">
        <f t="shared" si="367"/>
        <v>0</v>
      </c>
      <c r="I644" s="212">
        <f t="shared" si="367"/>
        <v>0</v>
      </c>
      <c r="J644" s="212">
        <f t="shared" si="367"/>
        <v>0</v>
      </c>
      <c r="K644" s="212">
        <f t="shared" si="367"/>
        <v>0</v>
      </c>
      <c r="L644" s="212">
        <f t="shared" si="367"/>
        <v>0</v>
      </c>
      <c r="M644" s="212">
        <f t="shared" si="367"/>
        <v>0</v>
      </c>
      <c r="N644" s="212">
        <f t="shared" si="367"/>
        <v>0</v>
      </c>
      <c r="O644" s="212">
        <f t="shared" si="367"/>
        <v>0</v>
      </c>
      <c r="P644" s="212">
        <f t="shared" si="367"/>
        <v>0</v>
      </c>
      <c r="Q644" s="212">
        <f t="shared" si="367"/>
        <v>0</v>
      </c>
      <c r="R644" s="212">
        <f t="shared" si="367"/>
        <v>0</v>
      </c>
      <c r="S644" s="212">
        <f t="shared" si="367"/>
        <v>0</v>
      </c>
      <c r="T644" s="212">
        <f t="shared" si="367"/>
        <v>0</v>
      </c>
      <c r="U644" s="212">
        <f t="shared" si="367"/>
        <v>0</v>
      </c>
      <c r="V644" s="212">
        <f t="shared" si="367"/>
        <v>0</v>
      </c>
      <c r="W644" s="212">
        <f t="shared" si="367"/>
        <v>0</v>
      </c>
      <c r="X644" s="212">
        <f t="shared" si="367"/>
        <v>0</v>
      </c>
      <c r="Y644" s="212">
        <f t="shared" si="367"/>
        <v>0</v>
      </c>
      <c r="Z644" s="212">
        <f t="shared" si="367"/>
        <v>0</v>
      </c>
      <c r="AA644" s="212">
        <f t="shared" si="367"/>
        <v>0</v>
      </c>
      <c r="AB644" s="212">
        <f t="shared" si="367"/>
        <v>0</v>
      </c>
      <c r="AC644" s="212">
        <f t="shared" si="367"/>
        <v>0</v>
      </c>
      <c r="AD644" s="212">
        <f t="shared" si="367"/>
        <v>0</v>
      </c>
      <c r="AE644" s="212">
        <f t="shared" si="367"/>
        <v>0</v>
      </c>
      <c r="AF644" s="212">
        <f t="shared" si="367"/>
        <v>0</v>
      </c>
      <c r="AG644" s="212">
        <f t="shared" si="367"/>
        <v>0</v>
      </c>
      <c r="AH644" s="212">
        <f t="shared" si="367"/>
        <v>0</v>
      </c>
      <c r="AI644" s="212">
        <f t="shared" si="367"/>
        <v>0</v>
      </c>
      <c r="AJ644" s="212">
        <f t="shared" si="367"/>
        <v>0</v>
      </c>
      <c r="AK644" s="212">
        <f t="shared" si="367"/>
        <v>0</v>
      </c>
      <c r="AL644" s="212">
        <f t="shared" si="367"/>
        <v>0</v>
      </c>
      <c r="AM644" s="212">
        <f t="shared" si="367"/>
        <v>0</v>
      </c>
      <c r="AN644" s="212">
        <f t="shared" si="367"/>
        <v>0</v>
      </c>
      <c r="AO644" s="212">
        <f t="shared" si="367"/>
        <v>0</v>
      </c>
      <c r="AP644" s="212">
        <f t="shared" si="367"/>
        <v>0</v>
      </c>
    </row>
    <row r="645" spans="1:42" x14ac:dyDescent="0.2">
      <c r="A645" s="4">
        <f t="shared" si="365"/>
        <v>5</v>
      </c>
      <c r="B645" s="232">
        <f t="shared" si="362"/>
        <v>0</v>
      </c>
      <c r="C645" s="212">
        <f t="shared" ref="C645:AP645" si="368">IF(C$2&gt;analysis_period,0,IF(C$2=equip1_reserve_freq*$A645,equip1_reserve_cost*system_capacity*1000*(1+inflation_rate/100)^B$2,0))</f>
        <v>0</v>
      </c>
      <c r="D645" s="212">
        <f t="shared" si="368"/>
        <v>0</v>
      </c>
      <c r="E645" s="212">
        <f t="shared" si="368"/>
        <v>0</v>
      </c>
      <c r="F645" s="212">
        <f t="shared" si="368"/>
        <v>0</v>
      </c>
      <c r="G645" s="212">
        <f t="shared" si="368"/>
        <v>0</v>
      </c>
      <c r="H645" s="212">
        <f t="shared" si="368"/>
        <v>0</v>
      </c>
      <c r="I645" s="212">
        <f t="shared" si="368"/>
        <v>0</v>
      </c>
      <c r="J645" s="212">
        <f t="shared" si="368"/>
        <v>0</v>
      </c>
      <c r="K645" s="212">
        <f t="shared" si="368"/>
        <v>0</v>
      </c>
      <c r="L645" s="212">
        <f t="shared" si="368"/>
        <v>0</v>
      </c>
      <c r="M645" s="212">
        <f t="shared" si="368"/>
        <v>0</v>
      </c>
      <c r="N645" s="212">
        <f t="shared" si="368"/>
        <v>0</v>
      </c>
      <c r="O645" s="212">
        <f t="shared" si="368"/>
        <v>0</v>
      </c>
      <c r="P645" s="212">
        <f t="shared" si="368"/>
        <v>0</v>
      </c>
      <c r="Q645" s="212">
        <f t="shared" si="368"/>
        <v>0</v>
      </c>
      <c r="R645" s="212">
        <f t="shared" si="368"/>
        <v>0</v>
      </c>
      <c r="S645" s="212">
        <f t="shared" si="368"/>
        <v>0</v>
      </c>
      <c r="T645" s="212">
        <f t="shared" si="368"/>
        <v>0</v>
      </c>
      <c r="U645" s="212">
        <f t="shared" si="368"/>
        <v>0</v>
      </c>
      <c r="V645" s="212">
        <f t="shared" si="368"/>
        <v>0</v>
      </c>
      <c r="W645" s="212">
        <f t="shared" si="368"/>
        <v>0</v>
      </c>
      <c r="X645" s="212">
        <f t="shared" si="368"/>
        <v>0</v>
      </c>
      <c r="Y645" s="212">
        <f t="shared" si="368"/>
        <v>0</v>
      </c>
      <c r="Z645" s="212">
        <f t="shared" si="368"/>
        <v>0</v>
      </c>
      <c r="AA645" s="212">
        <f t="shared" si="368"/>
        <v>0</v>
      </c>
      <c r="AB645" s="212">
        <f t="shared" si="368"/>
        <v>0</v>
      </c>
      <c r="AC645" s="212">
        <f t="shared" si="368"/>
        <v>0</v>
      </c>
      <c r="AD645" s="212">
        <f t="shared" si="368"/>
        <v>0</v>
      </c>
      <c r="AE645" s="212">
        <f t="shared" si="368"/>
        <v>0</v>
      </c>
      <c r="AF645" s="212">
        <f t="shared" si="368"/>
        <v>0</v>
      </c>
      <c r="AG645" s="212">
        <f t="shared" si="368"/>
        <v>0</v>
      </c>
      <c r="AH645" s="212">
        <f t="shared" si="368"/>
        <v>0</v>
      </c>
      <c r="AI645" s="212">
        <f t="shared" si="368"/>
        <v>0</v>
      </c>
      <c r="AJ645" s="212">
        <f t="shared" si="368"/>
        <v>0</v>
      </c>
      <c r="AK645" s="212">
        <f t="shared" si="368"/>
        <v>0</v>
      </c>
      <c r="AL645" s="212">
        <f t="shared" si="368"/>
        <v>0</v>
      </c>
      <c r="AM645" s="212">
        <f t="shared" si="368"/>
        <v>0</v>
      </c>
      <c r="AN645" s="212">
        <f t="shared" si="368"/>
        <v>0</v>
      </c>
      <c r="AO645" s="212">
        <f t="shared" si="368"/>
        <v>0</v>
      </c>
      <c r="AP645" s="212">
        <f t="shared" si="368"/>
        <v>0</v>
      </c>
    </row>
    <row r="646" spans="1:42" x14ac:dyDescent="0.2">
      <c r="A646" s="4">
        <f t="shared" si="365"/>
        <v>6</v>
      </c>
      <c r="B646" s="232">
        <f t="shared" si="362"/>
        <v>0</v>
      </c>
      <c r="C646" s="212">
        <f t="shared" ref="C646:AP646" si="369">IF(C$2&gt;analysis_period,0,IF(C$2=equip1_reserve_freq*$A646,equip1_reserve_cost*system_capacity*1000*(1+inflation_rate/100)^B$2,0))</f>
        <v>0</v>
      </c>
      <c r="D646" s="212">
        <f t="shared" si="369"/>
        <v>0</v>
      </c>
      <c r="E646" s="212">
        <f t="shared" si="369"/>
        <v>0</v>
      </c>
      <c r="F646" s="212">
        <f t="shared" si="369"/>
        <v>0</v>
      </c>
      <c r="G646" s="212">
        <f t="shared" si="369"/>
        <v>0</v>
      </c>
      <c r="H646" s="212">
        <f t="shared" si="369"/>
        <v>0</v>
      </c>
      <c r="I646" s="212">
        <f t="shared" si="369"/>
        <v>0</v>
      </c>
      <c r="J646" s="212">
        <f t="shared" si="369"/>
        <v>0</v>
      </c>
      <c r="K646" s="212">
        <f t="shared" si="369"/>
        <v>0</v>
      </c>
      <c r="L646" s="212">
        <f t="shared" si="369"/>
        <v>0</v>
      </c>
      <c r="M646" s="212">
        <f t="shared" si="369"/>
        <v>0</v>
      </c>
      <c r="N646" s="212">
        <f t="shared" si="369"/>
        <v>0</v>
      </c>
      <c r="O646" s="212">
        <f t="shared" si="369"/>
        <v>0</v>
      </c>
      <c r="P646" s="212">
        <f t="shared" si="369"/>
        <v>0</v>
      </c>
      <c r="Q646" s="212">
        <f t="shared" si="369"/>
        <v>0</v>
      </c>
      <c r="R646" s="212">
        <f t="shared" si="369"/>
        <v>0</v>
      </c>
      <c r="S646" s="212">
        <f t="shared" si="369"/>
        <v>0</v>
      </c>
      <c r="T646" s="212">
        <f t="shared" si="369"/>
        <v>0</v>
      </c>
      <c r="U646" s="212">
        <f t="shared" si="369"/>
        <v>0</v>
      </c>
      <c r="V646" s="212">
        <f t="shared" si="369"/>
        <v>0</v>
      </c>
      <c r="W646" s="212">
        <f t="shared" si="369"/>
        <v>0</v>
      </c>
      <c r="X646" s="212">
        <f t="shared" si="369"/>
        <v>0</v>
      </c>
      <c r="Y646" s="212">
        <f t="shared" si="369"/>
        <v>0</v>
      </c>
      <c r="Z646" s="212">
        <f t="shared" si="369"/>
        <v>0</v>
      </c>
      <c r="AA646" s="212">
        <f t="shared" si="369"/>
        <v>0</v>
      </c>
      <c r="AB646" s="212">
        <f t="shared" si="369"/>
        <v>0</v>
      </c>
      <c r="AC646" s="212">
        <f t="shared" si="369"/>
        <v>0</v>
      </c>
      <c r="AD646" s="212">
        <f t="shared" si="369"/>
        <v>0</v>
      </c>
      <c r="AE646" s="212">
        <f t="shared" si="369"/>
        <v>0</v>
      </c>
      <c r="AF646" s="212">
        <f t="shared" si="369"/>
        <v>0</v>
      </c>
      <c r="AG646" s="212">
        <f t="shared" si="369"/>
        <v>0</v>
      </c>
      <c r="AH646" s="212">
        <f t="shared" si="369"/>
        <v>0</v>
      </c>
      <c r="AI646" s="212">
        <f t="shared" si="369"/>
        <v>0</v>
      </c>
      <c r="AJ646" s="212">
        <f t="shared" si="369"/>
        <v>0</v>
      </c>
      <c r="AK646" s="212">
        <f t="shared" si="369"/>
        <v>0</v>
      </c>
      <c r="AL646" s="212">
        <f t="shared" si="369"/>
        <v>0</v>
      </c>
      <c r="AM646" s="212">
        <f t="shared" si="369"/>
        <v>0</v>
      </c>
      <c r="AN646" s="212">
        <f t="shared" si="369"/>
        <v>0</v>
      </c>
      <c r="AO646" s="212">
        <f t="shared" si="369"/>
        <v>0</v>
      </c>
      <c r="AP646" s="212">
        <f t="shared" si="369"/>
        <v>0</v>
      </c>
    </row>
    <row r="647" spans="1:42" x14ac:dyDescent="0.2">
      <c r="A647" s="4">
        <f t="shared" si="365"/>
        <v>7</v>
      </c>
      <c r="B647" s="232">
        <f t="shared" si="362"/>
        <v>0</v>
      </c>
      <c r="C647" s="212">
        <f t="shared" ref="C647:AP647" si="370">IF(C$2&gt;analysis_period,0,IF(C$2=equip1_reserve_freq*$A647,equip1_reserve_cost*system_capacity*1000*(1+inflation_rate/100)^B$2,0))</f>
        <v>0</v>
      </c>
      <c r="D647" s="212">
        <f t="shared" si="370"/>
        <v>0</v>
      </c>
      <c r="E647" s="212">
        <f t="shared" si="370"/>
        <v>0</v>
      </c>
      <c r="F647" s="212">
        <f t="shared" si="370"/>
        <v>0</v>
      </c>
      <c r="G647" s="212">
        <f t="shared" si="370"/>
        <v>0</v>
      </c>
      <c r="H647" s="212">
        <f t="shared" si="370"/>
        <v>0</v>
      </c>
      <c r="I647" s="212">
        <f t="shared" si="370"/>
        <v>0</v>
      </c>
      <c r="J647" s="212">
        <f t="shared" si="370"/>
        <v>0</v>
      </c>
      <c r="K647" s="212">
        <f t="shared" si="370"/>
        <v>0</v>
      </c>
      <c r="L647" s="212">
        <f t="shared" si="370"/>
        <v>0</v>
      </c>
      <c r="M647" s="212">
        <f t="shared" si="370"/>
        <v>0</v>
      </c>
      <c r="N647" s="212">
        <f t="shared" si="370"/>
        <v>0</v>
      </c>
      <c r="O647" s="212">
        <f t="shared" si="370"/>
        <v>0</v>
      </c>
      <c r="P647" s="212">
        <f t="shared" si="370"/>
        <v>0</v>
      </c>
      <c r="Q647" s="212">
        <f t="shared" si="370"/>
        <v>0</v>
      </c>
      <c r="R647" s="212">
        <f t="shared" si="370"/>
        <v>0</v>
      </c>
      <c r="S647" s="212">
        <f t="shared" si="370"/>
        <v>0</v>
      </c>
      <c r="T647" s="212">
        <f t="shared" si="370"/>
        <v>0</v>
      </c>
      <c r="U647" s="212">
        <f t="shared" si="370"/>
        <v>0</v>
      </c>
      <c r="V647" s="212">
        <f t="shared" si="370"/>
        <v>0</v>
      </c>
      <c r="W647" s="212">
        <f t="shared" si="370"/>
        <v>0</v>
      </c>
      <c r="X647" s="212">
        <f t="shared" si="370"/>
        <v>0</v>
      </c>
      <c r="Y647" s="212">
        <f t="shared" si="370"/>
        <v>0</v>
      </c>
      <c r="Z647" s="212">
        <f t="shared" si="370"/>
        <v>0</v>
      </c>
      <c r="AA647" s="212">
        <f t="shared" si="370"/>
        <v>0</v>
      </c>
      <c r="AB647" s="212">
        <f t="shared" si="370"/>
        <v>0</v>
      </c>
      <c r="AC647" s="212">
        <f t="shared" si="370"/>
        <v>0</v>
      </c>
      <c r="AD647" s="212">
        <f t="shared" si="370"/>
        <v>0</v>
      </c>
      <c r="AE647" s="212">
        <f t="shared" si="370"/>
        <v>0</v>
      </c>
      <c r="AF647" s="212">
        <f t="shared" si="370"/>
        <v>0</v>
      </c>
      <c r="AG647" s="212">
        <f t="shared" si="370"/>
        <v>0</v>
      </c>
      <c r="AH647" s="212">
        <f t="shared" si="370"/>
        <v>0</v>
      </c>
      <c r="AI647" s="212">
        <f t="shared" si="370"/>
        <v>0</v>
      </c>
      <c r="AJ647" s="212">
        <f t="shared" si="370"/>
        <v>0</v>
      </c>
      <c r="AK647" s="212">
        <f t="shared" si="370"/>
        <v>0</v>
      </c>
      <c r="AL647" s="212">
        <f t="shared" si="370"/>
        <v>0</v>
      </c>
      <c r="AM647" s="212">
        <f t="shared" si="370"/>
        <v>0</v>
      </c>
      <c r="AN647" s="212">
        <f t="shared" si="370"/>
        <v>0</v>
      </c>
      <c r="AO647" s="212">
        <f t="shared" si="370"/>
        <v>0</v>
      </c>
      <c r="AP647" s="212">
        <f t="shared" si="370"/>
        <v>0</v>
      </c>
    </row>
    <row r="648" spans="1:42" x14ac:dyDescent="0.2">
      <c r="A648" s="4">
        <f t="shared" si="365"/>
        <v>8</v>
      </c>
      <c r="B648" s="232">
        <f t="shared" si="362"/>
        <v>0</v>
      </c>
      <c r="C648" s="212">
        <f t="shared" ref="C648:AP648" si="371">IF(C$2&gt;analysis_period,0,IF(C$2=equip1_reserve_freq*$A648,equip1_reserve_cost*system_capacity*1000*(1+inflation_rate/100)^B$2,0))</f>
        <v>0</v>
      </c>
      <c r="D648" s="212">
        <f t="shared" si="371"/>
        <v>0</v>
      </c>
      <c r="E648" s="212">
        <f t="shared" si="371"/>
        <v>0</v>
      </c>
      <c r="F648" s="212">
        <f t="shared" si="371"/>
        <v>0</v>
      </c>
      <c r="G648" s="212">
        <f t="shared" si="371"/>
        <v>0</v>
      </c>
      <c r="H648" s="212">
        <f t="shared" si="371"/>
        <v>0</v>
      </c>
      <c r="I648" s="212">
        <f t="shared" si="371"/>
        <v>0</v>
      </c>
      <c r="J648" s="212">
        <f t="shared" si="371"/>
        <v>0</v>
      </c>
      <c r="K648" s="212">
        <f t="shared" si="371"/>
        <v>0</v>
      </c>
      <c r="L648" s="212">
        <f t="shared" si="371"/>
        <v>0</v>
      </c>
      <c r="M648" s="212">
        <f t="shared" si="371"/>
        <v>0</v>
      </c>
      <c r="N648" s="212">
        <f t="shared" si="371"/>
        <v>0</v>
      </c>
      <c r="O648" s="212">
        <f t="shared" si="371"/>
        <v>0</v>
      </c>
      <c r="P648" s="212">
        <f t="shared" si="371"/>
        <v>0</v>
      </c>
      <c r="Q648" s="212">
        <f t="shared" si="371"/>
        <v>0</v>
      </c>
      <c r="R648" s="212">
        <f t="shared" si="371"/>
        <v>0</v>
      </c>
      <c r="S648" s="212">
        <f t="shared" si="371"/>
        <v>0</v>
      </c>
      <c r="T648" s="212">
        <f t="shared" si="371"/>
        <v>0</v>
      </c>
      <c r="U648" s="212">
        <f t="shared" si="371"/>
        <v>0</v>
      </c>
      <c r="V648" s="212">
        <f t="shared" si="371"/>
        <v>0</v>
      </c>
      <c r="W648" s="212">
        <f t="shared" si="371"/>
        <v>0</v>
      </c>
      <c r="X648" s="212">
        <f t="shared" si="371"/>
        <v>0</v>
      </c>
      <c r="Y648" s="212">
        <f t="shared" si="371"/>
        <v>0</v>
      </c>
      <c r="Z648" s="212">
        <f t="shared" si="371"/>
        <v>0</v>
      </c>
      <c r="AA648" s="212">
        <f t="shared" si="371"/>
        <v>0</v>
      </c>
      <c r="AB648" s="212">
        <f t="shared" si="371"/>
        <v>0</v>
      </c>
      <c r="AC648" s="212">
        <f t="shared" si="371"/>
        <v>0</v>
      </c>
      <c r="AD648" s="212">
        <f t="shared" si="371"/>
        <v>0</v>
      </c>
      <c r="AE648" s="212">
        <f t="shared" si="371"/>
        <v>0</v>
      </c>
      <c r="AF648" s="212">
        <f t="shared" si="371"/>
        <v>0</v>
      </c>
      <c r="AG648" s="212">
        <f t="shared" si="371"/>
        <v>0</v>
      </c>
      <c r="AH648" s="212">
        <f t="shared" si="371"/>
        <v>0</v>
      </c>
      <c r="AI648" s="212">
        <f t="shared" si="371"/>
        <v>0</v>
      </c>
      <c r="AJ648" s="212">
        <f t="shared" si="371"/>
        <v>0</v>
      </c>
      <c r="AK648" s="212">
        <f t="shared" si="371"/>
        <v>0</v>
      </c>
      <c r="AL648" s="212">
        <f t="shared" si="371"/>
        <v>0</v>
      </c>
      <c r="AM648" s="212">
        <f t="shared" si="371"/>
        <v>0</v>
      </c>
      <c r="AN648" s="212">
        <f t="shared" si="371"/>
        <v>0</v>
      </c>
      <c r="AO648" s="212">
        <f t="shared" si="371"/>
        <v>0</v>
      </c>
      <c r="AP648" s="212">
        <f t="shared" si="371"/>
        <v>0</v>
      </c>
    </row>
    <row r="649" spans="1:42" x14ac:dyDescent="0.2">
      <c r="A649" s="4">
        <f>A648+1</f>
        <v>9</v>
      </c>
      <c r="B649" s="232">
        <f t="shared" si="362"/>
        <v>0</v>
      </c>
      <c r="C649" s="212">
        <f t="shared" ref="C649:AP649" si="372">IF(C$2&gt;analysis_period,0,IF(C$2=equip1_reserve_freq*$A649,equip1_reserve_cost*system_capacity*1000*(1+inflation_rate/100)^B$2,0))</f>
        <v>0</v>
      </c>
      <c r="D649" s="212">
        <f t="shared" si="372"/>
        <v>0</v>
      </c>
      <c r="E649" s="212">
        <f t="shared" si="372"/>
        <v>0</v>
      </c>
      <c r="F649" s="212">
        <f t="shared" si="372"/>
        <v>0</v>
      </c>
      <c r="G649" s="212">
        <f t="shared" si="372"/>
        <v>0</v>
      </c>
      <c r="H649" s="212">
        <f t="shared" si="372"/>
        <v>0</v>
      </c>
      <c r="I649" s="212">
        <f t="shared" si="372"/>
        <v>0</v>
      </c>
      <c r="J649" s="212">
        <f t="shared" si="372"/>
        <v>0</v>
      </c>
      <c r="K649" s="212">
        <f t="shared" si="372"/>
        <v>0</v>
      </c>
      <c r="L649" s="212">
        <f t="shared" si="372"/>
        <v>0</v>
      </c>
      <c r="M649" s="212">
        <f t="shared" si="372"/>
        <v>0</v>
      </c>
      <c r="N649" s="212">
        <f t="shared" si="372"/>
        <v>0</v>
      </c>
      <c r="O649" s="212">
        <f t="shared" si="372"/>
        <v>0</v>
      </c>
      <c r="P649" s="212">
        <f t="shared" si="372"/>
        <v>0</v>
      </c>
      <c r="Q649" s="212">
        <f t="shared" si="372"/>
        <v>0</v>
      </c>
      <c r="R649" s="212">
        <f t="shared" si="372"/>
        <v>0</v>
      </c>
      <c r="S649" s="212">
        <f t="shared" si="372"/>
        <v>0</v>
      </c>
      <c r="T649" s="212">
        <f t="shared" si="372"/>
        <v>0</v>
      </c>
      <c r="U649" s="212">
        <f t="shared" si="372"/>
        <v>0</v>
      </c>
      <c r="V649" s="212">
        <f t="shared" si="372"/>
        <v>0</v>
      </c>
      <c r="W649" s="212">
        <f t="shared" si="372"/>
        <v>0</v>
      </c>
      <c r="X649" s="212">
        <f t="shared" si="372"/>
        <v>0</v>
      </c>
      <c r="Y649" s="212">
        <f t="shared" si="372"/>
        <v>0</v>
      </c>
      <c r="Z649" s="212">
        <f t="shared" si="372"/>
        <v>0</v>
      </c>
      <c r="AA649" s="212">
        <f t="shared" si="372"/>
        <v>0</v>
      </c>
      <c r="AB649" s="212">
        <f t="shared" si="372"/>
        <v>0</v>
      </c>
      <c r="AC649" s="212">
        <f t="shared" si="372"/>
        <v>0</v>
      </c>
      <c r="AD649" s="212">
        <f t="shared" si="372"/>
        <v>0</v>
      </c>
      <c r="AE649" s="212">
        <f t="shared" si="372"/>
        <v>0</v>
      </c>
      <c r="AF649" s="212">
        <f t="shared" si="372"/>
        <v>0</v>
      </c>
      <c r="AG649" s="212">
        <f t="shared" si="372"/>
        <v>0</v>
      </c>
      <c r="AH649" s="212">
        <f t="shared" si="372"/>
        <v>0</v>
      </c>
      <c r="AI649" s="212">
        <f t="shared" si="372"/>
        <v>0</v>
      </c>
      <c r="AJ649" s="212">
        <f t="shared" si="372"/>
        <v>0</v>
      </c>
      <c r="AK649" s="212">
        <f t="shared" si="372"/>
        <v>0</v>
      </c>
      <c r="AL649" s="212">
        <f t="shared" si="372"/>
        <v>0</v>
      </c>
      <c r="AM649" s="212">
        <f t="shared" si="372"/>
        <v>0</v>
      </c>
      <c r="AN649" s="212">
        <f t="shared" si="372"/>
        <v>0</v>
      </c>
      <c r="AO649" s="212">
        <f t="shared" si="372"/>
        <v>0</v>
      </c>
      <c r="AP649" s="212">
        <f t="shared" si="372"/>
        <v>0</v>
      </c>
    </row>
    <row r="650" spans="1:42" x14ac:dyDescent="0.2">
      <c r="A650" s="4">
        <f t="shared" si="365"/>
        <v>10</v>
      </c>
      <c r="B650" s="232">
        <f t="shared" si="362"/>
        <v>0</v>
      </c>
      <c r="C650" s="212">
        <f t="shared" ref="C650:AP650" si="373">IF(C$2&gt;analysis_period,0,IF(C$2=equip1_reserve_freq*$A650,equip1_reserve_cost*system_capacity*1000*(1+inflation_rate/100)^B$2,0))</f>
        <v>0</v>
      </c>
      <c r="D650" s="212">
        <f t="shared" si="373"/>
        <v>0</v>
      </c>
      <c r="E650" s="212">
        <f t="shared" si="373"/>
        <v>0</v>
      </c>
      <c r="F650" s="212">
        <f t="shared" si="373"/>
        <v>0</v>
      </c>
      <c r="G650" s="212">
        <f t="shared" si="373"/>
        <v>0</v>
      </c>
      <c r="H650" s="212">
        <f t="shared" si="373"/>
        <v>0</v>
      </c>
      <c r="I650" s="212">
        <f t="shared" si="373"/>
        <v>0</v>
      </c>
      <c r="J650" s="212">
        <f t="shared" si="373"/>
        <v>0</v>
      </c>
      <c r="K650" s="212">
        <f t="shared" si="373"/>
        <v>0</v>
      </c>
      <c r="L650" s="212">
        <f t="shared" si="373"/>
        <v>0</v>
      </c>
      <c r="M650" s="212">
        <f t="shared" si="373"/>
        <v>0</v>
      </c>
      <c r="N650" s="212">
        <f t="shared" si="373"/>
        <v>0</v>
      </c>
      <c r="O650" s="212">
        <f t="shared" si="373"/>
        <v>0</v>
      </c>
      <c r="P650" s="212">
        <f t="shared" si="373"/>
        <v>0</v>
      </c>
      <c r="Q650" s="212">
        <f t="shared" si="373"/>
        <v>0</v>
      </c>
      <c r="R650" s="212">
        <f t="shared" si="373"/>
        <v>0</v>
      </c>
      <c r="S650" s="212">
        <f t="shared" si="373"/>
        <v>0</v>
      </c>
      <c r="T650" s="212">
        <f t="shared" si="373"/>
        <v>0</v>
      </c>
      <c r="U650" s="212">
        <f t="shared" si="373"/>
        <v>0</v>
      </c>
      <c r="V650" s="212">
        <f t="shared" si="373"/>
        <v>0</v>
      </c>
      <c r="W650" s="212">
        <f t="shared" si="373"/>
        <v>0</v>
      </c>
      <c r="X650" s="212">
        <f t="shared" si="373"/>
        <v>0</v>
      </c>
      <c r="Y650" s="212">
        <f t="shared" si="373"/>
        <v>0</v>
      </c>
      <c r="Z650" s="212">
        <f t="shared" si="373"/>
        <v>0</v>
      </c>
      <c r="AA650" s="212">
        <f t="shared" si="373"/>
        <v>0</v>
      </c>
      <c r="AB650" s="212">
        <f t="shared" si="373"/>
        <v>0</v>
      </c>
      <c r="AC650" s="212">
        <f t="shared" si="373"/>
        <v>0</v>
      </c>
      <c r="AD650" s="212">
        <f t="shared" si="373"/>
        <v>0</v>
      </c>
      <c r="AE650" s="212">
        <f t="shared" si="373"/>
        <v>0</v>
      </c>
      <c r="AF650" s="212">
        <f t="shared" si="373"/>
        <v>0</v>
      </c>
      <c r="AG650" s="212">
        <f t="shared" si="373"/>
        <v>0</v>
      </c>
      <c r="AH650" s="212">
        <f t="shared" si="373"/>
        <v>0</v>
      </c>
      <c r="AI650" s="212">
        <f t="shared" si="373"/>
        <v>0</v>
      </c>
      <c r="AJ650" s="212">
        <f t="shared" si="373"/>
        <v>0</v>
      </c>
      <c r="AK650" s="212">
        <f t="shared" si="373"/>
        <v>0</v>
      </c>
      <c r="AL650" s="212">
        <f t="shared" si="373"/>
        <v>0</v>
      </c>
      <c r="AM650" s="212">
        <f t="shared" si="373"/>
        <v>0</v>
      </c>
      <c r="AN650" s="212">
        <f t="shared" si="373"/>
        <v>0</v>
      </c>
      <c r="AO650" s="212">
        <f t="shared" si="373"/>
        <v>0</v>
      </c>
      <c r="AP650" s="212">
        <f t="shared" si="373"/>
        <v>0</v>
      </c>
    </row>
    <row r="651" spans="1:42" x14ac:dyDescent="0.2">
      <c r="A651" s="37" t="s">
        <v>13</v>
      </c>
      <c r="B651" s="28"/>
      <c r="C651" s="216">
        <f>SUM(C641:C650)</f>
        <v>0</v>
      </c>
      <c r="D651" s="216">
        <f t="shared" ref="D651:AD651" si="374">SUM(D641:D650)</f>
        <v>0</v>
      </c>
      <c r="E651" s="216">
        <f t="shared" si="374"/>
        <v>0</v>
      </c>
      <c r="F651" s="216">
        <f t="shared" si="374"/>
        <v>0</v>
      </c>
      <c r="G651" s="216">
        <f t="shared" si="374"/>
        <v>0</v>
      </c>
      <c r="H651" s="216">
        <f t="shared" si="374"/>
        <v>0</v>
      </c>
      <c r="I651" s="216">
        <f t="shared" si="374"/>
        <v>0</v>
      </c>
      <c r="J651" s="216">
        <f t="shared" si="374"/>
        <v>0</v>
      </c>
      <c r="K651" s="216">
        <f t="shared" si="374"/>
        <v>0</v>
      </c>
      <c r="L651" s="216">
        <f t="shared" si="374"/>
        <v>0</v>
      </c>
      <c r="M651" s="216">
        <f t="shared" si="374"/>
        <v>0</v>
      </c>
      <c r="N651" s="216">
        <f t="shared" si="374"/>
        <v>0</v>
      </c>
      <c r="O651" s="216">
        <f t="shared" si="374"/>
        <v>0</v>
      </c>
      <c r="P651" s="216">
        <f t="shared" si="374"/>
        <v>0</v>
      </c>
      <c r="Q651" s="216">
        <f t="shared" si="374"/>
        <v>0</v>
      </c>
      <c r="R651" s="216">
        <f t="shared" si="374"/>
        <v>0</v>
      </c>
      <c r="S651" s="216">
        <f t="shared" si="374"/>
        <v>0</v>
      </c>
      <c r="T651" s="216">
        <f t="shared" si="374"/>
        <v>0</v>
      </c>
      <c r="U651" s="216">
        <f t="shared" si="374"/>
        <v>0</v>
      </c>
      <c r="V651" s="216">
        <f t="shared" si="374"/>
        <v>0</v>
      </c>
      <c r="W651" s="216">
        <f t="shared" si="374"/>
        <v>0</v>
      </c>
      <c r="X651" s="216">
        <f t="shared" si="374"/>
        <v>0</v>
      </c>
      <c r="Y651" s="216">
        <f t="shared" si="374"/>
        <v>0</v>
      </c>
      <c r="Z651" s="216">
        <f t="shared" si="374"/>
        <v>0</v>
      </c>
      <c r="AA651" s="216">
        <f t="shared" si="374"/>
        <v>0</v>
      </c>
      <c r="AB651" s="216">
        <f t="shared" si="374"/>
        <v>0</v>
      </c>
      <c r="AC651" s="216">
        <f t="shared" si="374"/>
        <v>0</v>
      </c>
      <c r="AD651" s="216">
        <f t="shared" si="374"/>
        <v>0</v>
      </c>
      <c r="AE651" s="216">
        <f t="shared" ref="AE651" si="375">SUM(AE641:AE650)</f>
        <v>0</v>
      </c>
      <c r="AF651" s="216">
        <f t="shared" ref="AF651:AP651" si="376">SUM(AF641:AF650)</f>
        <v>0</v>
      </c>
      <c r="AG651" s="216">
        <f t="shared" si="376"/>
        <v>0</v>
      </c>
      <c r="AH651" s="216">
        <f t="shared" si="376"/>
        <v>0</v>
      </c>
      <c r="AI651" s="216">
        <f t="shared" si="376"/>
        <v>0</v>
      </c>
      <c r="AJ651" s="216">
        <f t="shared" si="376"/>
        <v>0</v>
      </c>
      <c r="AK651" s="216">
        <f t="shared" si="376"/>
        <v>0</v>
      </c>
      <c r="AL651" s="216">
        <f t="shared" si="376"/>
        <v>0</v>
      </c>
      <c r="AM651" s="216">
        <f t="shared" si="376"/>
        <v>0</v>
      </c>
      <c r="AN651" s="216">
        <f t="shared" si="376"/>
        <v>0</v>
      </c>
      <c r="AO651" s="216">
        <f t="shared" si="376"/>
        <v>0</v>
      </c>
      <c r="AP651" s="216">
        <f t="shared" si="376"/>
        <v>0</v>
      </c>
    </row>
    <row r="652" spans="1:42" x14ac:dyDescent="0.2">
      <c r="A652" s="4" t="s">
        <v>319</v>
      </c>
      <c r="B652" s="20"/>
      <c r="C652" s="20"/>
      <c r="D652" s="20"/>
      <c r="E652" s="20"/>
      <c r="F652" s="20"/>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row>
    <row r="653" spans="1:42" x14ac:dyDescent="0.2">
      <c r="A653" s="4">
        <v>1</v>
      </c>
      <c r="B653" s="232">
        <f t="shared" ref="B653:B662" si="377">SUM(C653:AP653)</f>
        <v>0</v>
      </c>
      <c r="C653" s="216">
        <f t="shared" ref="C653:AP653" si="378">IF(C$2&lt;=equip1_reserve_freq*$A$641,$B$641/(equip1_reserve_freq),0)</f>
        <v>0</v>
      </c>
      <c r="D653" s="216">
        <f t="shared" si="378"/>
        <v>0</v>
      </c>
      <c r="E653" s="216">
        <f t="shared" si="378"/>
        <v>0</v>
      </c>
      <c r="F653" s="216">
        <f t="shared" si="378"/>
        <v>0</v>
      </c>
      <c r="G653" s="216">
        <f t="shared" si="378"/>
        <v>0</v>
      </c>
      <c r="H653" s="216">
        <f t="shared" si="378"/>
        <v>0</v>
      </c>
      <c r="I653" s="216">
        <f t="shared" si="378"/>
        <v>0</v>
      </c>
      <c r="J653" s="216">
        <f t="shared" si="378"/>
        <v>0</v>
      </c>
      <c r="K653" s="216">
        <f t="shared" si="378"/>
        <v>0</v>
      </c>
      <c r="L653" s="216">
        <f t="shared" si="378"/>
        <v>0</v>
      </c>
      <c r="M653" s="216">
        <f t="shared" si="378"/>
        <v>0</v>
      </c>
      <c r="N653" s="216">
        <f t="shared" si="378"/>
        <v>0</v>
      </c>
      <c r="O653" s="216">
        <f t="shared" si="378"/>
        <v>0</v>
      </c>
      <c r="P653" s="216">
        <f t="shared" si="378"/>
        <v>0</v>
      </c>
      <c r="Q653" s="216">
        <f t="shared" si="378"/>
        <v>0</v>
      </c>
      <c r="R653" s="216">
        <f t="shared" si="378"/>
        <v>0</v>
      </c>
      <c r="S653" s="216">
        <f t="shared" si="378"/>
        <v>0</v>
      </c>
      <c r="T653" s="216">
        <f t="shared" si="378"/>
        <v>0</v>
      </c>
      <c r="U653" s="216">
        <f t="shared" si="378"/>
        <v>0</v>
      </c>
      <c r="V653" s="216">
        <f t="shared" si="378"/>
        <v>0</v>
      </c>
      <c r="W653" s="216">
        <f t="shared" si="378"/>
        <v>0</v>
      </c>
      <c r="X653" s="216">
        <f t="shared" si="378"/>
        <v>0</v>
      </c>
      <c r="Y653" s="216">
        <f t="shared" si="378"/>
        <v>0</v>
      </c>
      <c r="Z653" s="216">
        <f t="shared" si="378"/>
        <v>0</v>
      </c>
      <c r="AA653" s="216">
        <f t="shared" si="378"/>
        <v>0</v>
      </c>
      <c r="AB653" s="216">
        <f t="shared" si="378"/>
        <v>0</v>
      </c>
      <c r="AC653" s="216">
        <f t="shared" si="378"/>
        <v>0</v>
      </c>
      <c r="AD653" s="216">
        <f t="shared" si="378"/>
        <v>0</v>
      </c>
      <c r="AE653" s="216">
        <f t="shared" si="378"/>
        <v>0</v>
      </c>
      <c r="AF653" s="216">
        <f t="shared" si="378"/>
        <v>0</v>
      </c>
      <c r="AG653" s="216">
        <f t="shared" si="378"/>
        <v>0</v>
      </c>
      <c r="AH653" s="216">
        <f t="shared" si="378"/>
        <v>0</v>
      </c>
      <c r="AI653" s="216">
        <f t="shared" si="378"/>
        <v>0</v>
      </c>
      <c r="AJ653" s="216">
        <f t="shared" si="378"/>
        <v>0</v>
      </c>
      <c r="AK653" s="216">
        <f t="shared" si="378"/>
        <v>0</v>
      </c>
      <c r="AL653" s="216">
        <f t="shared" si="378"/>
        <v>0</v>
      </c>
      <c r="AM653" s="216">
        <f t="shared" si="378"/>
        <v>0</v>
      </c>
      <c r="AN653" s="216">
        <f t="shared" si="378"/>
        <v>0</v>
      </c>
      <c r="AO653" s="216">
        <f t="shared" si="378"/>
        <v>0</v>
      </c>
      <c r="AP653" s="216">
        <f t="shared" si="378"/>
        <v>0</v>
      </c>
    </row>
    <row r="654" spans="1:42" x14ac:dyDescent="0.2">
      <c r="A654" s="4">
        <f>A653+1</f>
        <v>2</v>
      </c>
      <c r="B654" s="232">
        <f t="shared" si="377"/>
        <v>0</v>
      </c>
      <c r="C654" s="234">
        <f t="shared" ref="C654:AP654" si="379">IF(AND(C$2&gt;equip1_reserve_freq*$A641,C$2&lt;=equip1_reserve_freq*$A642),$B642/(equip1_reserve_freq),0)</f>
        <v>0</v>
      </c>
      <c r="D654" s="212">
        <f t="shared" si="379"/>
        <v>0</v>
      </c>
      <c r="E654" s="212">
        <f t="shared" si="379"/>
        <v>0</v>
      </c>
      <c r="F654" s="212">
        <f t="shared" si="379"/>
        <v>0</v>
      </c>
      <c r="G654" s="212">
        <f t="shared" si="379"/>
        <v>0</v>
      </c>
      <c r="H654" s="212">
        <f t="shared" si="379"/>
        <v>0</v>
      </c>
      <c r="I654" s="212">
        <f t="shared" si="379"/>
        <v>0</v>
      </c>
      <c r="J654" s="212">
        <f t="shared" si="379"/>
        <v>0</v>
      </c>
      <c r="K654" s="212">
        <f t="shared" si="379"/>
        <v>0</v>
      </c>
      <c r="L654" s="212">
        <f t="shared" si="379"/>
        <v>0</v>
      </c>
      <c r="M654" s="212">
        <f t="shared" si="379"/>
        <v>0</v>
      </c>
      <c r="N654" s="212">
        <f t="shared" si="379"/>
        <v>0</v>
      </c>
      <c r="O654" s="212">
        <f t="shared" si="379"/>
        <v>0</v>
      </c>
      <c r="P654" s="212">
        <f t="shared" si="379"/>
        <v>0</v>
      </c>
      <c r="Q654" s="212">
        <f t="shared" si="379"/>
        <v>0</v>
      </c>
      <c r="R654" s="212">
        <f t="shared" si="379"/>
        <v>0</v>
      </c>
      <c r="S654" s="212">
        <f t="shared" si="379"/>
        <v>0</v>
      </c>
      <c r="T654" s="212">
        <f t="shared" si="379"/>
        <v>0</v>
      </c>
      <c r="U654" s="212">
        <f t="shared" si="379"/>
        <v>0</v>
      </c>
      <c r="V654" s="212">
        <f t="shared" si="379"/>
        <v>0</v>
      </c>
      <c r="W654" s="212">
        <f t="shared" si="379"/>
        <v>0</v>
      </c>
      <c r="X654" s="212">
        <f t="shared" si="379"/>
        <v>0</v>
      </c>
      <c r="Y654" s="212">
        <f t="shared" si="379"/>
        <v>0</v>
      </c>
      <c r="Z654" s="212">
        <f t="shared" si="379"/>
        <v>0</v>
      </c>
      <c r="AA654" s="212">
        <f t="shared" si="379"/>
        <v>0</v>
      </c>
      <c r="AB654" s="212">
        <f t="shared" si="379"/>
        <v>0</v>
      </c>
      <c r="AC654" s="212">
        <f t="shared" si="379"/>
        <v>0</v>
      </c>
      <c r="AD654" s="212">
        <f t="shared" si="379"/>
        <v>0</v>
      </c>
      <c r="AE654" s="212">
        <f t="shared" si="379"/>
        <v>0</v>
      </c>
      <c r="AF654" s="212">
        <f t="shared" si="379"/>
        <v>0</v>
      </c>
      <c r="AG654" s="212">
        <f t="shared" si="379"/>
        <v>0</v>
      </c>
      <c r="AH654" s="212">
        <f t="shared" si="379"/>
        <v>0</v>
      </c>
      <c r="AI654" s="212">
        <f t="shared" si="379"/>
        <v>0</v>
      </c>
      <c r="AJ654" s="212">
        <f t="shared" si="379"/>
        <v>0</v>
      </c>
      <c r="AK654" s="212">
        <f t="shared" si="379"/>
        <v>0</v>
      </c>
      <c r="AL654" s="212">
        <f t="shared" si="379"/>
        <v>0</v>
      </c>
      <c r="AM654" s="212">
        <f t="shared" si="379"/>
        <v>0</v>
      </c>
      <c r="AN654" s="212">
        <f t="shared" si="379"/>
        <v>0</v>
      </c>
      <c r="AO654" s="212">
        <f t="shared" si="379"/>
        <v>0</v>
      </c>
      <c r="AP654" s="212">
        <f t="shared" si="379"/>
        <v>0</v>
      </c>
    </row>
    <row r="655" spans="1:42" x14ac:dyDescent="0.2">
      <c r="A655" s="4">
        <f t="shared" ref="A655:A660" si="380">A654+1</f>
        <v>3</v>
      </c>
      <c r="B655" s="232">
        <f t="shared" si="377"/>
        <v>0</v>
      </c>
      <c r="C655" s="234">
        <f t="shared" ref="C655:AP655" si="381">IF(AND(C$2&gt;equip1_reserve_freq*$A642,C$2&lt;=equip1_reserve_freq*$A643),$B643/(equip1_reserve_freq),0)</f>
        <v>0</v>
      </c>
      <c r="D655" s="212">
        <f t="shared" si="381"/>
        <v>0</v>
      </c>
      <c r="E655" s="212">
        <f t="shared" si="381"/>
        <v>0</v>
      </c>
      <c r="F655" s="212">
        <f t="shared" si="381"/>
        <v>0</v>
      </c>
      <c r="G655" s="212">
        <f t="shared" si="381"/>
        <v>0</v>
      </c>
      <c r="H655" s="212">
        <f t="shared" si="381"/>
        <v>0</v>
      </c>
      <c r="I655" s="212">
        <f t="shared" si="381"/>
        <v>0</v>
      </c>
      <c r="J655" s="212">
        <f t="shared" si="381"/>
        <v>0</v>
      </c>
      <c r="K655" s="212">
        <f t="shared" si="381"/>
        <v>0</v>
      </c>
      <c r="L655" s="212">
        <f t="shared" si="381"/>
        <v>0</v>
      </c>
      <c r="M655" s="212">
        <f t="shared" si="381"/>
        <v>0</v>
      </c>
      <c r="N655" s="212">
        <f t="shared" si="381"/>
        <v>0</v>
      </c>
      <c r="O655" s="212">
        <f t="shared" si="381"/>
        <v>0</v>
      </c>
      <c r="P655" s="212">
        <f t="shared" si="381"/>
        <v>0</v>
      </c>
      <c r="Q655" s="212">
        <f t="shared" si="381"/>
        <v>0</v>
      </c>
      <c r="R655" s="212">
        <f t="shared" si="381"/>
        <v>0</v>
      </c>
      <c r="S655" s="212">
        <f t="shared" si="381"/>
        <v>0</v>
      </c>
      <c r="T655" s="212">
        <f t="shared" si="381"/>
        <v>0</v>
      </c>
      <c r="U655" s="212">
        <f t="shared" si="381"/>
        <v>0</v>
      </c>
      <c r="V655" s="212">
        <f t="shared" si="381"/>
        <v>0</v>
      </c>
      <c r="W655" s="212">
        <f t="shared" si="381"/>
        <v>0</v>
      </c>
      <c r="X655" s="212">
        <f t="shared" si="381"/>
        <v>0</v>
      </c>
      <c r="Y655" s="212">
        <f t="shared" si="381"/>
        <v>0</v>
      </c>
      <c r="Z655" s="212">
        <f t="shared" si="381"/>
        <v>0</v>
      </c>
      <c r="AA655" s="212">
        <f t="shared" si="381"/>
        <v>0</v>
      </c>
      <c r="AB655" s="212">
        <f t="shared" si="381"/>
        <v>0</v>
      </c>
      <c r="AC655" s="212">
        <f t="shared" si="381"/>
        <v>0</v>
      </c>
      <c r="AD655" s="212">
        <f t="shared" si="381"/>
        <v>0</v>
      </c>
      <c r="AE655" s="212">
        <f t="shared" si="381"/>
        <v>0</v>
      </c>
      <c r="AF655" s="212">
        <f t="shared" si="381"/>
        <v>0</v>
      </c>
      <c r="AG655" s="212">
        <f t="shared" si="381"/>
        <v>0</v>
      </c>
      <c r="AH655" s="212">
        <f t="shared" si="381"/>
        <v>0</v>
      </c>
      <c r="AI655" s="212">
        <f t="shared" si="381"/>
        <v>0</v>
      </c>
      <c r="AJ655" s="212">
        <f t="shared" si="381"/>
        <v>0</v>
      </c>
      <c r="AK655" s="212">
        <f t="shared" si="381"/>
        <v>0</v>
      </c>
      <c r="AL655" s="212">
        <f t="shared" si="381"/>
        <v>0</v>
      </c>
      <c r="AM655" s="212">
        <f t="shared" si="381"/>
        <v>0</v>
      </c>
      <c r="AN655" s="212">
        <f t="shared" si="381"/>
        <v>0</v>
      </c>
      <c r="AO655" s="212">
        <f t="shared" si="381"/>
        <v>0</v>
      </c>
      <c r="AP655" s="212">
        <f t="shared" si="381"/>
        <v>0</v>
      </c>
    </row>
    <row r="656" spans="1:42" x14ac:dyDescent="0.2">
      <c r="A656" s="4">
        <f t="shared" si="380"/>
        <v>4</v>
      </c>
      <c r="B656" s="232">
        <f t="shared" si="377"/>
        <v>0</v>
      </c>
      <c r="C656" s="234">
        <f t="shared" ref="C656:AP656" si="382">IF(AND(C$2&gt;equip1_reserve_freq*$A643,C$2&lt;=equip1_reserve_freq*$A644),$B644/(equip1_reserve_freq),0)</f>
        <v>0</v>
      </c>
      <c r="D656" s="212">
        <f t="shared" si="382"/>
        <v>0</v>
      </c>
      <c r="E656" s="212">
        <f t="shared" si="382"/>
        <v>0</v>
      </c>
      <c r="F656" s="212">
        <f t="shared" si="382"/>
        <v>0</v>
      </c>
      <c r="G656" s="212">
        <f t="shared" si="382"/>
        <v>0</v>
      </c>
      <c r="H656" s="212">
        <f t="shared" si="382"/>
        <v>0</v>
      </c>
      <c r="I656" s="212">
        <f t="shared" si="382"/>
        <v>0</v>
      </c>
      <c r="J656" s="212">
        <f t="shared" si="382"/>
        <v>0</v>
      </c>
      <c r="K656" s="212">
        <f t="shared" si="382"/>
        <v>0</v>
      </c>
      <c r="L656" s="212">
        <f t="shared" si="382"/>
        <v>0</v>
      </c>
      <c r="M656" s="212">
        <f t="shared" si="382"/>
        <v>0</v>
      </c>
      <c r="N656" s="212">
        <f t="shared" si="382"/>
        <v>0</v>
      </c>
      <c r="O656" s="212">
        <f t="shared" si="382"/>
        <v>0</v>
      </c>
      <c r="P656" s="212">
        <f t="shared" si="382"/>
        <v>0</v>
      </c>
      <c r="Q656" s="212">
        <f t="shared" si="382"/>
        <v>0</v>
      </c>
      <c r="R656" s="212">
        <f t="shared" si="382"/>
        <v>0</v>
      </c>
      <c r="S656" s="212">
        <f t="shared" si="382"/>
        <v>0</v>
      </c>
      <c r="T656" s="212">
        <f t="shared" si="382"/>
        <v>0</v>
      </c>
      <c r="U656" s="212">
        <f t="shared" si="382"/>
        <v>0</v>
      </c>
      <c r="V656" s="212">
        <f t="shared" si="382"/>
        <v>0</v>
      </c>
      <c r="W656" s="212">
        <f t="shared" si="382"/>
        <v>0</v>
      </c>
      <c r="X656" s="212">
        <f t="shared" si="382"/>
        <v>0</v>
      </c>
      <c r="Y656" s="212">
        <f t="shared" si="382"/>
        <v>0</v>
      </c>
      <c r="Z656" s="212">
        <f t="shared" si="382"/>
        <v>0</v>
      </c>
      <c r="AA656" s="212">
        <f t="shared" si="382"/>
        <v>0</v>
      </c>
      <c r="AB656" s="212">
        <f t="shared" si="382"/>
        <v>0</v>
      </c>
      <c r="AC656" s="212">
        <f t="shared" si="382"/>
        <v>0</v>
      </c>
      <c r="AD656" s="212">
        <f t="shared" si="382"/>
        <v>0</v>
      </c>
      <c r="AE656" s="212">
        <f t="shared" si="382"/>
        <v>0</v>
      </c>
      <c r="AF656" s="212">
        <f t="shared" si="382"/>
        <v>0</v>
      </c>
      <c r="AG656" s="212">
        <f t="shared" si="382"/>
        <v>0</v>
      </c>
      <c r="AH656" s="212">
        <f t="shared" si="382"/>
        <v>0</v>
      </c>
      <c r="AI656" s="212">
        <f t="shared" si="382"/>
        <v>0</v>
      </c>
      <c r="AJ656" s="212">
        <f t="shared" si="382"/>
        <v>0</v>
      </c>
      <c r="AK656" s="212">
        <f t="shared" si="382"/>
        <v>0</v>
      </c>
      <c r="AL656" s="212">
        <f t="shared" si="382"/>
        <v>0</v>
      </c>
      <c r="AM656" s="212">
        <f t="shared" si="382"/>
        <v>0</v>
      </c>
      <c r="AN656" s="212">
        <f t="shared" si="382"/>
        <v>0</v>
      </c>
      <c r="AO656" s="212">
        <f t="shared" si="382"/>
        <v>0</v>
      </c>
      <c r="AP656" s="212">
        <f t="shared" si="382"/>
        <v>0</v>
      </c>
    </row>
    <row r="657" spans="1:42" x14ac:dyDescent="0.2">
      <c r="A657" s="4">
        <f t="shared" si="380"/>
        <v>5</v>
      </c>
      <c r="B657" s="232">
        <f t="shared" si="377"/>
        <v>0</v>
      </c>
      <c r="C657" s="234">
        <f t="shared" ref="C657:AP657" si="383">IF(AND(C$2&gt;equip1_reserve_freq*$A644,C$2&lt;=equip1_reserve_freq*$A645),$B645/(equip1_reserve_freq),0)</f>
        <v>0</v>
      </c>
      <c r="D657" s="212">
        <f t="shared" si="383"/>
        <v>0</v>
      </c>
      <c r="E657" s="212">
        <f t="shared" si="383"/>
        <v>0</v>
      </c>
      <c r="F657" s="212">
        <f t="shared" si="383"/>
        <v>0</v>
      </c>
      <c r="G657" s="212">
        <f t="shared" si="383"/>
        <v>0</v>
      </c>
      <c r="H657" s="212">
        <f t="shared" si="383"/>
        <v>0</v>
      </c>
      <c r="I657" s="212">
        <f t="shared" si="383"/>
        <v>0</v>
      </c>
      <c r="J657" s="212">
        <f t="shared" si="383"/>
        <v>0</v>
      </c>
      <c r="K657" s="212">
        <f t="shared" si="383"/>
        <v>0</v>
      </c>
      <c r="L657" s="212">
        <f t="shared" si="383"/>
        <v>0</v>
      </c>
      <c r="M657" s="212">
        <f t="shared" si="383"/>
        <v>0</v>
      </c>
      <c r="N657" s="212">
        <f t="shared" si="383"/>
        <v>0</v>
      </c>
      <c r="O657" s="212">
        <f t="shared" si="383"/>
        <v>0</v>
      </c>
      <c r="P657" s="212">
        <f t="shared" si="383"/>
        <v>0</v>
      </c>
      <c r="Q657" s="212">
        <f t="shared" si="383"/>
        <v>0</v>
      </c>
      <c r="R657" s="212">
        <f t="shared" si="383"/>
        <v>0</v>
      </c>
      <c r="S657" s="212">
        <f t="shared" si="383"/>
        <v>0</v>
      </c>
      <c r="T657" s="212">
        <f t="shared" si="383"/>
        <v>0</v>
      </c>
      <c r="U657" s="212">
        <f t="shared" si="383"/>
        <v>0</v>
      </c>
      <c r="V657" s="212">
        <f t="shared" si="383"/>
        <v>0</v>
      </c>
      <c r="W657" s="212">
        <f t="shared" si="383"/>
        <v>0</v>
      </c>
      <c r="X657" s="212">
        <f t="shared" si="383"/>
        <v>0</v>
      </c>
      <c r="Y657" s="212">
        <f t="shared" si="383"/>
        <v>0</v>
      </c>
      <c r="Z657" s="212">
        <f t="shared" si="383"/>
        <v>0</v>
      </c>
      <c r="AA657" s="212">
        <f t="shared" si="383"/>
        <v>0</v>
      </c>
      <c r="AB657" s="212">
        <f t="shared" si="383"/>
        <v>0</v>
      </c>
      <c r="AC657" s="212">
        <f t="shared" si="383"/>
        <v>0</v>
      </c>
      <c r="AD657" s="212">
        <f t="shared" si="383"/>
        <v>0</v>
      </c>
      <c r="AE657" s="212">
        <f t="shared" si="383"/>
        <v>0</v>
      </c>
      <c r="AF657" s="212">
        <f t="shared" si="383"/>
        <v>0</v>
      </c>
      <c r="AG657" s="212">
        <f t="shared" si="383"/>
        <v>0</v>
      </c>
      <c r="AH657" s="212">
        <f t="shared" si="383"/>
        <v>0</v>
      </c>
      <c r="AI657" s="212">
        <f t="shared" si="383"/>
        <v>0</v>
      </c>
      <c r="AJ657" s="212">
        <f t="shared" si="383"/>
        <v>0</v>
      </c>
      <c r="AK657" s="212">
        <f t="shared" si="383"/>
        <v>0</v>
      </c>
      <c r="AL657" s="212">
        <f t="shared" si="383"/>
        <v>0</v>
      </c>
      <c r="AM657" s="212">
        <f t="shared" si="383"/>
        <v>0</v>
      </c>
      <c r="AN657" s="212">
        <f t="shared" si="383"/>
        <v>0</v>
      </c>
      <c r="AO657" s="212">
        <f t="shared" si="383"/>
        <v>0</v>
      </c>
      <c r="AP657" s="212">
        <f t="shared" si="383"/>
        <v>0</v>
      </c>
    </row>
    <row r="658" spans="1:42" x14ac:dyDescent="0.2">
      <c r="A658" s="4">
        <f t="shared" si="380"/>
        <v>6</v>
      </c>
      <c r="B658" s="232">
        <f t="shared" si="377"/>
        <v>0</v>
      </c>
      <c r="C658" s="234">
        <f t="shared" ref="C658:AP658" si="384">IF(AND(C$2&gt;equip1_reserve_freq*$A645,C$2&lt;=equip1_reserve_freq*$A646),$B646/(equip1_reserve_freq),0)</f>
        <v>0</v>
      </c>
      <c r="D658" s="212">
        <f t="shared" si="384"/>
        <v>0</v>
      </c>
      <c r="E658" s="212">
        <f t="shared" si="384"/>
        <v>0</v>
      </c>
      <c r="F658" s="212">
        <f t="shared" si="384"/>
        <v>0</v>
      </c>
      <c r="G658" s="212">
        <f t="shared" si="384"/>
        <v>0</v>
      </c>
      <c r="H658" s="212">
        <f t="shared" si="384"/>
        <v>0</v>
      </c>
      <c r="I658" s="212">
        <f t="shared" si="384"/>
        <v>0</v>
      </c>
      <c r="J658" s="212">
        <f t="shared" si="384"/>
        <v>0</v>
      </c>
      <c r="K658" s="212">
        <f t="shared" si="384"/>
        <v>0</v>
      </c>
      <c r="L658" s="212">
        <f t="shared" si="384"/>
        <v>0</v>
      </c>
      <c r="M658" s="212">
        <f t="shared" si="384"/>
        <v>0</v>
      </c>
      <c r="N658" s="212">
        <f t="shared" si="384"/>
        <v>0</v>
      </c>
      <c r="O658" s="212">
        <f t="shared" si="384"/>
        <v>0</v>
      </c>
      <c r="P658" s="212">
        <f t="shared" si="384"/>
        <v>0</v>
      </c>
      <c r="Q658" s="212">
        <f t="shared" si="384"/>
        <v>0</v>
      </c>
      <c r="R658" s="212">
        <f t="shared" si="384"/>
        <v>0</v>
      </c>
      <c r="S658" s="212">
        <f t="shared" si="384"/>
        <v>0</v>
      </c>
      <c r="T658" s="212">
        <f t="shared" si="384"/>
        <v>0</v>
      </c>
      <c r="U658" s="212">
        <f t="shared" si="384"/>
        <v>0</v>
      </c>
      <c r="V658" s="212">
        <f t="shared" si="384"/>
        <v>0</v>
      </c>
      <c r="W658" s="212">
        <f t="shared" si="384"/>
        <v>0</v>
      </c>
      <c r="X658" s="212">
        <f t="shared" si="384"/>
        <v>0</v>
      </c>
      <c r="Y658" s="212">
        <f t="shared" si="384"/>
        <v>0</v>
      </c>
      <c r="Z658" s="212">
        <f t="shared" si="384"/>
        <v>0</v>
      </c>
      <c r="AA658" s="212">
        <f t="shared" si="384"/>
        <v>0</v>
      </c>
      <c r="AB658" s="212">
        <f t="shared" si="384"/>
        <v>0</v>
      </c>
      <c r="AC658" s="212">
        <f t="shared" si="384"/>
        <v>0</v>
      </c>
      <c r="AD658" s="212">
        <f t="shared" si="384"/>
        <v>0</v>
      </c>
      <c r="AE658" s="212">
        <f t="shared" si="384"/>
        <v>0</v>
      </c>
      <c r="AF658" s="212">
        <f t="shared" si="384"/>
        <v>0</v>
      </c>
      <c r="AG658" s="212">
        <f t="shared" si="384"/>
        <v>0</v>
      </c>
      <c r="AH658" s="212">
        <f t="shared" si="384"/>
        <v>0</v>
      </c>
      <c r="AI658" s="212">
        <f t="shared" si="384"/>
        <v>0</v>
      </c>
      <c r="AJ658" s="212">
        <f t="shared" si="384"/>
        <v>0</v>
      </c>
      <c r="AK658" s="212">
        <f t="shared" si="384"/>
        <v>0</v>
      </c>
      <c r="AL658" s="212">
        <f t="shared" si="384"/>
        <v>0</v>
      </c>
      <c r="AM658" s="212">
        <f t="shared" si="384"/>
        <v>0</v>
      </c>
      <c r="AN658" s="212">
        <f t="shared" si="384"/>
        <v>0</v>
      </c>
      <c r="AO658" s="212">
        <f t="shared" si="384"/>
        <v>0</v>
      </c>
      <c r="AP658" s="212">
        <f t="shared" si="384"/>
        <v>0</v>
      </c>
    </row>
    <row r="659" spans="1:42" x14ac:dyDescent="0.2">
      <c r="A659" s="4">
        <f t="shared" si="380"/>
        <v>7</v>
      </c>
      <c r="B659" s="232">
        <f t="shared" si="377"/>
        <v>0</v>
      </c>
      <c r="C659" s="234">
        <f t="shared" ref="C659:AP659" si="385">IF(AND(C$2&gt;equip1_reserve_freq*$A646,C$2&lt;=equip1_reserve_freq*$A647),$B647/(equip1_reserve_freq),0)</f>
        <v>0</v>
      </c>
      <c r="D659" s="212">
        <f t="shared" si="385"/>
        <v>0</v>
      </c>
      <c r="E659" s="212">
        <f t="shared" si="385"/>
        <v>0</v>
      </c>
      <c r="F659" s="212">
        <f t="shared" si="385"/>
        <v>0</v>
      </c>
      <c r="G659" s="212">
        <f t="shared" si="385"/>
        <v>0</v>
      </c>
      <c r="H659" s="212">
        <f t="shared" si="385"/>
        <v>0</v>
      </c>
      <c r="I659" s="212">
        <f t="shared" si="385"/>
        <v>0</v>
      </c>
      <c r="J659" s="212">
        <f t="shared" si="385"/>
        <v>0</v>
      </c>
      <c r="K659" s="212">
        <f t="shared" si="385"/>
        <v>0</v>
      </c>
      <c r="L659" s="212">
        <f t="shared" si="385"/>
        <v>0</v>
      </c>
      <c r="M659" s="212">
        <f t="shared" si="385"/>
        <v>0</v>
      </c>
      <c r="N659" s="212">
        <f t="shared" si="385"/>
        <v>0</v>
      </c>
      <c r="O659" s="212">
        <f t="shared" si="385"/>
        <v>0</v>
      </c>
      <c r="P659" s="212">
        <f t="shared" si="385"/>
        <v>0</v>
      </c>
      <c r="Q659" s="212">
        <f t="shared" si="385"/>
        <v>0</v>
      </c>
      <c r="R659" s="212">
        <f t="shared" si="385"/>
        <v>0</v>
      </c>
      <c r="S659" s="212">
        <f t="shared" si="385"/>
        <v>0</v>
      </c>
      <c r="T659" s="212">
        <f t="shared" si="385"/>
        <v>0</v>
      </c>
      <c r="U659" s="212">
        <f t="shared" si="385"/>
        <v>0</v>
      </c>
      <c r="V659" s="212">
        <f t="shared" si="385"/>
        <v>0</v>
      </c>
      <c r="W659" s="212">
        <f t="shared" si="385"/>
        <v>0</v>
      </c>
      <c r="X659" s="212">
        <f t="shared" si="385"/>
        <v>0</v>
      </c>
      <c r="Y659" s="212">
        <f t="shared" si="385"/>
        <v>0</v>
      </c>
      <c r="Z659" s="212">
        <f t="shared" si="385"/>
        <v>0</v>
      </c>
      <c r="AA659" s="212">
        <f t="shared" si="385"/>
        <v>0</v>
      </c>
      <c r="AB659" s="212">
        <f t="shared" si="385"/>
        <v>0</v>
      </c>
      <c r="AC659" s="212">
        <f t="shared" si="385"/>
        <v>0</v>
      </c>
      <c r="AD659" s="212">
        <f t="shared" si="385"/>
        <v>0</v>
      </c>
      <c r="AE659" s="212">
        <f t="shared" si="385"/>
        <v>0</v>
      </c>
      <c r="AF659" s="212">
        <f t="shared" si="385"/>
        <v>0</v>
      </c>
      <c r="AG659" s="212">
        <f t="shared" si="385"/>
        <v>0</v>
      </c>
      <c r="AH659" s="212">
        <f t="shared" si="385"/>
        <v>0</v>
      </c>
      <c r="AI659" s="212">
        <f t="shared" si="385"/>
        <v>0</v>
      </c>
      <c r="AJ659" s="212">
        <f t="shared" si="385"/>
        <v>0</v>
      </c>
      <c r="AK659" s="212">
        <f t="shared" si="385"/>
        <v>0</v>
      </c>
      <c r="AL659" s="212">
        <f t="shared" si="385"/>
        <v>0</v>
      </c>
      <c r="AM659" s="212">
        <f t="shared" si="385"/>
        <v>0</v>
      </c>
      <c r="AN659" s="212">
        <f t="shared" si="385"/>
        <v>0</v>
      </c>
      <c r="AO659" s="212">
        <f t="shared" si="385"/>
        <v>0</v>
      </c>
      <c r="AP659" s="212">
        <f t="shared" si="385"/>
        <v>0</v>
      </c>
    </row>
    <row r="660" spans="1:42" x14ac:dyDescent="0.2">
      <c r="A660" s="4">
        <f t="shared" si="380"/>
        <v>8</v>
      </c>
      <c r="B660" s="232">
        <f t="shared" si="377"/>
        <v>0</v>
      </c>
      <c r="C660" s="234">
        <f t="shared" ref="C660:AP660" si="386">IF(AND(C$2&gt;equip1_reserve_freq*$A647,C$2&lt;=equip1_reserve_freq*$A648),$B648/(equip1_reserve_freq),0)</f>
        <v>0</v>
      </c>
      <c r="D660" s="212">
        <f t="shared" si="386"/>
        <v>0</v>
      </c>
      <c r="E660" s="212">
        <f t="shared" si="386"/>
        <v>0</v>
      </c>
      <c r="F660" s="212">
        <f t="shared" si="386"/>
        <v>0</v>
      </c>
      <c r="G660" s="212">
        <f t="shared" si="386"/>
        <v>0</v>
      </c>
      <c r="H660" s="212">
        <f t="shared" si="386"/>
        <v>0</v>
      </c>
      <c r="I660" s="212">
        <f t="shared" si="386"/>
        <v>0</v>
      </c>
      <c r="J660" s="212">
        <f t="shared" si="386"/>
        <v>0</v>
      </c>
      <c r="K660" s="212">
        <f t="shared" si="386"/>
        <v>0</v>
      </c>
      <c r="L660" s="212">
        <f t="shared" si="386"/>
        <v>0</v>
      </c>
      <c r="M660" s="212">
        <f t="shared" si="386"/>
        <v>0</v>
      </c>
      <c r="N660" s="212">
        <f t="shared" si="386"/>
        <v>0</v>
      </c>
      <c r="O660" s="212">
        <f t="shared" si="386"/>
        <v>0</v>
      </c>
      <c r="P660" s="212">
        <f t="shared" si="386"/>
        <v>0</v>
      </c>
      <c r="Q660" s="212">
        <f t="shared" si="386"/>
        <v>0</v>
      </c>
      <c r="R660" s="212">
        <f t="shared" si="386"/>
        <v>0</v>
      </c>
      <c r="S660" s="212">
        <f t="shared" si="386"/>
        <v>0</v>
      </c>
      <c r="T660" s="212">
        <f t="shared" si="386"/>
        <v>0</v>
      </c>
      <c r="U660" s="212">
        <f t="shared" si="386"/>
        <v>0</v>
      </c>
      <c r="V660" s="212">
        <f t="shared" si="386"/>
        <v>0</v>
      </c>
      <c r="W660" s="212">
        <f t="shared" si="386"/>
        <v>0</v>
      </c>
      <c r="X660" s="212">
        <f t="shared" si="386"/>
        <v>0</v>
      </c>
      <c r="Y660" s="212">
        <f t="shared" si="386"/>
        <v>0</v>
      </c>
      <c r="Z660" s="212">
        <f t="shared" si="386"/>
        <v>0</v>
      </c>
      <c r="AA660" s="212">
        <f t="shared" si="386"/>
        <v>0</v>
      </c>
      <c r="AB660" s="212">
        <f t="shared" si="386"/>
        <v>0</v>
      </c>
      <c r="AC660" s="212">
        <f t="shared" si="386"/>
        <v>0</v>
      </c>
      <c r="AD660" s="212">
        <f t="shared" si="386"/>
        <v>0</v>
      </c>
      <c r="AE660" s="212">
        <f t="shared" si="386"/>
        <v>0</v>
      </c>
      <c r="AF660" s="212">
        <f t="shared" si="386"/>
        <v>0</v>
      </c>
      <c r="AG660" s="212">
        <f t="shared" si="386"/>
        <v>0</v>
      </c>
      <c r="AH660" s="212">
        <f t="shared" si="386"/>
        <v>0</v>
      </c>
      <c r="AI660" s="212">
        <f t="shared" si="386"/>
        <v>0</v>
      </c>
      <c r="AJ660" s="212">
        <f t="shared" si="386"/>
        <v>0</v>
      </c>
      <c r="AK660" s="212">
        <f t="shared" si="386"/>
        <v>0</v>
      </c>
      <c r="AL660" s="212">
        <f t="shared" si="386"/>
        <v>0</v>
      </c>
      <c r="AM660" s="212">
        <f t="shared" si="386"/>
        <v>0</v>
      </c>
      <c r="AN660" s="212">
        <f t="shared" si="386"/>
        <v>0</v>
      </c>
      <c r="AO660" s="212">
        <f t="shared" si="386"/>
        <v>0</v>
      </c>
      <c r="AP660" s="212">
        <f t="shared" si="386"/>
        <v>0</v>
      </c>
    </row>
    <row r="661" spans="1:42" x14ac:dyDescent="0.2">
      <c r="A661" s="4">
        <f>A660+1</f>
        <v>9</v>
      </c>
      <c r="B661" s="232">
        <f t="shared" si="377"/>
        <v>0</v>
      </c>
      <c r="C661" s="234">
        <f t="shared" ref="C661:AP661" si="387">IF(AND(C$2&gt;equip1_reserve_freq*$A648,C$2&lt;=equip1_reserve_freq*$A649),$B649/(equip1_reserve_freq),0)</f>
        <v>0</v>
      </c>
      <c r="D661" s="212">
        <f t="shared" si="387"/>
        <v>0</v>
      </c>
      <c r="E661" s="212">
        <f t="shared" si="387"/>
        <v>0</v>
      </c>
      <c r="F661" s="212">
        <f t="shared" si="387"/>
        <v>0</v>
      </c>
      <c r="G661" s="212">
        <f t="shared" si="387"/>
        <v>0</v>
      </c>
      <c r="H661" s="212">
        <f t="shared" si="387"/>
        <v>0</v>
      </c>
      <c r="I661" s="212">
        <f t="shared" si="387"/>
        <v>0</v>
      </c>
      <c r="J661" s="212">
        <f t="shared" si="387"/>
        <v>0</v>
      </c>
      <c r="K661" s="212">
        <f t="shared" si="387"/>
        <v>0</v>
      </c>
      <c r="L661" s="212">
        <f t="shared" si="387"/>
        <v>0</v>
      </c>
      <c r="M661" s="212">
        <f t="shared" si="387"/>
        <v>0</v>
      </c>
      <c r="N661" s="212">
        <f t="shared" si="387"/>
        <v>0</v>
      </c>
      <c r="O661" s="212">
        <f t="shared" si="387"/>
        <v>0</v>
      </c>
      <c r="P661" s="212">
        <f t="shared" si="387"/>
        <v>0</v>
      </c>
      <c r="Q661" s="212">
        <f t="shared" si="387"/>
        <v>0</v>
      </c>
      <c r="R661" s="212">
        <f t="shared" si="387"/>
        <v>0</v>
      </c>
      <c r="S661" s="212">
        <f t="shared" si="387"/>
        <v>0</v>
      </c>
      <c r="T661" s="212">
        <f t="shared" si="387"/>
        <v>0</v>
      </c>
      <c r="U661" s="212">
        <f t="shared" si="387"/>
        <v>0</v>
      </c>
      <c r="V661" s="212">
        <f t="shared" si="387"/>
        <v>0</v>
      </c>
      <c r="W661" s="212">
        <f t="shared" si="387"/>
        <v>0</v>
      </c>
      <c r="X661" s="212">
        <f t="shared" si="387"/>
        <v>0</v>
      </c>
      <c r="Y661" s="212">
        <f t="shared" si="387"/>
        <v>0</v>
      </c>
      <c r="Z661" s="212">
        <f t="shared" si="387"/>
        <v>0</v>
      </c>
      <c r="AA661" s="212">
        <f t="shared" si="387"/>
        <v>0</v>
      </c>
      <c r="AB661" s="212">
        <f t="shared" si="387"/>
        <v>0</v>
      </c>
      <c r="AC661" s="212">
        <f t="shared" si="387"/>
        <v>0</v>
      </c>
      <c r="AD661" s="212">
        <f t="shared" si="387"/>
        <v>0</v>
      </c>
      <c r="AE661" s="212">
        <f t="shared" si="387"/>
        <v>0</v>
      </c>
      <c r="AF661" s="212">
        <f t="shared" si="387"/>
        <v>0</v>
      </c>
      <c r="AG661" s="212">
        <f t="shared" si="387"/>
        <v>0</v>
      </c>
      <c r="AH661" s="212">
        <f t="shared" si="387"/>
        <v>0</v>
      </c>
      <c r="AI661" s="212">
        <f t="shared" si="387"/>
        <v>0</v>
      </c>
      <c r="AJ661" s="212">
        <f t="shared" si="387"/>
        <v>0</v>
      </c>
      <c r="AK661" s="212">
        <f t="shared" si="387"/>
        <v>0</v>
      </c>
      <c r="AL661" s="212">
        <f t="shared" si="387"/>
        <v>0</v>
      </c>
      <c r="AM661" s="212">
        <f t="shared" si="387"/>
        <v>0</v>
      </c>
      <c r="AN661" s="212">
        <f t="shared" si="387"/>
        <v>0</v>
      </c>
      <c r="AO661" s="212">
        <f t="shared" si="387"/>
        <v>0</v>
      </c>
      <c r="AP661" s="212">
        <f t="shared" si="387"/>
        <v>0</v>
      </c>
    </row>
    <row r="662" spans="1:42" x14ac:dyDescent="0.2">
      <c r="A662" s="4">
        <f t="shared" ref="A662" si="388">A661+1</f>
        <v>10</v>
      </c>
      <c r="B662" s="232">
        <f t="shared" si="377"/>
        <v>0</v>
      </c>
      <c r="C662" s="233">
        <f t="shared" ref="C662:AP662" si="389">IF(AND(C$2&gt;equip1_reserve_freq*$A649,C$2&lt;=equip1_reserve_freq*$A650),$B650/(equip1_reserve_freq),0)</f>
        <v>0</v>
      </c>
      <c r="D662" s="217">
        <f t="shared" si="389"/>
        <v>0</v>
      </c>
      <c r="E662" s="217">
        <f t="shared" si="389"/>
        <v>0</v>
      </c>
      <c r="F662" s="217">
        <f t="shared" si="389"/>
        <v>0</v>
      </c>
      <c r="G662" s="217">
        <f t="shared" si="389"/>
        <v>0</v>
      </c>
      <c r="H662" s="217">
        <f t="shared" si="389"/>
        <v>0</v>
      </c>
      <c r="I662" s="217">
        <f t="shared" si="389"/>
        <v>0</v>
      </c>
      <c r="J662" s="217">
        <f t="shared" si="389"/>
        <v>0</v>
      </c>
      <c r="K662" s="217">
        <f t="shared" si="389"/>
        <v>0</v>
      </c>
      <c r="L662" s="217">
        <f t="shared" si="389"/>
        <v>0</v>
      </c>
      <c r="M662" s="217">
        <f t="shared" si="389"/>
        <v>0</v>
      </c>
      <c r="N662" s="217">
        <f t="shared" si="389"/>
        <v>0</v>
      </c>
      <c r="O662" s="217">
        <f t="shared" si="389"/>
        <v>0</v>
      </c>
      <c r="P662" s="217">
        <f t="shared" si="389"/>
        <v>0</v>
      </c>
      <c r="Q662" s="217">
        <f t="shared" si="389"/>
        <v>0</v>
      </c>
      <c r="R662" s="217">
        <f t="shared" si="389"/>
        <v>0</v>
      </c>
      <c r="S662" s="217">
        <f t="shared" si="389"/>
        <v>0</v>
      </c>
      <c r="T662" s="217">
        <f t="shared" si="389"/>
        <v>0</v>
      </c>
      <c r="U662" s="217">
        <f t="shared" si="389"/>
        <v>0</v>
      </c>
      <c r="V662" s="217">
        <f t="shared" si="389"/>
        <v>0</v>
      </c>
      <c r="W662" s="217">
        <f t="shared" si="389"/>
        <v>0</v>
      </c>
      <c r="X662" s="217">
        <f t="shared" si="389"/>
        <v>0</v>
      </c>
      <c r="Y662" s="217">
        <f t="shared" si="389"/>
        <v>0</v>
      </c>
      <c r="Z662" s="217">
        <f t="shared" si="389"/>
        <v>0</v>
      </c>
      <c r="AA662" s="217">
        <f t="shared" si="389"/>
        <v>0</v>
      </c>
      <c r="AB662" s="217">
        <f t="shared" si="389"/>
        <v>0</v>
      </c>
      <c r="AC662" s="217">
        <f t="shared" si="389"/>
        <v>0</v>
      </c>
      <c r="AD662" s="217">
        <f t="shared" si="389"/>
        <v>0</v>
      </c>
      <c r="AE662" s="217">
        <f t="shared" si="389"/>
        <v>0</v>
      </c>
      <c r="AF662" s="217">
        <f t="shared" si="389"/>
        <v>0</v>
      </c>
      <c r="AG662" s="217">
        <f t="shared" si="389"/>
        <v>0</v>
      </c>
      <c r="AH662" s="217">
        <f t="shared" si="389"/>
        <v>0</v>
      </c>
      <c r="AI662" s="217">
        <f t="shared" si="389"/>
        <v>0</v>
      </c>
      <c r="AJ662" s="217">
        <f t="shared" si="389"/>
        <v>0</v>
      </c>
      <c r="AK662" s="217">
        <f t="shared" si="389"/>
        <v>0</v>
      </c>
      <c r="AL662" s="217">
        <f t="shared" si="389"/>
        <v>0</v>
      </c>
      <c r="AM662" s="217">
        <f t="shared" si="389"/>
        <v>0</v>
      </c>
      <c r="AN662" s="217">
        <f t="shared" si="389"/>
        <v>0</v>
      </c>
      <c r="AO662" s="217">
        <f t="shared" si="389"/>
        <v>0</v>
      </c>
      <c r="AP662" s="217">
        <f t="shared" si="389"/>
        <v>0</v>
      </c>
    </row>
    <row r="663" spans="1:42" x14ac:dyDescent="0.2">
      <c r="A663" s="37" t="s">
        <v>13</v>
      </c>
      <c r="B663" s="28"/>
      <c r="C663" s="20">
        <f>SUM(C653:C662)</f>
        <v>0</v>
      </c>
      <c r="D663" s="20">
        <f t="shared" ref="D663:AP663" si="390">SUM(D653:D662)</f>
        <v>0</v>
      </c>
      <c r="E663" s="20">
        <f t="shared" si="390"/>
        <v>0</v>
      </c>
      <c r="F663" s="20">
        <f t="shared" si="390"/>
        <v>0</v>
      </c>
      <c r="G663" s="20">
        <f t="shared" si="390"/>
        <v>0</v>
      </c>
      <c r="H663" s="20">
        <f t="shared" si="390"/>
        <v>0</v>
      </c>
      <c r="I663" s="20">
        <f t="shared" si="390"/>
        <v>0</v>
      </c>
      <c r="J663" s="20">
        <f t="shared" si="390"/>
        <v>0</v>
      </c>
      <c r="K663" s="20">
        <f t="shared" si="390"/>
        <v>0</v>
      </c>
      <c r="L663" s="20">
        <f t="shared" si="390"/>
        <v>0</v>
      </c>
      <c r="M663" s="20">
        <f t="shared" si="390"/>
        <v>0</v>
      </c>
      <c r="N663" s="20">
        <f t="shared" si="390"/>
        <v>0</v>
      </c>
      <c r="O663" s="20">
        <f t="shared" si="390"/>
        <v>0</v>
      </c>
      <c r="P663" s="20">
        <f t="shared" si="390"/>
        <v>0</v>
      </c>
      <c r="Q663" s="20">
        <f t="shared" si="390"/>
        <v>0</v>
      </c>
      <c r="R663" s="20">
        <f t="shared" si="390"/>
        <v>0</v>
      </c>
      <c r="S663" s="20">
        <f t="shared" si="390"/>
        <v>0</v>
      </c>
      <c r="T663" s="20">
        <f t="shared" si="390"/>
        <v>0</v>
      </c>
      <c r="U663" s="20">
        <f t="shared" si="390"/>
        <v>0</v>
      </c>
      <c r="V663" s="20">
        <f t="shared" si="390"/>
        <v>0</v>
      </c>
      <c r="W663" s="20">
        <f t="shared" si="390"/>
        <v>0</v>
      </c>
      <c r="X663" s="20">
        <f t="shared" si="390"/>
        <v>0</v>
      </c>
      <c r="Y663" s="20">
        <f t="shared" si="390"/>
        <v>0</v>
      </c>
      <c r="Z663" s="20">
        <f t="shared" si="390"/>
        <v>0</v>
      </c>
      <c r="AA663" s="20">
        <f t="shared" si="390"/>
        <v>0</v>
      </c>
      <c r="AB663" s="20">
        <f t="shared" si="390"/>
        <v>0</v>
      </c>
      <c r="AC663" s="20">
        <f t="shared" si="390"/>
        <v>0</v>
      </c>
      <c r="AD663" s="20">
        <f t="shared" si="390"/>
        <v>0</v>
      </c>
      <c r="AE663" s="20">
        <f t="shared" si="390"/>
        <v>0</v>
      </c>
      <c r="AF663" s="20">
        <f t="shared" si="390"/>
        <v>0</v>
      </c>
      <c r="AG663" s="20">
        <f t="shared" si="390"/>
        <v>0</v>
      </c>
      <c r="AH663" s="20">
        <f t="shared" si="390"/>
        <v>0</v>
      </c>
      <c r="AI663" s="20">
        <f t="shared" si="390"/>
        <v>0</v>
      </c>
      <c r="AJ663" s="20">
        <f t="shared" si="390"/>
        <v>0</v>
      </c>
      <c r="AK663" s="20">
        <f t="shared" si="390"/>
        <v>0</v>
      </c>
      <c r="AL663" s="20">
        <f t="shared" si="390"/>
        <v>0</v>
      </c>
      <c r="AM663" s="20">
        <f t="shared" si="390"/>
        <v>0</v>
      </c>
      <c r="AN663" s="20">
        <f t="shared" si="390"/>
        <v>0</v>
      </c>
      <c r="AO663" s="20">
        <f t="shared" si="390"/>
        <v>0</v>
      </c>
      <c r="AP663" s="20">
        <f t="shared" si="390"/>
        <v>0</v>
      </c>
    </row>
    <row r="664" spans="1:42" x14ac:dyDescent="0.2">
      <c r="B664" s="28"/>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row>
    <row r="665" spans="1:42" x14ac:dyDescent="0.2">
      <c r="A665" s="25" t="s">
        <v>322</v>
      </c>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row>
    <row r="666" spans="1:42" x14ac:dyDescent="0.2">
      <c r="A666" s="4" t="s">
        <v>314</v>
      </c>
      <c r="B666" s="216">
        <v>0</v>
      </c>
      <c r="C666" s="216">
        <f>B669</f>
        <v>0</v>
      </c>
      <c r="D666" s="216">
        <f t="shared" ref="D666:AP666" si="391">C669</f>
        <v>0</v>
      </c>
      <c r="E666" s="216">
        <f t="shared" si="391"/>
        <v>0</v>
      </c>
      <c r="F666" s="216">
        <f t="shared" si="391"/>
        <v>0</v>
      </c>
      <c r="G666" s="216">
        <f t="shared" si="391"/>
        <v>0</v>
      </c>
      <c r="H666" s="216">
        <f t="shared" si="391"/>
        <v>0</v>
      </c>
      <c r="I666" s="216">
        <f t="shared" si="391"/>
        <v>0</v>
      </c>
      <c r="J666" s="216">
        <f t="shared" si="391"/>
        <v>0</v>
      </c>
      <c r="K666" s="216">
        <f t="shared" si="391"/>
        <v>0</v>
      </c>
      <c r="L666" s="216">
        <f t="shared" si="391"/>
        <v>0</v>
      </c>
      <c r="M666" s="216">
        <f t="shared" si="391"/>
        <v>0</v>
      </c>
      <c r="N666" s="216">
        <f t="shared" si="391"/>
        <v>0</v>
      </c>
      <c r="O666" s="216">
        <f t="shared" si="391"/>
        <v>0</v>
      </c>
      <c r="P666" s="216">
        <f t="shared" si="391"/>
        <v>0</v>
      </c>
      <c r="Q666" s="216">
        <f t="shared" si="391"/>
        <v>0</v>
      </c>
      <c r="R666" s="216">
        <f t="shared" si="391"/>
        <v>0</v>
      </c>
      <c r="S666" s="216">
        <f t="shared" si="391"/>
        <v>0</v>
      </c>
      <c r="T666" s="216">
        <f t="shared" si="391"/>
        <v>0</v>
      </c>
      <c r="U666" s="216">
        <f t="shared" si="391"/>
        <v>0</v>
      </c>
      <c r="V666" s="216">
        <f t="shared" si="391"/>
        <v>0</v>
      </c>
      <c r="W666" s="216">
        <f t="shared" si="391"/>
        <v>0</v>
      </c>
      <c r="X666" s="216">
        <f t="shared" si="391"/>
        <v>0</v>
      </c>
      <c r="Y666" s="216">
        <f t="shared" si="391"/>
        <v>0</v>
      </c>
      <c r="Z666" s="216">
        <f t="shared" si="391"/>
        <v>0</v>
      </c>
      <c r="AA666" s="216">
        <f t="shared" si="391"/>
        <v>0</v>
      </c>
      <c r="AB666" s="216">
        <f t="shared" si="391"/>
        <v>0</v>
      </c>
      <c r="AC666" s="216">
        <f t="shared" si="391"/>
        <v>0</v>
      </c>
      <c r="AD666" s="216">
        <f t="shared" si="391"/>
        <v>0</v>
      </c>
      <c r="AE666" s="216">
        <f t="shared" si="391"/>
        <v>0</v>
      </c>
      <c r="AF666" s="216">
        <f t="shared" si="391"/>
        <v>0</v>
      </c>
      <c r="AG666" s="216">
        <f t="shared" si="391"/>
        <v>0</v>
      </c>
      <c r="AH666" s="216">
        <f t="shared" si="391"/>
        <v>0</v>
      </c>
      <c r="AI666" s="216">
        <f t="shared" si="391"/>
        <v>0</v>
      </c>
      <c r="AJ666" s="216">
        <f t="shared" si="391"/>
        <v>0</v>
      </c>
      <c r="AK666" s="216">
        <f t="shared" si="391"/>
        <v>0</v>
      </c>
      <c r="AL666" s="216">
        <f t="shared" si="391"/>
        <v>0</v>
      </c>
      <c r="AM666" s="216">
        <f t="shared" si="391"/>
        <v>0</v>
      </c>
      <c r="AN666" s="216">
        <f t="shared" si="391"/>
        <v>0</v>
      </c>
      <c r="AO666" s="216">
        <f t="shared" si="391"/>
        <v>0</v>
      </c>
      <c r="AP666" s="216">
        <f t="shared" si="391"/>
        <v>0</v>
      </c>
    </row>
    <row r="667" spans="1:42" x14ac:dyDescent="0.2">
      <c r="A667" s="4" t="s">
        <v>77</v>
      </c>
      <c r="B667" s="216">
        <v>0</v>
      </c>
      <c r="C667" s="216">
        <f>C695</f>
        <v>0</v>
      </c>
      <c r="D667" s="216">
        <f t="shared" ref="D667:AP667" si="392">D695</f>
        <v>0</v>
      </c>
      <c r="E667" s="216">
        <f t="shared" si="392"/>
        <v>0</v>
      </c>
      <c r="F667" s="216">
        <f t="shared" si="392"/>
        <v>0</v>
      </c>
      <c r="G667" s="216">
        <f t="shared" si="392"/>
        <v>0</v>
      </c>
      <c r="H667" s="216">
        <f t="shared" si="392"/>
        <v>0</v>
      </c>
      <c r="I667" s="216">
        <f t="shared" si="392"/>
        <v>0</v>
      </c>
      <c r="J667" s="216">
        <f t="shared" si="392"/>
        <v>0</v>
      </c>
      <c r="K667" s="216">
        <f t="shared" si="392"/>
        <v>0</v>
      </c>
      <c r="L667" s="216">
        <f t="shared" si="392"/>
        <v>0</v>
      </c>
      <c r="M667" s="216">
        <f t="shared" si="392"/>
        <v>0</v>
      </c>
      <c r="N667" s="216">
        <f t="shared" si="392"/>
        <v>0</v>
      </c>
      <c r="O667" s="216">
        <f t="shared" si="392"/>
        <v>0</v>
      </c>
      <c r="P667" s="216">
        <f t="shared" si="392"/>
        <v>0</v>
      </c>
      <c r="Q667" s="216">
        <f t="shared" si="392"/>
        <v>0</v>
      </c>
      <c r="R667" s="216">
        <f t="shared" si="392"/>
        <v>0</v>
      </c>
      <c r="S667" s="216">
        <f t="shared" si="392"/>
        <v>0</v>
      </c>
      <c r="T667" s="216">
        <f t="shared" si="392"/>
        <v>0</v>
      </c>
      <c r="U667" s="216">
        <f t="shared" si="392"/>
        <v>0</v>
      </c>
      <c r="V667" s="216">
        <f t="shared" si="392"/>
        <v>0</v>
      </c>
      <c r="W667" s="216">
        <f t="shared" si="392"/>
        <v>0</v>
      </c>
      <c r="X667" s="216">
        <f t="shared" si="392"/>
        <v>0</v>
      </c>
      <c r="Y667" s="216">
        <f t="shared" si="392"/>
        <v>0</v>
      </c>
      <c r="Z667" s="216">
        <f t="shared" si="392"/>
        <v>0</v>
      </c>
      <c r="AA667" s="216">
        <f t="shared" si="392"/>
        <v>0</v>
      </c>
      <c r="AB667" s="216">
        <f t="shared" si="392"/>
        <v>0</v>
      </c>
      <c r="AC667" s="216">
        <f t="shared" si="392"/>
        <v>0</v>
      </c>
      <c r="AD667" s="216">
        <f t="shared" si="392"/>
        <v>0</v>
      </c>
      <c r="AE667" s="216">
        <f t="shared" si="392"/>
        <v>0</v>
      </c>
      <c r="AF667" s="216">
        <f t="shared" si="392"/>
        <v>0</v>
      </c>
      <c r="AG667" s="216">
        <f t="shared" si="392"/>
        <v>0</v>
      </c>
      <c r="AH667" s="216">
        <f t="shared" si="392"/>
        <v>0</v>
      </c>
      <c r="AI667" s="216">
        <f t="shared" si="392"/>
        <v>0</v>
      </c>
      <c r="AJ667" s="216">
        <f t="shared" si="392"/>
        <v>0</v>
      </c>
      <c r="AK667" s="216">
        <f t="shared" si="392"/>
        <v>0</v>
      </c>
      <c r="AL667" s="216">
        <f t="shared" si="392"/>
        <v>0</v>
      </c>
      <c r="AM667" s="216">
        <f t="shared" si="392"/>
        <v>0</v>
      </c>
      <c r="AN667" s="216">
        <f t="shared" si="392"/>
        <v>0</v>
      </c>
      <c r="AO667" s="216">
        <f t="shared" si="392"/>
        <v>0</v>
      </c>
      <c r="AP667" s="216">
        <f t="shared" si="392"/>
        <v>0</v>
      </c>
    </row>
    <row r="668" spans="1:42" x14ac:dyDescent="0.2">
      <c r="A668" s="4" t="s">
        <v>315</v>
      </c>
      <c r="B668" s="217">
        <v>0</v>
      </c>
      <c r="C668" s="217">
        <f>-C683</f>
        <v>0</v>
      </c>
      <c r="D668" s="217">
        <f t="shared" ref="D668:AP668" si="393">-D683</f>
        <v>0</v>
      </c>
      <c r="E668" s="217">
        <f t="shared" si="393"/>
        <v>0</v>
      </c>
      <c r="F668" s="217">
        <f t="shared" si="393"/>
        <v>0</v>
      </c>
      <c r="G668" s="217">
        <f t="shared" si="393"/>
        <v>0</v>
      </c>
      <c r="H668" s="217">
        <f t="shared" si="393"/>
        <v>0</v>
      </c>
      <c r="I668" s="217">
        <f t="shared" si="393"/>
        <v>0</v>
      </c>
      <c r="J668" s="217">
        <f t="shared" si="393"/>
        <v>0</v>
      </c>
      <c r="K668" s="217">
        <f t="shared" si="393"/>
        <v>0</v>
      </c>
      <c r="L668" s="217">
        <f t="shared" si="393"/>
        <v>0</v>
      </c>
      <c r="M668" s="217">
        <f t="shared" si="393"/>
        <v>0</v>
      </c>
      <c r="N668" s="217">
        <f t="shared" si="393"/>
        <v>0</v>
      </c>
      <c r="O668" s="217">
        <f t="shared" si="393"/>
        <v>0</v>
      </c>
      <c r="P668" s="217">
        <f t="shared" si="393"/>
        <v>0</v>
      </c>
      <c r="Q668" s="217">
        <f t="shared" si="393"/>
        <v>0</v>
      </c>
      <c r="R668" s="217">
        <f t="shared" si="393"/>
        <v>0</v>
      </c>
      <c r="S668" s="217">
        <f t="shared" si="393"/>
        <v>0</v>
      </c>
      <c r="T668" s="217">
        <f t="shared" si="393"/>
        <v>0</v>
      </c>
      <c r="U668" s="217">
        <f t="shared" si="393"/>
        <v>0</v>
      </c>
      <c r="V668" s="217">
        <f t="shared" si="393"/>
        <v>0</v>
      </c>
      <c r="W668" s="217">
        <f t="shared" si="393"/>
        <v>0</v>
      </c>
      <c r="X668" s="217">
        <f t="shared" si="393"/>
        <v>0</v>
      </c>
      <c r="Y668" s="217">
        <f t="shared" si="393"/>
        <v>0</v>
      </c>
      <c r="Z668" s="217">
        <f t="shared" si="393"/>
        <v>0</v>
      </c>
      <c r="AA668" s="217">
        <f t="shared" si="393"/>
        <v>0</v>
      </c>
      <c r="AB668" s="217">
        <f t="shared" si="393"/>
        <v>0</v>
      </c>
      <c r="AC668" s="217">
        <f t="shared" si="393"/>
        <v>0</v>
      </c>
      <c r="AD668" s="217">
        <f t="shared" si="393"/>
        <v>0</v>
      </c>
      <c r="AE668" s="217">
        <f t="shared" si="393"/>
        <v>0</v>
      </c>
      <c r="AF668" s="217">
        <f t="shared" si="393"/>
        <v>0</v>
      </c>
      <c r="AG668" s="217">
        <f t="shared" si="393"/>
        <v>0</v>
      </c>
      <c r="AH668" s="217">
        <f t="shared" si="393"/>
        <v>0</v>
      </c>
      <c r="AI668" s="217">
        <f t="shared" si="393"/>
        <v>0</v>
      </c>
      <c r="AJ668" s="217">
        <f t="shared" si="393"/>
        <v>0</v>
      </c>
      <c r="AK668" s="217">
        <f t="shared" si="393"/>
        <v>0</v>
      </c>
      <c r="AL668" s="217">
        <f t="shared" si="393"/>
        <v>0</v>
      </c>
      <c r="AM668" s="217">
        <f t="shared" si="393"/>
        <v>0</v>
      </c>
      <c r="AN668" s="217">
        <f t="shared" si="393"/>
        <v>0</v>
      </c>
      <c r="AO668" s="217">
        <f t="shared" si="393"/>
        <v>0</v>
      </c>
      <c r="AP668" s="217">
        <f t="shared" si="393"/>
        <v>0</v>
      </c>
    </row>
    <row r="669" spans="1:42" x14ac:dyDescent="0.2">
      <c r="A669" s="4" t="s">
        <v>272</v>
      </c>
      <c r="B669" s="216">
        <f>SUM(B666:B668)</f>
        <v>0</v>
      </c>
      <c r="C669" s="216">
        <f>SUM(C666:C668)</f>
        <v>0</v>
      </c>
      <c r="D669" s="216">
        <f t="shared" ref="D669:AP669" si="394">SUM(D666:D668)</f>
        <v>0</v>
      </c>
      <c r="E669" s="216">
        <f t="shared" si="394"/>
        <v>0</v>
      </c>
      <c r="F669" s="216">
        <f t="shared" si="394"/>
        <v>0</v>
      </c>
      <c r="G669" s="216">
        <f t="shared" si="394"/>
        <v>0</v>
      </c>
      <c r="H669" s="216">
        <f t="shared" si="394"/>
        <v>0</v>
      </c>
      <c r="I669" s="216">
        <f t="shared" si="394"/>
        <v>0</v>
      </c>
      <c r="J669" s="216">
        <f t="shared" si="394"/>
        <v>0</v>
      </c>
      <c r="K669" s="216">
        <f t="shared" si="394"/>
        <v>0</v>
      </c>
      <c r="L669" s="216">
        <f t="shared" si="394"/>
        <v>0</v>
      </c>
      <c r="M669" s="216">
        <f t="shared" si="394"/>
        <v>0</v>
      </c>
      <c r="N669" s="216">
        <f t="shared" si="394"/>
        <v>0</v>
      </c>
      <c r="O669" s="216">
        <f t="shared" si="394"/>
        <v>0</v>
      </c>
      <c r="P669" s="216">
        <f t="shared" si="394"/>
        <v>0</v>
      </c>
      <c r="Q669" s="216">
        <f t="shared" si="394"/>
        <v>0</v>
      </c>
      <c r="R669" s="216">
        <f t="shared" si="394"/>
        <v>0</v>
      </c>
      <c r="S669" s="216">
        <f t="shared" si="394"/>
        <v>0</v>
      </c>
      <c r="T669" s="216">
        <f t="shared" si="394"/>
        <v>0</v>
      </c>
      <c r="U669" s="216">
        <f t="shared" si="394"/>
        <v>0</v>
      </c>
      <c r="V669" s="216">
        <f t="shared" si="394"/>
        <v>0</v>
      </c>
      <c r="W669" s="216">
        <f t="shared" si="394"/>
        <v>0</v>
      </c>
      <c r="X669" s="216">
        <f t="shared" si="394"/>
        <v>0</v>
      </c>
      <c r="Y669" s="216">
        <f t="shared" si="394"/>
        <v>0</v>
      </c>
      <c r="Z669" s="216">
        <f t="shared" si="394"/>
        <v>0</v>
      </c>
      <c r="AA669" s="216">
        <f t="shared" si="394"/>
        <v>0</v>
      </c>
      <c r="AB669" s="216">
        <f t="shared" si="394"/>
        <v>0</v>
      </c>
      <c r="AC669" s="216">
        <f t="shared" si="394"/>
        <v>0</v>
      </c>
      <c r="AD669" s="216">
        <f t="shared" si="394"/>
        <v>0</v>
      </c>
      <c r="AE669" s="216">
        <f t="shared" si="394"/>
        <v>0</v>
      </c>
      <c r="AF669" s="216">
        <f t="shared" si="394"/>
        <v>0</v>
      </c>
      <c r="AG669" s="216">
        <f t="shared" si="394"/>
        <v>0</v>
      </c>
      <c r="AH669" s="216">
        <f t="shared" si="394"/>
        <v>0</v>
      </c>
      <c r="AI669" s="216">
        <f t="shared" si="394"/>
        <v>0</v>
      </c>
      <c r="AJ669" s="216">
        <f t="shared" si="394"/>
        <v>0</v>
      </c>
      <c r="AK669" s="216">
        <f t="shared" si="394"/>
        <v>0</v>
      </c>
      <c r="AL669" s="216">
        <f t="shared" si="394"/>
        <v>0</v>
      </c>
      <c r="AM669" s="216">
        <f t="shared" si="394"/>
        <v>0</v>
      </c>
      <c r="AN669" s="216">
        <f t="shared" si="394"/>
        <v>0</v>
      </c>
      <c r="AO669" s="216">
        <f t="shared" si="394"/>
        <v>0</v>
      </c>
      <c r="AP669" s="216">
        <f t="shared" si="394"/>
        <v>0</v>
      </c>
    </row>
    <row r="670" spans="1:42" s="122" customFormat="1" x14ac:dyDescent="0.2">
      <c r="A670" s="4"/>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s="122" customFormat="1" x14ac:dyDescent="0.2">
      <c r="A671" s="4" t="s">
        <v>317</v>
      </c>
      <c r="G671" s="203"/>
      <c r="H671" s="203"/>
      <c r="I671" s="203"/>
      <c r="J671" s="203"/>
      <c r="K671" s="203"/>
      <c r="L671" s="203"/>
      <c r="M671" s="203"/>
      <c r="N671" s="203"/>
      <c r="O671" s="203"/>
      <c r="P671" s="203"/>
      <c r="Q671" s="203"/>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row>
    <row r="672" spans="1:42" s="122" customFormat="1" x14ac:dyDescent="0.2">
      <c r="A672" s="4" t="s">
        <v>318</v>
      </c>
      <c r="G672" s="203"/>
      <c r="H672" s="203"/>
      <c r="I672" s="203"/>
      <c r="J672" s="203"/>
      <c r="K672" s="203"/>
      <c r="L672" s="203"/>
      <c r="M672" s="203"/>
      <c r="N672" s="203"/>
      <c r="O672" s="203"/>
      <c r="P672" s="203"/>
      <c r="Q672" s="203"/>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row>
    <row r="673" spans="1:42" x14ac:dyDescent="0.2">
      <c r="A673" s="4">
        <v>1</v>
      </c>
      <c r="B673" s="232">
        <f t="shared" ref="B673:B682" si="395">SUM(C673:AP673)</f>
        <v>0</v>
      </c>
      <c r="C673" s="212">
        <f t="shared" ref="C673:AP673" si="396">IF(C$2&gt;analysis_period,0,IF(C$2=equip2_reserve_freq*$A673,equip2_reserve_cost*system_capacity*1000*(1+inflation_rate/100)^B$2,0))</f>
        <v>0</v>
      </c>
      <c r="D673" s="212">
        <f t="shared" si="396"/>
        <v>0</v>
      </c>
      <c r="E673" s="212">
        <f t="shared" si="396"/>
        <v>0</v>
      </c>
      <c r="F673" s="212">
        <f t="shared" si="396"/>
        <v>0</v>
      </c>
      <c r="G673" s="212">
        <f t="shared" si="396"/>
        <v>0</v>
      </c>
      <c r="H673" s="212">
        <f t="shared" si="396"/>
        <v>0</v>
      </c>
      <c r="I673" s="212">
        <f t="shared" si="396"/>
        <v>0</v>
      </c>
      <c r="J673" s="212">
        <f t="shared" si="396"/>
        <v>0</v>
      </c>
      <c r="K673" s="212">
        <f t="shared" si="396"/>
        <v>0</v>
      </c>
      <c r="L673" s="212">
        <f t="shared" si="396"/>
        <v>0</v>
      </c>
      <c r="M673" s="212">
        <f t="shared" si="396"/>
        <v>0</v>
      </c>
      <c r="N673" s="212">
        <f t="shared" si="396"/>
        <v>0</v>
      </c>
      <c r="O673" s="212">
        <f t="shared" si="396"/>
        <v>0</v>
      </c>
      <c r="P673" s="212">
        <f t="shared" si="396"/>
        <v>0</v>
      </c>
      <c r="Q673" s="212">
        <f t="shared" si="396"/>
        <v>0</v>
      </c>
      <c r="R673" s="212">
        <f t="shared" si="396"/>
        <v>0</v>
      </c>
      <c r="S673" s="212">
        <f t="shared" si="396"/>
        <v>0</v>
      </c>
      <c r="T673" s="212">
        <f t="shared" si="396"/>
        <v>0</v>
      </c>
      <c r="U673" s="212">
        <f t="shared" si="396"/>
        <v>0</v>
      </c>
      <c r="V673" s="212">
        <f t="shared" si="396"/>
        <v>0</v>
      </c>
      <c r="W673" s="212">
        <f t="shared" si="396"/>
        <v>0</v>
      </c>
      <c r="X673" s="212">
        <f t="shared" si="396"/>
        <v>0</v>
      </c>
      <c r="Y673" s="212">
        <f t="shared" si="396"/>
        <v>0</v>
      </c>
      <c r="Z673" s="212">
        <f t="shared" si="396"/>
        <v>0</v>
      </c>
      <c r="AA673" s="212">
        <f t="shared" si="396"/>
        <v>0</v>
      </c>
      <c r="AB673" s="212">
        <f t="shared" si="396"/>
        <v>0</v>
      </c>
      <c r="AC673" s="212">
        <f t="shared" si="396"/>
        <v>0</v>
      </c>
      <c r="AD673" s="212">
        <f t="shared" si="396"/>
        <v>0</v>
      </c>
      <c r="AE673" s="212">
        <f t="shared" si="396"/>
        <v>0</v>
      </c>
      <c r="AF673" s="212">
        <f t="shared" si="396"/>
        <v>0</v>
      </c>
      <c r="AG673" s="212">
        <f t="shared" si="396"/>
        <v>0</v>
      </c>
      <c r="AH673" s="212">
        <f t="shared" si="396"/>
        <v>0</v>
      </c>
      <c r="AI673" s="212">
        <f t="shared" si="396"/>
        <v>0</v>
      </c>
      <c r="AJ673" s="212">
        <f t="shared" si="396"/>
        <v>0</v>
      </c>
      <c r="AK673" s="212">
        <f t="shared" si="396"/>
        <v>0</v>
      </c>
      <c r="AL673" s="212">
        <f t="shared" si="396"/>
        <v>0</v>
      </c>
      <c r="AM673" s="212">
        <f t="shared" si="396"/>
        <v>0</v>
      </c>
      <c r="AN673" s="212">
        <f t="shared" si="396"/>
        <v>0</v>
      </c>
      <c r="AO673" s="212">
        <f t="shared" si="396"/>
        <v>0</v>
      </c>
      <c r="AP673" s="212">
        <f t="shared" si="396"/>
        <v>0</v>
      </c>
    </row>
    <row r="674" spans="1:42" x14ac:dyDescent="0.2">
      <c r="A674" s="4">
        <f>A673+1</f>
        <v>2</v>
      </c>
      <c r="B674" s="232">
        <f t="shared" si="395"/>
        <v>0</v>
      </c>
      <c r="C674" s="212">
        <f t="shared" ref="C674:AP674" si="397">IF(C$2&gt;analysis_period,0,IF(C$2=equip2_reserve_freq*$A674,equip2_reserve_cost*system_capacity*1000*(1+inflation_rate/100)^B$2,0))</f>
        <v>0</v>
      </c>
      <c r="D674" s="212">
        <f t="shared" si="397"/>
        <v>0</v>
      </c>
      <c r="E674" s="212">
        <f t="shared" si="397"/>
        <v>0</v>
      </c>
      <c r="F674" s="212">
        <f t="shared" si="397"/>
        <v>0</v>
      </c>
      <c r="G674" s="212">
        <f t="shared" si="397"/>
        <v>0</v>
      </c>
      <c r="H674" s="212">
        <f t="shared" si="397"/>
        <v>0</v>
      </c>
      <c r="I674" s="212">
        <f t="shared" si="397"/>
        <v>0</v>
      </c>
      <c r="J674" s="212">
        <f t="shared" si="397"/>
        <v>0</v>
      </c>
      <c r="K674" s="212">
        <f t="shared" si="397"/>
        <v>0</v>
      </c>
      <c r="L674" s="212">
        <f t="shared" si="397"/>
        <v>0</v>
      </c>
      <c r="M674" s="212">
        <f t="shared" si="397"/>
        <v>0</v>
      </c>
      <c r="N674" s="212">
        <f t="shared" si="397"/>
        <v>0</v>
      </c>
      <c r="O674" s="212">
        <f t="shared" si="397"/>
        <v>0</v>
      </c>
      <c r="P674" s="212">
        <f t="shared" si="397"/>
        <v>0</v>
      </c>
      <c r="Q674" s="212">
        <f t="shared" si="397"/>
        <v>0</v>
      </c>
      <c r="R674" s="212">
        <f t="shared" si="397"/>
        <v>0</v>
      </c>
      <c r="S674" s="212">
        <f t="shared" si="397"/>
        <v>0</v>
      </c>
      <c r="T674" s="212">
        <f t="shared" si="397"/>
        <v>0</v>
      </c>
      <c r="U674" s="212">
        <f t="shared" si="397"/>
        <v>0</v>
      </c>
      <c r="V674" s="212">
        <f t="shared" si="397"/>
        <v>0</v>
      </c>
      <c r="W674" s="212">
        <f t="shared" si="397"/>
        <v>0</v>
      </c>
      <c r="X674" s="212">
        <f t="shared" si="397"/>
        <v>0</v>
      </c>
      <c r="Y674" s="212">
        <f t="shared" si="397"/>
        <v>0</v>
      </c>
      <c r="Z674" s="212">
        <f t="shared" si="397"/>
        <v>0</v>
      </c>
      <c r="AA674" s="212">
        <f t="shared" si="397"/>
        <v>0</v>
      </c>
      <c r="AB674" s="212">
        <f t="shared" si="397"/>
        <v>0</v>
      </c>
      <c r="AC674" s="212">
        <f t="shared" si="397"/>
        <v>0</v>
      </c>
      <c r="AD674" s="212">
        <f t="shared" si="397"/>
        <v>0</v>
      </c>
      <c r="AE674" s="212">
        <f t="shared" si="397"/>
        <v>0</v>
      </c>
      <c r="AF674" s="212">
        <f t="shared" si="397"/>
        <v>0</v>
      </c>
      <c r="AG674" s="212">
        <f t="shared" si="397"/>
        <v>0</v>
      </c>
      <c r="AH674" s="212">
        <f t="shared" si="397"/>
        <v>0</v>
      </c>
      <c r="AI674" s="212">
        <f t="shared" si="397"/>
        <v>0</v>
      </c>
      <c r="AJ674" s="212">
        <f t="shared" si="397"/>
        <v>0</v>
      </c>
      <c r="AK674" s="212">
        <f t="shared" si="397"/>
        <v>0</v>
      </c>
      <c r="AL674" s="212">
        <f t="shared" si="397"/>
        <v>0</v>
      </c>
      <c r="AM674" s="212">
        <f t="shared" si="397"/>
        <v>0</v>
      </c>
      <c r="AN674" s="212">
        <f t="shared" si="397"/>
        <v>0</v>
      </c>
      <c r="AO674" s="212">
        <f t="shared" si="397"/>
        <v>0</v>
      </c>
      <c r="AP674" s="212">
        <f t="shared" si="397"/>
        <v>0</v>
      </c>
    </row>
    <row r="675" spans="1:42" x14ac:dyDescent="0.2">
      <c r="A675" s="4">
        <f t="shared" ref="A675:A682" si="398">A674+1</f>
        <v>3</v>
      </c>
      <c r="B675" s="232">
        <f t="shared" si="395"/>
        <v>0</v>
      </c>
      <c r="C675" s="212">
        <f t="shared" ref="C675:AP675" si="399">IF(C$2&gt;analysis_period,0,IF(C$2=equip2_reserve_freq*$A675,equip2_reserve_cost*system_capacity*1000*(1+inflation_rate/100)^B$2,0))</f>
        <v>0</v>
      </c>
      <c r="D675" s="212">
        <f t="shared" si="399"/>
        <v>0</v>
      </c>
      <c r="E675" s="212">
        <f t="shared" si="399"/>
        <v>0</v>
      </c>
      <c r="F675" s="212">
        <f t="shared" si="399"/>
        <v>0</v>
      </c>
      <c r="G675" s="212">
        <f t="shared" si="399"/>
        <v>0</v>
      </c>
      <c r="H675" s="212">
        <f t="shared" si="399"/>
        <v>0</v>
      </c>
      <c r="I675" s="212">
        <f t="shared" si="399"/>
        <v>0</v>
      </c>
      <c r="J675" s="212">
        <f t="shared" si="399"/>
        <v>0</v>
      </c>
      <c r="K675" s="212">
        <f t="shared" si="399"/>
        <v>0</v>
      </c>
      <c r="L675" s="212">
        <f t="shared" si="399"/>
        <v>0</v>
      </c>
      <c r="M675" s="212">
        <f t="shared" si="399"/>
        <v>0</v>
      </c>
      <c r="N675" s="212">
        <f t="shared" si="399"/>
        <v>0</v>
      </c>
      <c r="O675" s="212">
        <f t="shared" si="399"/>
        <v>0</v>
      </c>
      <c r="P675" s="212">
        <f t="shared" si="399"/>
        <v>0</v>
      </c>
      <c r="Q675" s="212">
        <f t="shared" si="399"/>
        <v>0</v>
      </c>
      <c r="R675" s="212">
        <f t="shared" si="399"/>
        <v>0</v>
      </c>
      <c r="S675" s="212">
        <f t="shared" si="399"/>
        <v>0</v>
      </c>
      <c r="T675" s="212">
        <f t="shared" si="399"/>
        <v>0</v>
      </c>
      <c r="U675" s="212">
        <f t="shared" si="399"/>
        <v>0</v>
      </c>
      <c r="V675" s="212">
        <f t="shared" si="399"/>
        <v>0</v>
      </c>
      <c r="W675" s="212">
        <f t="shared" si="399"/>
        <v>0</v>
      </c>
      <c r="X675" s="212">
        <f t="shared" si="399"/>
        <v>0</v>
      </c>
      <c r="Y675" s="212">
        <f t="shared" si="399"/>
        <v>0</v>
      </c>
      <c r="Z675" s="212">
        <f t="shared" si="399"/>
        <v>0</v>
      </c>
      <c r="AA675" s="212">
        <f t="shared" si="399"/>
        <v>0</v>
      </c>
      <c r="AB675" s="212">
        <f t="shared" si="399"/>
        <v>0</v>
      </c>
      <c r="AC675" s="212">
        <f t="shared" si="399"/>
        <v>0</v>
      </c>
      <c r="AD675" s="212">
        <f t="shared" si="399"/>
        <v>0</v>
      </c>
      <c r="AE675" s="212">
        <f t="shared" si="399"/>
        <v>0</v>
      </c>
      <c r="AF675" s="212">
        <f t="shared" si="399"/>
        <v>0</v>
      </c>
      <c r="AG675" s="212">
        <f t="shared" si="399"/>
        <v>0</v>
      </c>
      <c r="AH675" s="212">
        <f t="shared" si="399"/>
        <v>0</v>
      </c>
      <c r="AI675" s="212">
        <f t="shared" si="399"/>
        <v>0</v>
      </c>
      <c r="AJ675" s="212">
        <f t="shared" si="399"/>
        <v>0</v>
      </c>
      <c r="AK675" s="212">
        <f t="shared" si="399"/>
        <v>0</v>
      </c>
      <c r="AL675" s="212">
        <f t="shared" si="399"/>
        <v>0</v>
      </c>
      <c r="AM675" s="212">
        <f t="shared" si="399"/>
        <v>0</v>
      </c>
      <c r="AN675" s="212">
        <f t="shared" si="399"/>
        <v>0</v>
      </c>
      <c r="AO675" s="212">
        <f t="shared" si="399"/>
        <v>0</v>
      </c>
      <c r="AP675" s="212">
        <f t="shared" si="399"/>
        <v>0</v>
      </c>
    </row>
    <row r="676" spans="1:42" x14ac:dyDescent="0.2">
      <c r="A676" s="4">
        <f t="shared" si="398"/>
        <v>4</v>
      </c>
      <c r="B676" s="232">
        <f t="shared" si="395"/>
        <v>0</v>
      </c>
      <c r="C676" s="212">
        <f t="shared" ref="C676:AP676" si="400">IF(C$2&gt;analysis_period,0,IF(C$2=equip2_reserve_freq*$A676,equip2_reserve_cost*system_capacity*1000*(1+inflation_rate/100)^B$2,0))</f>
        <v>0</v>
      </c>
      <c r="D676" s="212">
        <f t="shared" si="400"/>
        <v>0</v>
      </c>
      <c r="E676" s="212">
        <f t="shared" si="400"/>
        <v>0</v>
      </c>
      <c r="F676" s="212">
        <f t="shared" si="400"/>
        <v>0</v>
      </c>
      <c r="G676" s="212">
        <f t="shared" si="400"/>
        <v>0</v>
      </c>
      <c r="H676" s="212">
        <f t="shared" si="400"/>
        <v>0</v>
      </c>
      <c r="I676" s="212">
        <f t="shared" si="400"/>
        <v>0</v>
      </c>
      <c r="J676" s="212">
        <f t="shared" si="400"/>
        <v>0</v>
      </c>
      <c r="K676" s="212">
        <f t="shared" si="400"/>
        <v>0</v>
      </c>
      <c r="L676" s="212">
        <f t="shared" si="400"/>
        <v>0</v>
      </c>
      <c r="M676" s="212">
        <f t="shared" si="400"/>
        <v>0</v>
      </c>
      <c r="N676" s="212">
        <f t="shared" si="400"/>
        <v>0</v>
      </c>
      <c r="O676" s="212">
        <f t="shared" si="400"/>
        <v>0</v>
      </c>
      <c r="P676" s="212">
        <f t="shared" si="400"/>
        <v>0</v>
      </c>
      <c r="Q676" s="212">
        <f t="shared" si="400"/>
        <v>0</v>
      </c>
      <c r="R676" s="212">
        <f t="shared" si="400"/>
        <v>0</v>
      </c>
      <c r="S676" s="212">
        <f t="shared" si="400"/>
        <v>0</v>
      </c>
      <c r="T676" s="212">
        <f t="shared" si="400"/>
        <v>0</v>
      </c>
      <c r="U676" s="212">
        <f t="shared" si="400"/>
        <v>0</v>
      </c>
      <c r="V676" s="212">
        <f t="shared" si="400"/>
        <v>0</v>
      </c>
      <c r="W676" s="212">
        <f t="shared" si="400"/>
        <v>0</v>
      </c>
      <c r="X676" s="212">
        <f t="shared" si="400"/>
        <v>0</v>
      </c>
      <c r="Y676" s="212">
        <f t="shared" si="400"/>
        <v>0</v>
      </c>
      <c r="Z676" s="212">
        <f t="shared" si="400"/>
        <v>0</v>
      </c>
      <c r="AA676" s="212">
        <f t="shared" si="400"/>
        <v>0</v>
      </c>
      <c r="AB676" s="212">
        <f t="shared" si="400"/>
        <v>0</v>
      </c>
      <c r="AC676" s="212">
        <f t="shared" si="400"/>
        <v>0</v>
      </c>
      <c r="AD676" s="212">
        <f t="shared" si="400"/>
        <v>0</v>
      </c>
      <c r="AE676" s="212">
        <f t="shared" si="400"/>
        <v>0</v>
      </c>
      <c r="AF676" s="212">
        <f t="shared" si="400"/>
        <v>0</v>
      </c>
      <c r="AG676" s="212">
        <f t="shared" si="400"/>
        <v>0</v>
      </c>
      <c r="AH676" s="212">
        <f t="shared" si="400"/>
        <v>0</v>
      </c>
      <c r="AI676" s="212">
        <f t="shared" si="400"/>
        <v>0</v>
      </c>
      <c r="AJ676" s="212">
        <f t="shared" si="400"/>
        <v>0</v>
      </c>
      <c r="AK676" s="212">
        <f t="shared" si="400"/>
        <v>0</v>
      </c>
      <c r="AL676" s="212">
        <f t="shared" si="400"/>
        <v>0</v>
      </c>
      <c r="AM676" s="212">
        <f t="shared" si="400"/>
        <v>0</v>
      </c>
      <c r="AN676" s="212">
        <f t="shared" si="400"/>
        <v>0</v>
      </c>
      <c r="AO676" s="212">
        <f t="shared" si="400"/>
        <v>0</v>
      </c>
      <c r="AP676" s="212">
        <f t="shared" si="400"/>
        <v>0</v>
      </c>
    </row>
    <row r="677" spans="1:42" x14ac:dyDescent="0.2">
      <c r="A677" s="4">
        <f t="shared" si="398"/>
        <v>5</v>
      </c>
      <c r="B677" s="232">
        <f t="shared" si="395"/>
        <v>0</v>
      </c>
      <c r="C677" s="212">
        <f t="shared" ref="C677:AP677" si="401">IF(C$2&gt;analysis_period,0,IF(C$2=equip2_reserve_freq*$A677,equip2_reserve_cost*system_capacity*1000*(1+inflation_rate/100)^B$2,0))</f>
        <v>0</v>
      </c>
      <c r="D677" s="212">
        <f t="shared" si="401"/>
        <v>0</v>
      </c>
      <c r="E677" s="212">
        <f t="shared" si="401"/>
        <v>0</v>
      </c>
      <c r="F677" s="212">
        <f t="shared" si="401"/>
        <v>0</v>
      </c>
      <c r="G677" s="212">
        <f t="shared" si="401"/>
        <v>0</v>
      </c>
      <c r="H677" s="212">
        <f t="shared" si="401"/>
        <v>0</v>
      </c>
      <c r="I677" s="212">
        <f t="shared" si="401"/>
        <v>0</v>
      </c>
      <c r="J677" s="212">
        <f t="shared" si="401"/>
        <v>0</v>
      </c>
      <c r="K677" s="212">
        <f t="shared" si="401"/>
        <v>0</v>
      </c>
      <c r="L677" s="212">
        <f t="shared" si="401"/>
        <v>0</v>
      </c>
      <c r="M677" s="212">
        <f t="shared" si="401"/>
        <v>0</v>
      </c>
      <c r="N677" s="212">
        <f t="shared" si="401"/>
        <v>0</v>
      </c>
      <c r="O677" s="212">
        <f t="shared" si="401"/>
        <v>0</v>
      </c>
      <c r="P677" s="212">
        <f t="shared" si="401"/>
        <v>0</v>
      </c>
      <c r="Q677" s="212">
        <f t="shared" si="401"/>
        <v>0</v>
      </c>
      <c r="R677" s="212">
        <f t="shared" si="401"/>
        <v>0</v>
      </c>
      <c r="S677" s="212">
        <f t="shared" si="401"/>
        <v>0</v>
      </c>
      <c r="T677" s="212">
        <f t="shared" si="401"/>
        <v>0</v>
      </c>
      <c r="U677" s="212">
        <f t="shared" si="401"/>
        <v>0</v>
      </c>
      <c r="V677" s="212">
        <f t="shared" si="401"/>
        <v>0</v>
      </c>
      <c r="W677" s="212">
        <f t="shared" si="401"/>
        <v>0</v>
      </c>
      <c r="X677" s="212">
        <f t="shared" si="401"/>
        <v>0</v>
      </c>
      <c r="Y677" s="212">
        <f t="shared" si="401"/>
        <v>0</v>
      </c>
      <c r="Z677" s="212">
        <f t="shared" si="401"/>
        <v>0</v>
      </c>
      <c r="AA677" s="212">
        <f t="shared" si="401"/>
        <v>0</v>
      </c>
      <c r="AB677" s="212">
        <f t="shared" si="401"/>
        <v>0</v>
      </c>
      <c r="AC677" s="212">
        <f t="shared" si="401"/>
        <v>0</v>
      </c>
      <c r="AD677" s="212">
        <f t="shared" si="401"/>
        <v>0</v>
      </c>
      <c r="AE677" s="212">
        <f t="shared" si="401"/>
        <v>0</v>
      </c>
      <c r="AF677" s="212">
        <f t="shared" si="401"/>
        <v>0</v>
      </c>
      <c r="AG677" s="212">
        <f t="shared" si="401"/>
        <v>0</v>
      </c>
      <c r="AH677" s="212">
        <f t="shared" si="401"/>
        <v>0</v>
      </c>
      <c r="AI677" s="212">
        <f t="shared" si="401"/>
        <v>0</v>
      </c>
      <c r="AJ677" s="212">
        <f t="shared" si="401"/>
        <v>0</v>
      </c>
      <c r="AK677" s="212">
        <f t="shared" si="401"/>
        <v>0</v>
      </c>
      <c r="AL677" s="212">
        <f t="shared" si="401"/>
        <v>0</v>
      </c>
      <c r="AM677" s="212">
        <f t="shared" si="401"/>
        <v>0</v>
      </c>
      <c r="AN677" s="212">
        <f t="shared" si="401"/>
        <v>0</v>
      </c>
      <c r="AO677" s="212">
        <f t="shared" si="401"/>
        <v>0</v>
      </c>
      <c r="AP677" s="212">
        <f t="shared" si="401"/>
        <v>0</v>
      </c>
    </row>
    <row r="678" spans="1:42" x14ac:dyDescent="0.2">
      <c r="A678" s="4">
        <f t="shared" si="398"/>
        <v>6</v>
      </c>
      <c r="B678" s="232">
        <f t="shared" si="395"/>
        <v>0</v>
      </c>
      <c r="C678" s="212">
        <f t="shared" ref="C678:AP678" si="402">IF(C$2&gt;analysis_period,0,IF(C$2=equip2_reserve_freq*$A678,equip2_reserve_cost*system_capacity*1000*(1+inflation_rate/100)^B$2,0))</f>
        <v>0</v>
      </c>
      <c r="D678" s="212">
        <f t="shared" si="402"/>
        <v>0</v>
      </c>
      <c r="E678" s="212">
        <f t="shared" si="402"/>
        <v>0</v>
      </c>
      <c r="F678" s="212">
        <f t="shared" si="402"/>
        <v>0</v>
      </c>
      <c r="G678" s="212">
        <f t="shared" si="402"/>
        <v>0</v>
      </c>
      <c r="H678" s="212">
        <f t="shared" si="402"/>
        <v>0</v>
      </c>
      <c r="I678" s="212">
        <f t="shared" si="402"/>
        <v>0</v>
      </c>
      <c r="J678" s="212">
        <f t="shared" si="402"/>
        <v>0</v>
      </c>
      <c r="K678" s="212">
        <f t="shared" si="402"/>
        <v>0</v>
      </c>
      <c r="L678" s="212">
        <f t="shared" si="402"/>
        <v>0</v>
      </c>
      <c r="M678" s="212">
        <f t="shared" si="402"/>
        <v>0</v>
      </c>
      <c r="N678" s="212">
        <f t="shared" si="402"/>
        <v>0</v>
      </c>
      <c r="O678" s="212">
        <f t="shared" si="402"/>
        <v>0</v>
      </c>
      <c r="P678" s="212">
        <f t="shared" si="402"/>
        <v>0</v>
      </c>
      <c r="Q678" s="212">
        <f t="shared" si="402"/>
        <v>0</v>
      </c>
      <c r="R678" s="212">
        <f t="shared" si="402"/>
        <v>0</v>
      </c>
      <c r="S678" s="212">
        <f t="shared" si="402"/>
        <v>0</v>
      </c>
      <c r="T678" s="212">
        <f t="shared" si="402"/>
        <v>0</v>
      </c>
      <c r="U678" s="212">
        <f t="shared" si="402"/>
        <v>0</v>
      </c>
      <c r="V678" s="212">
        <f t="shared" si="402"/>
        <v>0</v>
      </c>
      <c r="W678" s="212">
        <f t="shared" si="402"/>
        <v>0</v>
      </c>
      <c r="X678" s="212">
        <f t="shared" si="402"/>
        <v>0</v>
      </c>
      <c r="Y678" s="212">
        <f t="shared" si="402"/>
        <v>0</v>
      </c>
      <c r="Z678" s="212">
        <f t="shared" si="402"/>
        <v>0</v>
      </c>
      <c r="AA678" s="212">
        <f t="shared" si="402"/>
        <v>0</v>
      </c>
      <c r="AB678" s="212">
        <f t="shared" si="402"/>
        <v>0</v>
      </c>
      <c r="AC678" s="212">
        <f t="shared" si="402"/>
        <v>0</v>
      </c>
      <c r="AD678" s="212">
        <f t="shared" si="402"/>
        <v>0</v>
      </c>
      <c r="AE678" s="212">
        <f t="shared" si="402"/>
        <v>0</v>
      </c>
      <c r="AF678" s="212">
        <f t="shared" si="402"/>
        <v>0</v>
      </c>
      <c r="AG678" s="212">
        <f t="shared" si="402"/>
        <v>0</v>
      </c>
      <c r="AH678" s="212">
        <f t="shared" si="402"/>
        <v>0</v>
      </c>
      <c r="AI678" s="212">
        <f t="shared" si="402"/>
        <v>0</v>
      </c>
      <c r="AJ678" s="212">
        <f t="shared" si="402"/>
        <v>0</v>
      </c>
      <c r="AK678" s="212">
        <f t="shared" si="402"/>
        <v>0</v>
      </c>
      <c r="AL678" s="212">
        <f t="shared" si="402"/>
        <v>0</v>
      </c>
      <c r="AM678" s="212">
        <f t="shared" si="402"/>
        <v>0</v>
      </c>
      <c r="AN678" s="212">
        <f t="shared" si="402"/>
        <v>0</v>
      </c>
      <c r="AO678" s="212">
        <f t="shared" si="402"/>
        <v>0</v>
      </c>
      <c r="AP678" s="212">
        <f t="shared" si="402"/>
        <v>0</v>
      </c>
    </row>
    <row r="679" spans="1:42" x14ac:dyDescent="0.2">
      <c r="A679" s="4">
        <f t="shared" si="398"/>
        <v>7</v>
      </c>
      <c r="B679" s="232">
        <f t="shared" si="395"/>
        <v>0</v>
      </c>
      <c r="C679" s="212">
        <f t="shared" ref="C679:AP679" si="403">IF(C$2&gt;analysis_period,0,IF(C$2=equip2_reserve_freq*$A679,equip2_reserve_cost*system_capacity*1000*(1+inflation_rate/100)^B$2,0))</f>
        <v>0</v>
      </c>
      <c r="D679" s="212">
        <f t="shared" si="403"/>
        <v>0</v>
      </c>
      <c r="E679" s="212">
        <f t="shared" si="403"/>
        <v>0</v>
      </c>
      <c r="F679" s="212">
        <f t="shared" si="403"/>
        <v>0</v>
      </c>
      <c r="G679" s="212">
        <f t="shared" si="403"/>
        <v>0</v>
      </c>
      <c r="H679" s="212">
        <f t="shared" si="403"/>
        <v>0</v>
      </c>
      <c r="I679" s="212">
        <f t="shared" si="403"/>
        <v>0</v>
      </c>
      <c r="J679" s="212">
        <f t="shared" si="403"/>
        <v>0</v>
      </c>
      <c r="K679" s="212">
        <f t="shared" si="403"/>
        <v>0</v>
      </c>
      <c r="L679" s="212">
        <f t="shared" si="403"/>
        <v>0</v>
      </c>
      <c r="M679" s="212">
        <f t="shared" si="403"/>
        <v>0</v>
      </c>
      <c r="N679" s="212">
        <f t="shared" si="403"/>
        <v>0</v>
      </c>
      <c r="O679" s="212">
        <f t="shared" si="403"/>
        <v>0</v>
      </c>
      <c r="P679" s="212">
        <f t="shared" si="403"/>
        <v>0</v>
      </c>
      <c r="Q679" s="212">
        <f t="shared" si="403"/>
        <v>0</v>
      </c>
      <c r="R679" s="212">
        <f t="shared" si="403"/>
        <v>0</v>
      </c>
      <c r="S679" s="212">
        <f t="shared" si="403"/>
        <v>0</v>
      </c>
      <c r="T679" s="212">
        <f t="shared" si="403"/>
        <v>0</v>
      </c>
      <c r="U679" s="212">
        <f t="shared" si="403"/>
        <v>0</v>
      </c>
      <c r="V679" s="212">
        <f t="shared" si="403"/>
        <v>0</v>
      </c>
      <c r="W679" s="212">
        <f t="shared" si="403"/>
        <v>0</v>
      </c>
      <c r="X679" s="212">
        <f t="shared" si="403"/>
        <v>0</v>
      </c>
      <c r="Y679" s="212">
        <f t="shared" si="403"/>
        <v>0</v>
      </c>
      <c r="Z679" s="212">
        <f t="shared" si="403"/>
        <v>0</v>
      </c>
      <c r="AA679" s="212">
        <f t="shared" si="403"/>
        <v>0</v>
      </c>
      <c r="AB679" s="212">
        <f t="shared" si="403"/>
        <v>0</v>
      </c>
      <c r="AC679" s="212">
        <f t="shared" si="403"/>
        <v>0</v>
      </c>
      <c r="AD679" s="212">
        <f t="shared" si="403"/>
        <v>0</v>
      </c>
      <c r="AE679" s="212">
        <f t="shared" si="403"/>
        <v>0</v>
      </c>
      <c r="AF679" s="212">
        <f t="shared" si="403"/>
        <v>0</v>
      </c>
      <c r="AG679" s="212">
        <f t="shared" si="403"/>
        <v>0</v>
      </c>
      <c r="AH679" s="212">
        <f t="shared" si="403"/>
        <v>0</v>
      </c>
      <c r="AI679" s="212">
        <f t="shared" si="403"/>
        <v>0</v>
      </c>
      <c r="AJ679" s="212">
        <f t="shared" si="403"/>
        <v>0</v>
      </c>
      <c r="AK679" s="212">
        <f t="shared" si="403"/>
        <v>0</v>
      </c>
      <c r="AL679" s="212">
        <f t="shared" si="403"/>
        <v>0</v>
      </c>
      <c r="AM679" s="212">
        <f t="shared" si="403"/>
        <v>0</v>
      </c>
      <c r="AN679" s="212">
        <f t="shared" si="403"/>
        <v>0</v>
      </c>
      <c r="AO679" s="212">
        <f t="shared" si="403"/>
        <v>0</v>
      </c>
      <c r="AP679" s="212">
        <f t="shared" si="403"/>
        <v>0</v>
      </c>
    </row>
    <row r="680" spans="1:42" x14ac:dyDescent="0.2">
      <c r="A680" s="4">
        <f t="shared" si="398"/>
        <v>8</v>
      </c>
      <c r="B680" s="232">
        <f t="shared" si="395"/>
        <v>0</v>
      </c>
      <c r="C680" s="212">
        <f t="shared" ref="C680:AP680" si="404">IF(C$2&gt;analysis_period,0,IF(C$2=equip2_reserve_freq*$A680,equip2_reserve_cost*system_capacity*1000*(1+inflation_rate/100)^B$2,0))</f>
        <v>0</v>
      </c>
      <c r="D680" s="212">
        <f t="shared" si="404"/>
        <v>0</v>
      </c>
      <c r="E680" s="212">
        <f t="shared" si="404"/>
        <v>0</v>
      </c>
      <c r="F680" s="212">
        <f t="shared" si="404"/>
        <v>0</v>
      </c>
      <c r="G680" s="212">
        <f t="shared" si="404"/>
        <v>0</v>
      </c>
      <c r="H680" s="212">
        <f t="shared" si="404"/>
        <v>0</v>
      </c>
      <c r="I680" s="212">
        <f t="shared" si="404"/>
        <v>0</v>
      </c>
      <c r="J680" s="212">
        <f t="shared" si="404"/>
        <v>0</v>
      </c>
      <c r="K680" s="212">
        <f t="shared" si="404"/>
        <v>0</v>
      </c>
      <c r="L680" s="212">
        <f t="shared" si="404"/>
        <v>0</v>
      </c>
      <c r="M680" s="212">
        <f t="shared" si="404"/>
        <v>0</v>
      </c>
      <c r="N680" s="212">
        <f t="shared" si="404"/>
        <v>0</v>
      </c>
      <c r="O680" s="212">
        <f t="shared" si="404"/>
        <v>0</v>
      </c>
      <c r="P680" s="212">
        <f t="shared" si="404"/>
        <v>0</v>
      </c>
      <c r="Q680" s="212">
        <f t="shared" si="404"/>
        <v>0</v>
      </c>
      <c r="R680" s="212">
        <f t="shared" si="404"/>
        <v>0</v>
      </c>
      <c r="S680" s="212">
        <f t="shared" si="404"/>
        <v>0</v>
      </c>
      <c r="T680" s="212">
        <f t="shared" si="404"/>
        <v>0</v>
      </c>
      <c r="U680" s="212">
        <f t="shared" si="404"/>
        <v>0</v>
      </c>
      <c r="V680" s="212">
        <f t="shared" si="404"/>
        <v>0</v>
      </c>
      <c r="W680" s="212">
        <f t="shared" si="404"/>
        <v>0</v>
      </c>
      <c r="X680" s="212">
        <f t="shared" si="404"/>
        <v>0</v>
      </c>
      <c r="Y680" s="212">
        <f t="shared" si="404"/>
        <v>0</v>
      </c>
      <c r="Z680" s="212">
        <f t="shared" si="404"/>
        <v>0</v>
      </c>
      <c r="AA680" s="212">
        <f t="shared" si="404"/>
        <v>0</v>
      </c>
      <c r="AB680" s="212">
        <f t="shared" si="404"/>
        <v>0</v>
      </c>
      <c r="AC680" s="212">
        <f t="shared" si="404"/>
        <v>0</v>
      </c>
      <c r="AD680" s="212">
        <f t="shared" si="404"/>
        <v>0</v>
      </c>
      <c r="AE680" s="212">
        <f t="shared" si="404"/>
        <v>0</v>
      </c>
      <c r="AF680" s="212">
        <f t="shared" si="404"/>
        <v>0</v>
      </c>
      <c r="AG680" s="212">
        <f t="shared" si="404"/>
        <v>0</v>
      </c>
      <c r="AH680" s="212">
        <f t="shared" si="404"/>
        <v>0</v>
      </c>
      <c r="AI680" s="212">
        <f t="shared" si="404"/>
        <v>0</v>
      </c>
      <c r="AJ680" s="212">
        <f t="shared" si="404"/>
        <v>0</v>
      </c>
      <c r="AK680" s="212">
        <f t="shared" si="404"/>
        <v>0</v>
      </c>
      <c r="AL680" s="212">
        <f t="shared" si="404"/>
        <v>0</v>
      </c>
      <c r="AM680" s="212">
        <f t="shared" si="404"/>
        <v>0</v>
      </c>
      <c r="AN680" s="212">
        <f t="shared" si="404"/>
        <v>0</v>
      </c>
      <c r="AO680" s="212">
        <f t="shared" si="404"/>
        <v>0</v>
      </c>
      <c r="AP680" s="212">
        <f t="shared" si="404"/>
        <v>0</v>
      </c>
    </row>
    <row r="681" spans="1:42" x14ac:dyDescent="0.2">
      <c r="A681" s="4">
        <f>A680+1</f>
        <v>9</v>
      </c>
      <c r="B681" s="232">
        <f t="shared" si="395"/>
        <v>0</v>
      </c>
      <c r="C681" s="212">
        <f t="shared" ref="C681:AP681" si="405">IF(C$2&gt;analysis_period,0,IF(C$2=equip2_reserve_freq*$A681,equip2_reserve_cost*system_capacity*1000*(1+inflation_rate/100)^B$2,0))</f>
        <v>0</v>
      </c>
      <c r="D681" s="212">
        <f t="shared" si="405"/>
        <v>0</v>
      </c>
      <c r="E681" s="212">
        <f t="shared" si="405"/>
        <v>0</v>
      </c>
      <c r="F681" s="212">
        <f t="shared" si="405"/>
        <v>0</v>
      </c>
      <c r="G681" s="212">
        <f t="shared" si="405"/>
        <v>0</v>
      </c>
      <c r="H681" s="212">
        <f t="shared" si="405"/>
        <v>0</v>
      </c>
      <c r="I681" s="212">
        <f t="shared" si="405"/>
        <v>0</v>
      </c>
      <c r="J681" s="212">
        <f t="shared" si="405"/>
        <v>0</v>
      </c>
      <c r="K681" s="212">
        <f t="shared" si="405"/>
        <v>0</v>
      </c>
      <c r="L681" s="212">
        <f t="shared" si="405"/>
        <v>0</v>
      </c>
      <c r="M681" s="212">
        <f t="shared" si="405"/>
        <v>0</v>
      </c>
      <c r="N681" s="212">
        <f t="shared" si="405"/>
        <v>0</v>
      </c>
      <c r="O681" s="212">
        <f t="shared" si="405"/>
        <v>0</v>
      </c>
      <c r="P681" s="212">
        <f t="shared" si="405"/>
        <v>0</v>
      </c>
      <c r="Q681" s="212">
        <f t="shared" si="405"/>
        <v>0</v>
      </c>
      <c r="R681" s="212">
        <f t="shared" si="405"/>
        <v>0</v>
      </c>
      <c r="S681" s="212">
        <f t="shared" si="405"/>
        <v>0</v>
      </c>
      <c r="T681" s="212">
        <f t="shared" si="405"/>
        <v>0</v>
      </c>
      <c r="U681" s="212">
        <f t="shared" si="405"/>
        <v>0</v>
      </c>
      <c r="V681" s="212">
        <f t="shared" si="405"/>
        <v>0</v>
      </c>
      <c r="W681" s="212">
        <f t="shared" si="405"/>
        <v>0</v>
      </c>
      <c r="X681" s="212">
        <f t="shared" si="405"/>
        <v>0</v>
      </c>
      <c r="Y681" s="212">
        <f t="shared" si="405"/>
        <v>0</v>
      </c>
      <c r="Z681" s="212">
        <f t="shared" si="405"/>
        <v>0</v>
      </c>
      <c r="AA681" s="212">
        <f t="shared" si="405"/>
        <v>0</v>
      </c>
      <c r="AB681" s="212">
        <f t="shared" si="405"/>
        <v>0</v>
      </c>
      <c r="AC681" s="212">
        <f t="shared" si="405"/>
        <v>0</v>
      </c>
      <c r="AD681" s="212">
        <f t="shared" si="405"/>
        <v>0</v>
      </c>
      <c r="AE681" s="212">
        <f t="shared" si="405"/>
        <v>0</v>
      </c>
      <c r="AF681" s="212">
        <f t="shared" si="405"/>
        <v>0</v>
      </c>
      <c r="AG681" s="212">
        <f t="shared" si="405"/>
        <v>0</v>
      </c>
      <c r="AH681" s="212">
        <f t="shared" si="405"/>
        <v>0</v>
      </c>
      <c r="AI681" s="212">
        <f t="shared" si="405"/>
        <v>0</v>
      </c>
      <c r="AJ681" s="212">
        <f t="shared" si="405"/>
        <v>0</v>
      </c>
      <c r="AK681" s="212">
        <f t="shared" si="405"/>
        <v>0</v>
      </c>
      <c r="AL681" s="212">
        <f t="shared" si="405"/>
        <v>0</v>
      </c>
      <c r="AM681" s="212">
        <f t="shared" si="405"/>
        <v>0</v>
      </c>
      <c r="AN681" s="212">
        <f t="shared" si="405"/>
        <v>0</v>
      </c>
      <c r="AO681" s="212">
        <f t="shared" si="405"/>
        <v>0</v>
      </c>
      <c r="AP681" s="212">
        <f t="shared" si="405"/>
        <v>0</v>
      </c>
    </row>
    <row r="682" spans="1:42" x14ac:dyDescent="0.2">
      <c r="A682" s="4">
        <f t="shared" si="398"/>
        <v>10</v>
      </c>
      <c r="B682" s="232">
        <f t="shared" si="395"/>
        <v>0</v>
      </c>
      <c r="C682" s="212">
        <f t="shared" ref="C682:AP682" si="406">IF(C$2&gt;analysis_period,0,IF(C$2=equip2_reserve_freq*$A682,equip2_reserve_cost*system_capacity*1000*(1+inflation_rate/100)^B$2,0))</f>
        <v>0</v>
      </c>
      <c r="D682" s="212">
        <f t="shared" si="406"/>
        <v>0</v>
      </c>
      <c r="E682" s="212">
        <f t="shared" si="406"/>
        <v>0</v>
      </c>
      <c r="F682" s="212">
        <f t="shared" si="406"/>
        <v>0</v>
      </c>
      <c r="G682" s="212">
        <f t="shared" si="406"/>
        <v>0</v>
      </c>
      <c r="H682" s="212">
        <f t="shared" si="406"/>
        <v>0</v>
      </c>
      <c r="I682" s="212">
        <f t="shared" si="406"/>
        <v>0</v>
      </c>
      <c r="J682" s="212">
        <f t="shared" si="406"/>
        <v>0</v>
      </c>
      <c r="K682" s="212">
        <f t="shared" si="406"/>
        <v>0</v>
      </c>
      <c r="L682" s="212">
        <f t="shared" si="406"/>
        <v>0</v>
      </c>
      <c r="M682" s="212">
        <f t="shared" si="406"/>
        <v>0</v>
      </c>
      <c r="N682" s="212">
        <f t="shared" si="406"/>
        <v>0</v>
      </c>
      <c r="O682" s="212">
        <f t="shared" si="406"/>
        <v>0</v>
      </c>
      <c r="P682" s="212">
        <f t="shared" si="406"/>
        <v>0</v>
      </c>
      <c r="Q682" s="212">
        <f t="shared" si="406"/>
        <v>0</v>
      </c>
      <c r="R682" s="212">
        <f t="shared" si="406"/>
        <v>0</v>
      </c>
      <c r="S682" s="212">
        <f t="shared" si="406"/>
        <v>0</v>
      </c>
      <c r="T682" s="212">
        <f t="shared" si="406"/>
        <v>0</v>
      </c>
      <c r="U682" s="212">
        <f t="shared" si="406"/>
        <v>0</v>
      </c>
      <c r="V682" s="212">
        <f t="shared" si="406"/>
        <v>0</v>
      </c>
      <c r="W682" s="212">
        <f t="shared" si="406"/>
        <v>0</v>
      </c>
      <c r="X682" s="212">
        <f t="shared" si="406"/>
        <v>0</v>
      </c>
      <c r="Y682" s="212">
        <f t="shared" si="406"/>
        <v>0</v>
      </c>
      <c r="Z682" s="212">
        <f t="shared" si="406"/>
        <v>0</v>
      </c>
      <c r="AA682" s="212">
        <f t="shared" si="406"/>
        <v>0</v>
      </c>
      <c r="AB682" s="212">
        <f t="shared" si="406"/>
        <v>0</v>
      </c>
      <c r="AC682" s="212">
        <f t="shared" si="406"/>
        <v>0</v>
      </c>
      <c r="AD682" s="212">
        <f t="shared" si="406"/>
        <v>0</v>
      </c>
      <c r="AE682" s="212">
        <f t="shared" si="406"/>
        <v>0</v>
      </c>
      <c r="AF682" s="212">
        <f t="shared" si="406"/>
        <v>0</v>
      </c>
      <c r="AG682" s="212">
        <f t="shared" si="406"/>
        <v>0</v>
      </c>
      <c r="AH682" s="212">
        <f t="shared" si="406"/>
        <v>0</v>
      </c>
      <c r="AI682" s="212">
        <f t="shared" si="406"/>
        <v>0</v>
      </c>
      <c r="AJ682" s="212">
        <f t="shared" si="406"/>
        <v>0</v>
      </c>
      <c r="AK682" s="212">
        <f t="shared" si="406"/>
        <v>0</v>
      </c>
      <c r="AL682" s="212">
        <f t="shared" si="406"/>
        <v>0</v>
      </c>
      <c r="AM682" s="212">
        <f t="shared" si="406"/>
        <v>0</v>
      </c>
      <c r="AN682" s="212">
        <f t="shared" si="406"/>
        <v>0</v>
      </c>
      <c r="AO682" s="212">
        <f t="shared" si="406"/>
        <v>0</v>
      </c>
      <c r="AP682" s="212">
        <f t="shared" si="406"/>
        <v>0</v>
      </c>
    </row>
    <row r="683" spans="1:42" x14ac:dyDescent="0.2">
      <c r="A683" s="37" t="s">
        <v>13</v>
      </c>
      <c r="B683" s="28"/>
      <c r="C683" s="216">
        <f>SUM(C673:C682)</f>
        <v>0</v>
      </c>
      <c r="D683" s="216">
        <f t="shared" ref="D683:AP683" si="407">SUM(D673:D682)</f>
        <v>0</v>
      </c>
      <c r="E683" s="216">
        <f t="shared" si="407"/>
        <v>0</v>
      </c>
      <c r="F683" s="216">
        <f t="shared" si="407"/>
        <v>0</v>
      </c>
      <c r="G683" s="216">
        <f t="shared" si="407"/>
        <v>0</v>
      </c>
      <c r="H683" s="216">
        <f t="shared" si="407"/>
        <v>0</v>
      </c>
      <c r="I683" s="216">
        <f t="shared" si="407"/>
        <v>0</v>
      </c>
      <c r="J683" s="216">
        <f t="shared" si="407"/>
        <v>0</v>
      </c>
      <c r="K683" s="216">
        <f t="shared" si="407"/>
        <v>0</v>
      </c>
      <c r="L683" s="216">
        <f t="shared" si="407"/>
        <v>0</v>
      </c>
      <c r="M683" s="216">
        <f t="shared" si="407"/>
        <v>0</v>
      </c>
      <c r="N683" s="216">
        <f t="shared" si="407"/>
        <v>0</v>
      </c>
      <c r="O683" s="216">
        <f t="shared" si="407"/>
        <v>0</v>
      </c>
      <c r="P683" s="216">
        <f t="shared" si="407"/>
        <v>0</v>
      </c>
      <c r="Q683" s="216">
        <f t="shared" si="407"/>
        <v>0</v>
      </c>
      <c r="R683" s="216">
        <f t="shared" si="407"/>
        <v>0</v>
      </c>
      <c r="S683" s="216">
        <f t="shared" si="407"/>
        <v>0</v>
      </c>
      <c r="T683" s="216">
        <f t="shared" si="407"/>
        <v>0</v>
      </c>
      <c r="U683" s="216">
        <f t="shared" si="407"/>
        <v>0</v>
      </c>
      <c r="V683" s="216">
        <f t="shared" si="407"/>
        <v>0</v>
      </c>
      <c r="W683" s="216">
        <f t="shared" si="407"/>
        <v>0</v>
      </c>
      <c r="X683" s="216">
        <f t="shared" si="407"/>
        <v>0</v>
      </c>
      <c r="Y683" s="216">
        <f t="shared" si="407"/>
        <v>0</v>
      </c>
      <c r="Z683" s="216">
        <f t="shared" si="407"/>
        <v>0</v>
      </c>
      <c r="AA683" s="216">
        <f t="shared" si="407"/>
        <v>0</v>
      </c>
      <c r="AB683" s="216">
        <f t="shared" si="407"/>
        <v>0</v>
      </c>
      <c r="AC683" s="216">
        <f t="shared" si="407"/>
        <v>0</v>
      </c>
      <c r="AD683" s="216">
        <f t="shared" si="407"/>
        <v>0</v>
      </c>
      <c r="AE683" s="216">
        <f t="shared" si="407"/>
        <v>0</v>
      </c>
      <c r="AF683" s="216">
        <f t="shared" si="407"/>
        <v>0</v>
      </c>
      <c r="AG683" s="216">
        <f t="shared" si="407"/>
        <v>0</v>
      </c>
      <c r="AH683" s="216">
        <f t="shared" si="407"/>
        <v>0</v>
      </c>
      <c r="AI683" s="216">
        <f t="shared" si="407"/>
        <v>0</v>
      </c>
      <c r="AJ683" s="216">
        <f t="shared" si="407"/>
        <v>0</v>
      </c>
      <c r="AK683" s="216">
        <f t="shared" si="407"/>
        <v>0</v>
      </c>
      <c r="AL683" s="216">
        <f t="shared" si="407"/>
        <v>0</v>
      </c>
      <c r="AM683" s="216">
        <f t="shared" si="407"/>
        <v>0</v>
      </c>
      <c r="AN683" s="216">
        <f t="shared" si="407"/>
        <v>0</v>
      </c>
      <c r="AO683" s="216">
        <f t="shared" si="407"/>
        <v>0</v>
      </c>
      <c r="AP683" s="216">
        <f t="shared" si="407"/>
        <v>0</v>
      </c>
    </row>
    <row r="684" spans="1:42" s="122" customFormat="1" x14ac:dyDescent="0.2">
      <c r="A684" s="4" t="s">
        <v>319</v>
      </c>
      <c r="G684" s="203"/>
      <c r="H684" s="203"/>
      <c r="I684" s="203"/>
      <c r="J684" s="203"/>
      <c r="K684" s="203"/>
      <c r="L684" s="203"/>
      <c r="M684" s="203"/>
      <c r="N684" s="203"/>
      <c r="O684" s="203"/>
      <c r="P684" s="203"/>
      <c r="Q684" s="203"/>
      <c r="R684" s="203"/>
      <c r="S684" s="203"/>
      <c r="T684" s="203"/>
      <c r="U684" s="203"/>
      <c r="V684" s="203"/>
      <c r="W684" s="203"/>
      <c r="X684" s="203"/>
      <c r="Y684" s="203"/>
      <c r="Z684" s="203"/>
      <c r="AA684" s="203"/>
      <c r="AB684" s="203"/>
      <c r="AC684" s="203"/>
      <c r="AD684" s="203"/>
      <c r="AE684" s="203"/>
      <c r="AF684" s="203"/>
      <c r="AG684" s="203"/>
      <c r="AH684" s="203"/>
      <c r="AI684" s="203"/>
      <c r="AJ684" s="203"/>
      <c r="AK684" s="203"/>
      <c r="AL684" s="203"/>
      <c r="AM684" s="203"/>
      <c r="AN684" s="203"/>
      <c r="AO684" s="203"/>
      <c r="AP684" s="203"/>
    </row>
    <row r="685" spans="1:42" x14ac:dyDescent="0.2">
      <c r="A685" s="4">
        <v>1</v>
      </c>
      <c r="B685" s="237">
        <f t="shared" ref="B685:B694" si="408">SUM(C685:AP685)</f>
        <v>0</v>
      </c>
      <c r="C685" s="212">
        <f t="shared" ref="C685:AP685" si="409">IF(C$2&lt;=equip2_reserve_freq*$A$673,$B$673/(equip2_reserve_freq),0)</f>
        <v>0</v>
      </c>
      <c r="D685" s="212">
        <f t="shared" si="409"/>
        <v>0</v>
      </c>
      <c r="E685" s="212">
        <f t="shared" si="409"/>
        <v>0</v>
      </c>
      <c r="F685" s="212">
        <f t="shared" si="409"/>
        <v>0</v>
      </c>
      <c r="G685" s="212">
        <f t="shared" si="409"/>
        <v>0</v>
      </c>
      <c r="H685" s="212">
        <f t="shared" si="409"/>
        <v>0</v>
      </c>
      <c r="I685" s="212">
        <f t="shared" si="409"/>
        <v>0</v>
      </c>
      <c r="J685" s="212">
        <f t="shared" si="409"/>
        <v>0</v>
      </c>
      <c r="K685" s="212">
        <f t="shared" si="409"/>
        <v>0</v>
      </c>
      <c r="L685" s="212">
        <f t="shared" si="409"/>
        <v>0</v>
      </c>
      <c r="M685" s="212">
        <f t="shared" si="409"/>
        <v>0</v>
      </c>
      <c r="N685" s="212">
        <f t="shared" si="409"/>
        <v>0</v>
      </c>
      <c r="O685" s="212">
        <f t="shared" si="409"/>
        <v>0</v>
      </c>
      <c r="P685" s="212">
        <f t="shared" si="409"/>
        <v>0</v>
      </c>
      <c r="Q685" s="212">
        <f t="shared" si="409"/>
        <v>0</v>
      </c>
      <c r="R685" s="212">
        <f t="shared" si="409"/>
        <v>0</v>
      </c>
      <c r="S685" s="212">
        <f t="shared" si="409"/>
        <v>0</v>
      </c>
      <c r="T685" s="212">
        <f t="shared" si="409"/>
        <v>0</v>
      </c>
      <c r="U685" s="212">
        <f t="shared" si="409"/>
        <v>0</v>
      </c>
      <c r="V685" s="212">
        <f t="shared" si="409"/>
        <v>0</v>
      </c>
      <c r="W685" s="212">
        <f t="shared" si="409"/>
        <v>0</v>
      </c>
      <c r="X685" s="212">
        <f t="shared" si="409"/>
        <v>0</v>
      </c>
      <c r="Y685" s="212">
        <f t="shared" si="409"/>
        <v>0</v>
      </c>
      <c r="Z685" s="212">
        <f t="shared" si="409"/>
        <v>0</v>
      </c>
      <c r="AA685" s="212">
        <f t="shared" si="409"/>
        <v>0</v>
      </c>
      <c r="AB685" s="212">
        <f t="shared" si="409"/>
        <v>0</v>
      </c>
      <c r="AC685" s="212">
        <f t="shared" si="409"/>
        <v>0</v>
      </c>
      <c r="AD685" s="212">
        <f t="shared" si="409"/>
        <v>0</v>
      </c>
      <c r="AE685" s="212">
        <f t="shared" si="409"/>
        <v>0</v>
      </c>
      <c r="AF685" s="212">
        <f t="shared" si="409"/>
        <v>0</v>
      </c>
      <c r="AG685" s="212">
        <f t="shared" si="409"/>
        <v>0</v>
      </c>
      <c r="AH685" s="212">
        <f t="shared" si="409"/>
        <v>0</v>
      </c>
      <c r="AI685" s="212">
        <f t="shared" si="409"/>
        <v>0</v>
      </c>
      <c r="AJ685" s="212">
        <f t="shared" si="409"/>
        <v>0</v>
      </c>
      <c r="AK685" s="212">
        <f t="shared" si="409"/>
        <v>0</v>
      </c>
      <c r="AL685" s="212">
        <f t="shared" si="409"/>
        <v>0</v>
      </c>
      <c r="AM685" s="212">
        <f t="shared" si="409"/>
        <v>0</v>
      </c>
      <c r="AN685" s="212">
        <f t="shared" si="409"/>
        <v>0</v>
      </c>
      <c r="AO685" s="212">
        <f t="shared" si="409"/>
        <v>0</v>
      </c>
      <c r="AP685" s="212">
        <f t="shared" si="409"/>
        <v>0</v>
      </c>
    </row>
    <row r="686" spans="1:42" x14ac:dyDescent="0.2">
      <c r="A686" s="4">
        <f>A685+1</f>
        <v>2</v>
      </c>
      <c r="B686" s="237">
        <f t="shared" si="408"/>
        <v>0</v>
      </c>
      <c r="C686" s="212">
        <f t="shared" ref="C686:AP686" si="410">IF(AND(C$2&gt;equip2_reserve_freq*$A673,C$2&lt;=equip2_reserve_freq*$A674),$B674/(equip2_reserve_freq),0)</f>
        <v>0</v>
      </c>
      <c r="D686" s="212">
        <f t="shared" si="410"/>
        <v>0</v>
      </c>
      <c r="E686" s="212">
        <f t="shared" si="410"/>
        <v>0</v>
      </c>
      <c r="F686" s="212">
        <f t="shared" si="410"/>
        <v>0</v>
      </c>
      <c r="G686" s="212">
        <f t="shared" si="410"/>
        <v>0</v>
      </c>
      <c r="H686" s="212">
        <f t="shared" si="410"/>
        <v>0</v>
      </c>
      <c r="I686" s="212">
        <f t="shared" si="410"/>
        <v>0</v>
      </c>
      <c r="J686" s="212">
        <f t="shared" si="410"/>
        <v>0</v>
      </c>
      <c r="K686" s="212">
        <f t="shared" si="410"/>
        <v>0</v>
      </c>
      <c r="L686" s="212">
        <f t="shared" si="410"/>
        <v>0</v>
      </c>
      <c r="M686" s="212">
        <f t="shared" si="410"/>
        <v>0</v>
      </c>
      <c r="N686" s="212">
        <f t="shared" si="410"/>
        <v>0</v>
      </c>
      <c r="O686" s="212">
        <f t="shared" si="410"/>
        <v>0</v>
      </c>
      <c r="P686" s="212">
        <f t="shared" si="410"/>
        <v>0</v>
      </c>
      <c r="Q686" s="212">
        <f t="shared" si="410"/>
        <v>0</v>
      </c>
      <c r="R686" s="212">
        <f t="shared" si="410"/>
        <v>0</v>
      </c>
      <c r="S686" s="212">
        <f t="shared" si="410"/>
        <v>0</v>
      </c>
      <c r="T686" s="212">
        <f t="shared" si="410"/>
        <v>0</v>
      </c>
      <c r="U686" s="212">
        <f t="shared" si="410"/>
        <v>0</v>
      </c>
      <c r="V686" s="212">
        <f t="shared" si="410"/>
        <v>0</v>
      </c>
      <c r="W686" s="212">
        <f t="shared" si="410"/>
        <v>0</v>
      </c>
      <c r="X686" s="212">
        <f t="shared" si="410"/>
        <v>0</v>
      </c>
      <c r="Y686" s="212">
        <f t="shared" si="410"/>
        <v>0</v>
      </c>
      <c r="Z686" s="212">
        <f t="shared" si="410"/>
        <v>0</v>
      </c>
      <c r="AA686" s="212">
        <f t="shared" si="410"/>
        <v>0</v>
      </c>
      <c r="AB686" s="212">
        <f t="shared" si="410"/>
        <v>0</v>
      </c>
      <c r="AC686" s="212">
        <f t="shared" si="410"/>
        <v>0</v>
      </c>
      <c r="AD686" s="212">
        <f t="shared" si="410"/>
        <v>0</v>
      </c>
      <c r="AE686" s="212">
        <f t="shared" si="410"/>
        <v>0</v>
      </c>
      <c r="AF686" s="212">
        <f t="shared" si="410"/>
        <v>0</v>
      </c>
      <c r="AG686" s="212">
        <f t="shared" si="410"/>
        <v>0</v>
      </c>
      <c r="AH686" s="212">
        <f t="shared" si="410"/>
        <v>0</v>
      </c>
      <c r="AI686" s="212">
        <f t="shared" si="410"/>
        <v>0</v>
      </c>
      <c r="AJ686" s="212">
        <f t="shared" si="410"/>
        <v>0</v>
      </c>
      <c r="AK686" s="212">
        <f t="shared" si="410"/>
        <v>0</v>
      </c>
      <c r="AL686" s="212">
        <f t="shared" si="410"/>
        <v>0</v>
      </c>
      <c r="AM686" s="212">
        <f t="shared" si="410"/>
        <v>0</v>
      </c>
      <c r="AN686" s="212">
        <f t="shared" si="410"/>
        <v>0</v>
      </c>
      <c r="AO686" s="212">
        <f t="shared" si="410"/>
        <v>0</v>
      </c>
      <c r="AP686" s="212">
        <f t="shared" si="410"/>
        <v>0</v>
      </c>
    </row>
    <row r="687" spans="1:42" x14ac:dyDescent="0.2">
      <c r="A687" s="4">
        <f t="shared" ref="A687:A692" si="411">A686+1</f>
        <v>3</v>
      </c>
      <c r="B687" s="237">
        <f t="shared" si="408"/>
        <v>0</v>
      </c>
      <c r="C687" s="212">
        <f t="shared" ref="C687:AP687" si="412">IF(AND(C$2&gt;equip2_reserve_freq*$A674,C$2&lt;=equip2_reserve_freq*$A675),$B675/(equip2_reserve_freq),0)</f>
        <v>0</v>
      </c>
      <c r="D687" s="212">
        <f t="shared" si="412"/>
        <v>0</v>
      </c>
      <c r="E687" s="212">
        <f t="shared" si="412"/>
        <v>0</v>
      </c>
      <c r="F687" s="212">
        <f t="shared" si="412"/>
        <v>0</v>
      </c>
      <c r="G687" s="212">
        <f t="shared" si="412"/>
        <v>0</v>
      </c>
      <c r="H687" s="212">
        <f t="shared" si="412"/>
        <v>0</v>
      </c>
      <c r="I687" s="212">
        <f t="shared" si="412"/>
        <v>0</v>
      </c>
      <c r="J687" s="212">
        <f t="shared" si="412"/>
        <v>0</v>
      </c>
      <c r="K687" s="212">
        <f t="shared" si="412"/>
        <v>0</v>
      </c>
      <c r="L687" s="212">
        <f t="shared" si="412"/>
        <v>0</v>
      </c>
      <c r="M687" s="212">
        <f t="shared" si="412"/>
        <v>0</v>
      </c>
      <c r="N687" s="212">
        <f t="shared" si="412"/>
        <v>0</v>
      </c>
      <c r="O687" s="212">
        <f t="shared" si="412"/>
        <v>0</v>
      </c>
      <c r="P687" s="212">
        <f t="shared" si="412"/>
        <v>0</v>
      </c>
      <c r="Q687" s="212">
        <f t="shared" si="412"/>
        <v>0</v>
      </c>
      <c r="R687" s="212">
        <f t="shared" si="412"/>
        <v>0</v>
      </c>
      <c r="S687" s="212">
        <f t="shared" si="412"/>
        <v>0</v>
      </c>
      <c r="T687" s="212">
        <f t="shared" si="412"/>
        <v>0</v>
      </c>
      <c r="U687" s="212">
        <f t="shared" si="412"/>
        <v>0</v>
      </c>
      <c r="V687" s="212">
        <f t="shared" si="412"/>
        <v>0</v>
      </c>
      <c r="W687" s="212">
        <f t="shared" si="412"/>
        <v>0</v>
      </c>
      <c r="X687" s="212">
        <f t="shared" si="412"/>
        <v>0</v>
      </c>
      <c r="Y687" s="212">
        <f t="shared" si="412"/>
        <v>0</v>
      </c>
      <c r="Z687" s="212">
        <f t="shared" si="412"/>
        <v>0</v>
      </c>
      <c r="AA687" s="212">
        <f t="shared" si="412"/>
        <v>0</v>
      </c>
      <c r="AB687" s="212">
        <f t="shared" si="412"/>
        <v>0</v>
      </c>
      <c r="AC687" s="212">
        <f t="shared" si="412"/>
        <v>0</v>
      </c>
      <c r="AD687" s="212">
        <f t="shared" si="412"/>
        <v>0</v>
      </c>
      <c r="AE687" s="212">
        <f t="shared" si="412"/>
        <v>0</v>
      </c>
      <c r="AF687" s="212">
        <f t="shared" si="412"/>
        <v>0</v>
      </c>
      <c r="AG687" s="212">
        <f t="shared" si="412"/>
        <v>0</v>
      </c>
      <c r="AH687" s="212">
        <f t="shared" si="412"/>
        <v>0</v>
      </c>
      <c r="AI687" s="212">
        <f t="shared" si="412"/>
        <v>0</v>
      </c>
      <c r="AJ687" s="212">
        <f t="shared" si="412"/>
        <v>0</v>
      </c>
      <c r="AK687" s="212">
        <f t="shared" si="412"/>
        <v>0</v>
      </c>
      <c r="AL687" s="212">
        <f t="shared" si="412"/>
        <v>0</v>
      </c>
      <c r="AM687" s="212">
        <f t="shared" si="412"/>
        <v>0</v>
      </c>
      <c r="AN687" s="212">
        <f t="shared" si="412"/>
        <v>0</v>
      </c>
      <c r="AO687" s="212">
        <f t="shared" si="412"/>
        <v>0</v>
      </c>
      <c r="AP687" s="212">
        <f t="shared" si="412"/>
        <v>0</v>
      </c>
    </row>
    <row r="688" spans="1:42" x14ac:dyDescent="0.2">
      <c r="A688" s="4">
        <f t="shared" si="411"/>
        <v>4</v>
      </c>
      <c r="B688" s="237">
        <f t="shared" si="408"/>
        <v>0</v>
      </c>
      <c r="C688" s="212">
        <f t="shared" ref="C688:AP688" si="413">IF(AND(C$2&gt;equip2_reserve_freq*$A675,C$2&lt;=equip2_reserve_freq*$A676),$B676/(equip2_reserve_freq),0)</f>
        <v>0</v>
      </c>
      <c r="D688" s="212">
        <f t="shared" si="413"/>
        <v>0</v>
      </c>
      <c r="E688" s="212">
        <f t="shared" si="413"/>
        <v>0</v>
      </c>
      <c r="F688" s="212">
        <f t="shared" si="413"/>
        <v>0</v>
      </c>
      <c r="G688" s="212">
        <f t="shared" si="413"/>
        <v>0</v>
      </c>
      <c r="H688" s="212">
        <f t="shared" si="413"/>
        <v>0</v>
      </c>
      <c r="I688" s="212">
        <f t="shared" si="413"/>
        <v>0</v>
      </c>
      <c r="J688" s="212">
        <f t="shared" si="413"/>
        <v>0</v>
      </c>
      <c r="K688" s="212">
        <f t="shared" si="413"/>
        <v>0</v>
      </c>
      <c r="L688" s="212">
        <f t="shared" si="413"/>
        <v>0</v>
      </c>
      <c r="M688" s="212">
        <f t="shared" si="413"/>
        <v>0</v>
      </c>
      <c r="N688" s="212">
        <f t="shared" si="413"/>
        <v>0</v>
      </c>
      <c r="O688" s="212">
        <f t="shared" si="413"/>
        <v>0</v>
      </c>
      <c r="P688" s="212">
        <f t="shared" si="413"/>
        <v>0</v>
      </c>
      <c r="Q688" s="212">
        <f t="shared" si="413"/>
        <v>0</v>
      </c>
      <c r="R688" s="212">
        <f t="shared" si="413"/>
        <v>0</v>
      </c>
      <c r="S688" s="212">
        <f t="shared" si="413"/>
        <v>0</v>
      </c>
      <c r="T688" s="212">
        <f t="shared" si="413"/>
        <v>0</v>
      </c>
      <c r="U688" s="212">
        <f t="shared" si="413"/>
        <v>0</v>
      </c>
      <c r="V688" s="212">
        <f t="shared" si="413"/>
        <v>0</v>
      </c>
      <c r="W688" s="212">
        <f t="shared" si="413"/>
        <v>0</v>
      </c>
      <c r="X688" s="212">
        <f t="shared" si="413"/>
        <v>0</v>
      </c>
      <c r="Y688" s="212">
        <f t="shared" si="413"/>
        <v>0</v>
      </c>
      <c r="Z688" s="212">
        <f t="shared" si="413"/>
        <v>0</v>
      </c>
      <c r="AA688" s="212">
        <f t="shared" si="413"/>
        <v>0</v>
      </c>
      <c r="AB688" s="212">
        <f t="shared" si="413"/>
        <v>0</v>
      </c>
      <c r="AC688" s="212">
        <f t="shared" si="413"/>
        <v>0</v>
      </c>
      <c r="AD688" s="212">
        <f t="shared" si="413"/>
        <v>0</v>
      </c>
      <c r="AE688" s="212">
        <f t="shared" si="413"/>
        <v>0</v>
      </c>
      <c r="AF688" s="212">
        <f t="shared" si="413"/>
        <v>0</v>
      </c>
      <c r="AG688" s="212">
        <f t="shared" si="413"/>
        <v>0</v>
      </c>
      <c r="AH688" s="212">
        <f t="shared" si="413"/>
        <v>0</v>
      </c>
      <c r="AI688" s="212">
        <f t="shared" si="413"/>
        <v>0</v>
      </c>
      <c r="AJ688" s="212">
        <f t="shared" si="413"/>
        <v>0</v>
      </c>
      <c r="AK688" s="212">
        <f t="shared" si="413"/>
        <v>0</v>
      </c>
      <c r="AL688" s="212">
        <f t="shared" si="413"/>
        <v>0</v>
      </c>
      <c r="AM688" s="212">
        <f t="shared" si="413"/>
        <v>0</v>
      </c>
      <c r="AN688" s="212">
        <f t="shared" si="413"/>
        <v>0</v>
      </c>
      <c r="AO688" s="212">
        <f t="shared" si="413"/>
        <v>0</v>
      </c>
      <c r="AP688" s="212">
        <f t="shared" si="413"/>
        <v>0</v>
      </c>
    </row>
    <row r="689" spans="1:42" x14ac:dyDescent="0.2">
      <c r="A689" s="4">
        <f t="shared" si="411"/>
        <v>5</v>
      </c>
      <c r="B689" s="237">
        <f t="shared" si="408"/>
        <v>0</v>
      </c>
      <c r="C689" s="212">
        <f t="shared" ref="C689:AP689" si="414">IF(AND(C$2&gt;equip2_reserve_freq*$A676,C$2&lt;=equip2_reserve_freq*$A677),$B677/(equip2_reserve_freq),0)</f>
        <v>0</v>
      </c>
      <c r="D689" s="212">
        <f t="shared" si="414"/>
        <v>0</v>
      </c>
      <c r="E689" s="212">
        <f t="shared" si="414"/>
        <v>0</v>
      </c>
      <c r="F689" s="212">
        <f t="shared" si="414"/>
        <v>0</v>
      </c>
      <c r="G689" s="212">
        <f t="shared" si="414"/>
        <v>0</v>
      </c>
      <c r="H689" s="212">
        <f t="shared" si="414"/>
        <v>0</v>
      </c>
      <c r="I689" s="212">
        <f t="shared" si="414"/>
        <v>0</v>
      </c>
      <c r="J689" s="212">
        <f t="shared" si="414"/>
        <v>0</v>
      </c>
      <c r="K689" s="212">
        <f t="shared" si="414"/>
        <v>0</v>
      </c>
      <c r="L689" s="212">
        <f t="shared" si="414"/>
        <v>0</v>
      </c>
      <c r="M689" s="212">
        <f t="shared" si="414"/>
        <v>0</v>
      </c>
      <c r="N689" s="212">
        <f t="shared" si="414"/>
        <v>0</v>
      </c>
      <c r="O689" s="212">
        <f t="shared" si="414"/>
        <v>0</v>
      </c>
      <c r="P689" s="212">
        <f t="shared" si="414"/>
        <v>0</v>
      </c>
      <c r="Q689" s="212">
        <f t="shared" si="414"/>
        <v>0</v>
      </c>
      <c r="R689" s="212">
        <f t="shared" si="414"/>
        <v>0</v>
      </c>
      <c r="S689" s="212">
        <f t="shared" si="414"/>
        <v>0</v>
      </c>
      <c r="T689" s="212">
        <f t="shared" si="414"/>
        <v>0</v>
      </c>
      <c r="U689" s="212">
        <f t="shared" si="414"/>
        <v>0</v>
      </c>
      <c r="V689" s="212">
        <f t="shared" si="414"/>
        <v>0</v>
      </c>
      <c r="W689" s="212">
        <f t="shared" si="414"/>
        <v>0</v>
      </c>
      <c r="X689" s="212">
        <f t="shared" si="414"/>
        <v>0</v>
      </c>
      <c r="Y689" s="212">
        <f t="shared" si="414"/>
        <v>0</v>
      </c>
      <c r="Z689" s="212">
        <f t="shared" si="414"/>
        <v>0</v>
      </c>
      <c r="AA689" s="212">
        <f t="shared" si="414"/>
        <v>0</v>
      </c>
      <c r="AB689" s="212">
        <f t="shared" si="414"/>
        <v>0</v>
      </c>
      <c r="AC689" s="212">
        <f t="shared" si="414"/>
        <v>0</v>
      </c>
      <c r="AD689" s="212">
        <f t="shared" si="414"/>
        <v>0</v>
      </c>
      <c r="AE689" s="212">
        <f t="shared" si="414"/>
        <v>0</v>
      </c>
      <c r="AF689" s="212">
        <f t="shared" si="414"/>
        <v>0</v>
      </c>
      <c r="AG689" s="212">
        <f t="shared" si="414"/>
        <v>0</v>
      </c>
      <c r="AH689" s="212">
        <f t="shared" si="414"/>
        <v>0</v>
      </c>
      <c r="AI689" s="212">
        <f t="shared" si="414"/>
        <v>0</v>
      </c>
      <c r="AJ689" s="212">
        <f t="shared" si="414"/>
        <v>0</v>
      </c>
      <c r="AK689" s="212">
        <f t="shared" si="414"/>
        <v>0</v>
      </c>
      <c r="AL689" s="212">
        <f t="shared" si="414"/>
        <v>0</v>
      </c>
      <c r="AM689" s="212">
        <f t="shared" si="414"/>
        <v>0</v>
      </c>
      <c r="AN689" s="212">
        <f t="shared" si="414"/>
        <v>0</v>
      </c>
      <c r="AO689" s="212">
        <f t="shared" si="414"/>
        <v>0</v>
      </c>
      <c r="AP689" s="212">
        <f t="shared" si="414"/>
        <v>0</v>
      </c>
    </row>
    <row r="690" spans="1:42" x14ac:dyDescent="0.2">
      <c r="A690" s="4">
        <f t="shared" si="411"/>
        <v>6</v>
      </c>
      <c r="B690" s="237">
        <f t="shared" si="408"/>
        <v>0</v>
      </c>
      <c r="C690" s="212">
        <f t="shared" ref="C690:AP690" si="415">IF(AND(C$2&gt;equip2_reserve_freq*$A677,C$2&lt;=equip2_reserve_freq*$A678),$B678/(equip2_reserve_freq),0)</f>
        <v>0</v>
      </c>
      <c r="D690" s="212">
        <f t="shared" si="415"/>
        <v>0</v>
      </c>
      <c r="E690" s="212">
        <f t="shared" si="415"/>
        <v>0</v>
      </c>
      <c r="F690" s="212">
        <f t="shared" si="415"/>
        <v>0</v>
      </c>
      <c r="G690" s="212">
        <f t="shared" si="415"/>
        <v>0</v>
      </c>
      <c r="H690" s="212">
        <f t="shared" si="415"/>
        <v>0</v>
      </c>
      <c r="I690" s="212">
        <f t="shared" si="415"/>
        <v>0</v>
      </c>
      <c r="J690" s="212">
        <f t="shared" si="415"/>
        <v>0</v>
      </c>
      <c r="K690" s="212">
        <f t="shared" si="415"/>
        <v>0</v>
      </c>
      <c r="L690" s="212">
        <f t="shared" si="415"/>
        <v>0</v>
      </c>
      <c r="M690" s="212">
        <f t="shared" si="415"/>
        <v>0</v>
      </c>
      <c r="N690" s="212">
        <f t="shared" si="415"/>
        <v>0</v>
      </c>
      <c r="O690" s="212">
        <f t="shared" si="415"/>
        <v>0</v>
      </c>
      <c r="P690" s="212">
        <f t="shared" si="415"/>
        <v>0</v>
      </c>
      <c r="Q690" s="212">
        <f t="shared" si="415"/>
        <v>0</v>
      </c>
      <c r="R690" s="212">
        <f t="shared" si="415"/>
        <v>0</v>
      </c>
      <c r="S690" s="212">
        <f t="shared" si="415"/>
        <v>0</v>
      </c>
      <c r="T690" s="212">
        <f t="shared" si="415"/>
        <v>0</v>
      </c>
      <c r="U690" s="212">
        <f t="shared" si="415"/>
        <v>0</v>
      </c>
      <c r="V690" s="212">
        <f t="shared" si="415"/>
        <v>0</v>
      </c>
      <c r="W690" s="212">
        <f t="shared" si="415"/>
        <v>0</v>
      </c>
      <c r="X690" s="212">
        <f t="shared" si="415"/>
        <v>0</v>
      </c>
      <c r="Y690" s="212">
        <f t="shared" si="415"/>
        <v>0</v>
      </c>
      <c r="Z690" s="212">
        <f t="shared" si="415"/>
        <v>0</v>
      </c>
      <c r="AA690" s="212">
        <f t="shared" si="415"/>
        <v>0</v>
      </c>
      <c r="AB690" s="212">
        <f t="shared" si="415"/>
        <v>0</v>
      </c>
      <c r="AC690" s="212">
        <f t="shared" si="415"/>
        <v>0</v>
      </c>
      <c r="AD690" s="212">
        <f t="shared" si="415"/>
        <v>0</v>
      </c>
      <c r="AE690" s="212">
        <f t="shared" si="415"/>
        <v>0</v>
      </c>
      <c r="AF690" s="212">
        <f t="shared" si="415"/>
        <v>0</v>
      </c>
      <c r="AG690" s="212">
        <f t="shared" si="415"/>
        <v>0</v>
      </c>
      <c r="AH690" s="212">
        <f t="shared" si="415"/>
        <v>0</v>
      </c>
      <c r="AI690" s="212">
        <f t="shared" si="415"/>
        <v>0</v>
      </c>
      <c r="AJ690" s="212">
        <f t="shared" si="415"/>
        <v>0</v>
      </c>
      <c r="AK690" s="212">
        <f t="shared" si="415"/>
        <v>0</v>
      </c>
      <c r="AL690" s="212">
        <f t="shared" si="415"/>
        <v>0</v>
      </c>
      <c r="AM690" s="212">
        <f t="shared" si="415"/>
        <v>0</v>
      </c>
      <c r="AN690" s="212">
        <f t="shared" si="415"/>
        <v>0</v>
      </c>
      <c r="AO690" s="212">
        <f t="shared" si="415"/>
        <v>0</v>
      </c>
      <c r="AP690" s="212">
        <f t="shared" si="415"/>
        <v>0</v>
      </c>
    </row>
    <row r="691" spans="1:42" x14ac:dyDescent="0.2">
      <c r="A691" s="4">
        <f t="shared" si="411"/>
        <v>7</v>
      </c>
      <c r="B691" s="237">
        <f t="shared" si="408"/>
        <v>0</v>
      </c>
      <c r="C691" s="212">
        <f t="shared" ref="C691:AP691" si="416">IF(AND(C$2&gt;equip2_reserve_freq*$A678,C$2&lt;=equip2_reserve_freq*$A679),$B679/(equip2_reserve_freq),0)</f>
        <v>0</v>
      </c>
      <c r="D691" s="212">
        <f t="shared" si="416"/>
        <v>0</v>
      </c>
      <c r="E691" s="212">
        <f t="shared" si="416"/>
        <v>0</v>
      </c>
      <c r="F691" s="212">
        <f t="shared" si="416"/>
        <v>0</v>
      </c>
      <c r="G691" s="212">
        <f t="shared" si="416"/>
        <v>0</v>
      </c>
      <c r="H691" s="212">
        <f t="shared" si="416"/>
        <v>0</v>
      </c>
      <c r="I691" s="212">
        <f t="shared" si="416"/>
        <v>0</v>
      </c>
      <c r="J691" s="212">
        <f t="shared" si="416"/>
        <v>0</v>
      </c>
      <c r="K691" s="212">
        <f t="shared" si="416"/>
        <v>0</v>
      </c>
      <c r="L691" s="212">
        <f t="shared" si="416"/>
        <v>0</v>
      </c>
      <c r="M691" s="212">
        <f t="shared" si="416"/>
        <v>0</v>
      </c>
      <c r="N691" s="212">
        <f t="shared" si="416"/>
        <v>0</v>
      </c>
      <c r="O691" s="212">
        <f t="shared" si="416"/>
        <v>0</v>
      </c>
      <c r="P691" s="212">
        <f t="shared" si="416"/>
        <v>0</v>
      </c>
      <c r="Q691" s="212">
        <f t="shared" si="416"/>
        <v>0</v>
      </c>
      <c r="R691" s="212">
        <f t="shared" si="416"/>
        <v>0</v>
      </c>
      <c r="S691" s="212">
        <f t="shared" si="416"/>
        <v>0</v>
      </c>
      <c r="T691" s="212">
        <f t="shared" si="416"/>
        <v>0</v>
      </c>
      <c r="U691" s="212">
        <f t="shared" si="416"/>
        <v>0</v>
      </c>
      <c r="V691" s="212">
        <f t="shared" si="416"/>
        <v>0</v>
      </c>
      <c r="W691" s="212">
        <f t="shared" si="416"/>
        <v>0</v>
      </c>
      <c r="X691" s="212">
        <f t="shared" si="416"/>
        <v>0</v>
      </c>
      <c r="Y691" s="212">
        <f t="shared" si="416"/>
        <v>0</v>
      </c>
      <c r="Z691" s="212">
        <f t="shared" si="416"/>
        <v>0</v>
      </c>
      <c r="AA691" s="212">
        <f t="shared" si="416"/>
        <v>0</v>
      </c>
      <c r="AB691" s="212">
        <f t="shared" si="416"/>
        <v>0</v>
      </c>
      <c r="AC691" s="212">
        <f t="shared" si="416"/>
        <v>0</v>
      </c>
      <c r="AD691" s="212">
        <f t="shared" si="416"/>
        <v>0</v>
      </c>
      <c r="AE691" s="212">
        <f t="shared" si="416"/>
        <v>0</v>
      </c>
      <c r="AF691" s="212">
        <f t="shared" si="416"/>
        <v>0</v>
      </c>
      <c r="AG691" s="212">
        <f t="shared" si="416"/>
        <v>0</v>
      </c>
      <c r="AH691" s="212">
        <f t="shared" si="416"/>
        <v>0</v>
      </c>
      <c r="AI691" s="212">
        <f t="shared" si="416"/>
        <v>0</v>
      </c>
      <c r="AJ691" s="212">
        <f t="shared" si="416"/>
        <v>0</v>
      </c>
      <c r="AK691" s="212">
        <f t="shared" si="416"/>
        <v>0</v>
      </c>
      <c r="AL691" s="212">
        <f t="shared" si="416"/>
        <v>0</v>
      </c>
      <c r="AM691" s="212">
        <f t="shared" si="416"/>
        <v>0</v>
      </c>
      <c r="AN691" s="212">
        <f t="shared" si="416"/>
        <v>0</v>
      </c>
      <c r="AO691" s="212">
        <f t="shared" si="416"/>
        <v>0</v>
      </c>
      <c r="AP691" s="212">
        <f t="shared" si="416"/>
        <v>0</v>
      </c>
    </row>
    <row r="692" spans="1:42" x14ac:dyDescent="0.2">
      <c r="A692" s="4">
        <f t="shared" si="411"/>
        <v>8</v>
      </c>
      <c r="B692" s="237">
        <f t="shared" si="408"/>
        <v>0</v>
      </c>
      <c r="C692" s="212">
        <f t="shared" ref="C692:AP692" si="417">IF(AND(C$2&gt;equip2_reserve_freq*$A679,C$2&lt;=equip2_reserve_freq*$A680),$B680/(equip2_reserve_freq),0)</f>
        <v>0</v>
      </c>
      <c r="D692" s="212">
        <f t="shared" si="417"/>
        <v>0</v>
      </c>
      <c r="E692" s="212">
        <f t="shared" si="417"/>
        <v>0</v>
      </c>
      <c r="F692" s="212">
        <f t="shared" si="417"/>
        <v>0</v>
      </c>
      <c r="G692" s="212">
        <f t="shared" si="417"/>
        <v>0</v>
      </c>
      <c r="H692" s="212">
        <f t="shared" si="417"/>
        <v>0</v>
      </c>
      <c r="I692" s="212">
        <f t="shared" si="417"/>
        <v>0</v>
      </c>
      <c r="J692" s="212">
        <f t="shared" si="417"/>
        <v>0</v>
      </c>
      <c r="K692" s="212">
        <f t="shared" si="417"/>
        <v>0</v>
      </c>
      <c r="L692" s="212">
        <f t="shared" si="417"/>
        <v>0</v>
      </c>
      <c r="M692" s="212">
        <f t="shared" si="417"/>
        <v>0</v>
      </c>
      <c r="N692" s="212">
        <f t="shared" si="417"/>
        <v>0</v>
      </c>
      <c r="O692" s="212">
        <f t="shared" si="417"/>
        <v>0</v>
      </c>
      <c r="P692" s="212">
        <f t="shared" si="417"/>
        <v>0</v>
      </c>
      <c r="Q692" s="212">
        <f t="shared" si="417"/>
        <v>0</v>
      </c>
      <c r="R692" s="212">
        <f t="shared" si="417"/>
        <v>0</v>
      </c>
      <c r="S692" s="212">
        <f t="shared" si="417"/>
        <v>0</v>
      </c>
      <c r="T692" s="212">
        <f t="shared" si="417"/>
        <v>0</v>
      </c>
      <c r="U692" s="212">
        <f t="shared" si="417"/>
        <v>0</v>
      </c>
      <c r="V692" s="212">
        <f t="shared" si="417"/>
        <v>0</v>
      </c>
      <c r="W692" s="212">
        <f t="shared" si="417"/>
        <v>0</v>
      </c>
      <c r="X692" s="212">
        <f t="shared" si="417"/>
        <v>0</v>
      </c>
      <c r="Y692" s="212">
        <f t="shared" si="417"/>
        <v>0</v>
      </c>
      <c r="Z692" s="212">
        <f t="shared" si="417"/>
        <v>0</v>
      </c>
      <c r="AA692" s="212">
        <f t="shared" si="417"/>
        <v>0</v>
      </c>
      <c r="AB692" s="212">
        <f t="shared" si="417"/>
        <v>0</v>
      </c>
      <c r="AC692" s="212">
        <f t="shared" si="417"/>
        <v>0</v>
      </c>
      <c r="AD692" s="212">
        <f t="shared" si="417"/>
        <v>0</v>
      </c>
      <c r="AE692" s="212">
        <f t="shared" si="417"/>
        <v>0</v>
      </c>
      <c r="AF692" s="212">
        <f t="shared" si="417"/>
        <v>0</v>
      </c>
      <c r="AG692" s="212">
        <f t="shared" si="417"/>
        <v>0</v>
      </c>
      <c r="AH692" s="212">
        <f t="shared" si="417"/>
        <v>0</v>
      </c>
      <c r="AI692" s="212">
        <f t="shared" si="417"/>
        <v>0</v>
      </c>
      <c r="AJ692" s="212">
        <f t="shared" si="417"/>
        <v>0</v>
      </c>
      <c r="AK692" s="212">
        <f t="shared" si="417"/>
        <v>0</v>
      </c>
      <c r="AL692" s="212">
        <f t="shared" si="417"/>
        <v>0</v>
      </c>
      <c r="AM692" s="212">
        <f t="shared" si="417"/>
        <v>0</v>
      </c>
      <c r="AN692" s="212">
        <f t="shared" si="417"/>
        <v>0</v>
      </c>
      <c r="AO692" s="212">
        <f t="shared" si="417"/>
        <v>0</v>
      </c>
      <c r="AP692" s="212">
        <f t="shared" si="417"/>
        <v>0</v>
      </c>
    </row>
    <row r="693" spans="1:42" x14ac:dyDescent="0.2">
      <c r="A693" s="4">
        <f>A692+1</f>
        <v>9</v>
      </c>
      <c r="B693" s="237">
        <f t="shared" si="408"/>
        <v>0</v>
      </c>
      <c r="C693" s="212">
        <f t="shared" ref="C693:AP693" si="418">IF(AND(C$2&gt;equip2_reserve_freq*$A680,C$2&lt;=equip2_reserve_freq*$A681),$B681/(equip2_reserve_freq),0)</f>
        <v>0</v>
      </c>
      <c r="D693" s="212">
        <f t="shared" si="418"/>
        <v>0</v>
      </c>
      <c r="E693" s="212">
        <f t="shared" si="418"/>
        <v>0</v>
      </c>
      <c r="F693" s="212">
        <f t="shared" si="418"/>
        <v>0</v>
      </c>
      <c r="G693" s="212">
        <f t="shared" si="418"/>
        <v>0</v>
      </c>
      <c r="H693" s="212">
        <f t="shared" si="418"/>
        <v>0</v>
      </c>
      <c r="I693" s="212">
        <f t="shared" si="418"/>
        <v>0</v>
      </c>
      <c r="J693" s="212">
        <f t="shared" si="418"/>
        <v>0</v>
      </c>
      <c r="K693" s="212">
        <f t="shared" si="418"/>
        <v>0</v>
      </c>
      <c r="L693" s="212">
        <f t="shared" si="418"/>
        <v>0</v>
      </c>
      <c r="M693" s="212">
        <f t="shared" si="418"/>
        <v>0</v>
      </c>
      <c r="N693" s="212">
        <f t="shared" si="418"/>
        <v>0</v>
      </c>
      <c r="O693" s="212">
        <f t="shared" si="418"/>
        <v>0</v>
      </c>
      <c r="P693" s="212">
        <f t="shared" si="418"/>
        <v>0</v>
      </c>
      <c r="Q693" s="212">
        <f t="shared" si="418"/>
        <v>0</v>
      </c>
      <c r="R693" s="212">
        <f t="shared" si="418"/>
        <v>0</v>
      </c>
      <c r="S693" s="212">
        <f t="shared" si="418"/>
        <v>0</v>
      </c>
      <c r="T693" s="212">
        <f t="shared" si="418"/>
        <v>0</v>
      </c>
      <c r="U693" s="212">
        <f t="shared" si="418"/>
        <v>0</v>
      </c>
      <c r="V693" s="212">
        <f t="shared" si="418"/>
        <v>0</v>
      </c>
      <c r="W693" s="212">
        <f t="shared" si="418"/>
        <v>0</v>
      </c>
      <c r="X693" s="212">
        <f t="shared" si="418"/>
        <v>0</v>
      </c>
      <c r="Y693" s="212">
        <f t="shared" si="418"/>
        <v>0</v>
      </c>
      <c r="Z693" s="212">
        <f t="shared" si="418"/>
        <v>0</v>
      </c>
      <c r="AA693" s="212">
        <f t="shared" si="418"/>
        <v>0</v>
      </c>
      <c r="AB693" s="212">
        <f t="shared" si="418"/>
        <v>0</v>
      </c>
      <c r="AC693" s="212">
        <f t="shared" si="418"/>
        <v>0</v>
      </c>
      <c r="AD693" s="212">
        <f t="shared" si="418"/>
        <v>0</v>
      </c>
      <c r="AE693" s="212">
        <f t="shared" si="418"/>
        <v>0</v>
      </c>
      <c r="AF693" s="212">
        <f t="shared" si="418"/>
        <v>0</v>
      </c>
      <c r="AG693" s="212">
        <f t="shared" si="418"/>
        <v>0</v>
      </c>
      <c r="AH693" s="212">
        <f t="shared" si="418"/>
        <v>0</v>
      </c>
      <c r="AI693" s="212">
        <f t="shared" si="418"/>
        <v>0</v>
      </c>
      <c r="AJ693" s="212">
        <f t="shared" si="418"/>
        <v>0</v>
      </c>
      <c r="AK693" s="212">
        <f t="shared" si="418"/>
        <v>0</v>
      </c>
      <c r="AL693" s="212">
        <f t="shared" si="418"/>
        <v>0</v>
      </c>
      <c r="AM693" s="212">
        <f t="shared" si="418"/>
        <v>0</v>
      </c>
      <c r="AN693" s="212">
        <f t="shared" si="418"/>
        <v>0</v>
      </c>
      <c r="AO693" s="212">
        <f t="shared" si="418"/>
        <v>0</v>
      </c>
      <c r="AP693" s="212">
        <f t="shared" si="418"/>
        <v>0</v>
      </c>
    </row>
    <row r="694" spans="1:42" x14ac:dyDescent="0.2">
      <c r="A694" s="4">
        <f t="shared" ref="A694" si="419">A693+1</f>
        <v>10</v>
      </c>
      <c r="B694" s="237">
        <f t="shared" si="408"/>
        <v>0</v>
      </c>
      <c r="C694" s="217">
        <f t="shared" ref="C694:AP694" si="420">IF(AND(C$2&gt;equip2_reserve_freq*$A681,C$2&lt;=equip2_reserve_freq*$A682),$B682/(equip2_reserve_freq),0)</f>
        <v>0</v>
      </c>
      <c r="D694" s="217">
        <f t="shared" si="420"/>
        <v>0</v>
      </c>
      <c r="E694" s="217">
        <f t="shared" si="420"/>
        <v>0</v>
      </c>
      <c r="F694" s="217">
        <f t="shared" si="420"/>
        <v>0</v>
      </c>
      <c r="G694" s="217">
        <f t="shared" si="420"/>
        <v>0</v>
      </c>
      <c r="H694" s="217">
        <f t="shared" si="420"/>
        <v>0</v>
      </c>
      <c r="I694" s="217">
        <f t="shared" si="420"/>
        <v>0</v>
      </c>
      <c r="J694" s="217">
        <f t="shared" si="420"/>
        <v>0</v>
      </c>
      <c r="K694" s="217">
        <f t="shared" si="420"/>
        <v>0</v>
      </c>
      <c r="L694" s="217">
        <f t="shared" si="420"/>
        <v>0</v>
      </c>
      <c r="M694" s="217">
        <f t="shared" si="420"/>
        <v>0</v>
      </c>
      <c r="N694" s="217">
        <f t="shared" si="420"/>
        <v>0</v>
      </c>
      <c r="O694" s="217">
        <f t="shared" si="420"/>
        <v>0</v>
      </c>
      <c r="P694" s="217">
        <f t="shared" si="420"/>
        <v>0</v>
      </c>
      <c r="Q694" s="217">
        <f t="shared" si="420"/>
        <v>0</v>
      </c>
      <c r="R694" s="217">
        <f t="shared" si="420"/>
        <v>0</v>
      </c>
      <c r="S694" s="217">
        <f t="shared" si="420"/>
        <v>0</v>
      </c>
      <c r="T694" s="217">
        <f t="shared" si="420"/>
        <v>0</v>
      </c>
      <c r="U694" s="217">
        <f t="shared" si="420"/>
        <v>0</v>
      </c>
      <c r="V694" s="217">
        <f t="shared" si="420"/>
        <v>0</v>
      </c>
      <c r="W694" s="217">
        <f t="shared" si="420"/>
        <v>0</v>
      </c>
      <c r="X694" s="217">
        <f t="shared" si="420"/>
        <v>0</v>
      </c>
      <c r="Y694" s="217">
        <f t="shared" si="420"/>
        <v>0</v>
      </c>
      <c r="Z694" s="217">
        <f t="shared" si="420"/>
        <v>0</v>
      </c>
      <c r="AA694" s="217">
        <f t="shared" si="420"/>
        <v>0</v>
      </c>
      <c r="AB694" s="217">
        <f t="shared" si="420"/>
        <v>0</v>
      </c>
      <c r="AC694" s="217">
        <f t="shared" si="420"/>
        <v>0</v>
      </c>
      <c r="AD694" s="217">
        <f t="shared" si="420"/>
        <v>0</v>
      </c>
      <c r="AE694" s="217">
        <f t="shared" si="420"/>
        <v>0</v>
      </c>
      <c r="AF694" s="217">
        <f t="shared" si="420"/>
        <v>0</v>
      </c>
      <c r="AG694" s="217">
        <f t="shared" si="420"/>
        <v>0</v>
      </c>
      <c r="AH694" s="217">
        <f t="shared" si="420"/>
        <v>0</v>
      </c>
      <c r="AI694" s="217">
        <f t="shared" si="420"/>
        <v>0</v>
      </c>
      <c r="AJ694" s="217">
        <f t="shared" si="420"/>
        <v>0</v>
      </c>
      <c r="AK694" s="217">
        <f t="shared" si="420"/>
        <v>0</v>
      </c>
      <c r="AL694" s="217">
        <f t="shared" si="420"/>
        <v>0</v>
      </c>
      <c r="AM694" s="217">
        <f t="shared" si="420"/>
        <v>0</v>
      </c>
      <c r="AN694" s="217">
        <f t="shared" si="420"/>
        <v>0</v>
      </c>
      <c r="AO694" s="217">
        <f t="shared" si="420"/>
        <v>0</v>
      </c>
      <c r="AP694" s="217">
        <f t="shared" si="420"/>
        <v>0</v>
      </c>
    </row>
    <row r="695" spans="1:42" x14ac:dyDescent="0.2">
      <c r="A695" s="37" t="s">
        <v>13</v>
      </c>
      <c r="B695" s="28"/>
      <c r="C695" s="216">
        <f>SUM(C685:C694)</f>
        <v>0</v>
      </c>
      <c r="D695" s="216">
        <f t="shared" ref="D695:AP695" si="421">SUM(D685:D694)</f>
        <v>0</v>
      </c>
      <c r="E695" s="216">
        <f t="shared" si="421"/>
        <v>0</v>
      </c>
      <c r="F695" s="216">
        <f t="shared" si="421"/>
        <v>0</v>
      </c>
      <c r="G695" s="216">
        <f t="shared" si="421"/>
        <v>0</v>
      </c>
      <c r="H695" s="216">
        <f t="shared" si="421"/>
        <v>0</v>
      </c>
      <c r="I695" s="216">
        <f t="shared" si="421"/>
        <v>0</v>
      </c>
      <c r="J695" s="216">
        <f t="shared" si="421"/>
        <v>0</v>
      </c>
      <c r="K695" s="216">
        <f t="shared" si="421"/>
        <v>0</v>
      </c>
      <c r="L695" s="216">
        <f t="shared" si="421"/>
        <v>0</v>
      </c>
      <c r="M695" s="216">
        <f t="shared" si="421"/>
        <v>0</v>
      </c>
      <c r="N695" s="216">
        <f t="shared" si="421"/>
        <v>0</v>
      </c>
      <c r="O695" s="216">
        <f t="shared" si="421"/>
        <v>0</v>
      </c>
      <c r="P695" s="216">
        <f t="shared" si="421"/>
        <v>0</v>
      </c>
      <c r="Q695" s="216">
        <f t="shared" si="421"/>
        <v>0</v>
      </c>
      <c r="R695" s="216">
        <f t="shared" si="421"/>
        <v>0</v>
      </c>
      <c r="S695" s="216">
        <f t="shared" si="421"/>
        <v>0</v>
      </c>
      <c r="T695" s="216">
        <f t="shared" si="421"/>
        <v>0</v>
      </c>
      <c r="U695" s="216">
        <f t="shared" si="421"/>
        <v>0</v>
      </c>
      <c r="V695" s="216">
        <f t="shared" si="421"/>
        <v>0</v>
      </c>
      <c r="W695" s="216">
        <f t="shared" si="421"/>
        <v>0</v>
      </c>
      <c r="X695" s="216">
        <f t="shared" si="421"/>
        <v>0</v>
      </c>
      <c r="Y695" s="216">
        <f t="shared" si="421"/>
        <v>0</v>
      </c>
      <c r="Z695" s="216">
        <f t="shared" si="421"/>
        <v>0</v>
      </c>
      <c r="AA695" s="216">
        <f t="shared" si="421"/>
        <v>0</v>
      </c>
      <c r="AB695" s="216">
        <f t="shared" si="421"/>
        <v>0</v>
      </c>
      <c r="AC695" s="216">
        <f t="shared" si="421"/>
        <v>0</v>
      </c>
      <c r="AD695" s="216">
        <f t="shared" si="421"/>
        <v>0</v>
      </c>
      <c r="AE695" s="216">
        <f t="shared" si="421"/>
        <v>0</v>
      </c>
      <c r="AF695" s="216">
        <f t="shared" si="421"/>
        <v>0</v>
      </c>
      <c r="AG695" s="216">
        <f t="shared" si="421"/>
        <v>0</v>
      </c>
      <c r="AH695" s="216">
        <f t="shared" si="421"/>
        <v>0</v>
      </c>
      <c r="AI695" s="216">
        <f t="shared" si="421"/>
        <v>0</v>
      </c>
      <c r="AJ695" s="216">
        <f t="shared" si="421"/>
        <v>0</v>
      </c>
      <c r="AK695" s="216">
        <f t="shared" si="421"/>
        <v>0</v>
      </c>
      <c r="AL695" s="216">
        <f t="shared" si="421"/>
        <v>0</v>
      </c>
      <c r="AM695" s="216">
        <f t="shared" si="421"/>
        <v>0</v>
      </c>
      <c r="AN695" s="216">
        <f t="shared" si="421"/>
        <v>0</v>
      </c>
      <c r="AO695" s="216">
        <f t="shared" si="421"/>
        <v>0</v>
      </c>
      <c r="AP695" s="216">
        <f t="shared" si="421"/>
        <v>0</v>
      </c>
    </row>
    <row r="696" spans="1:42" s="122" customFormat="1" x14ac:dyDescent="0.2">
      <c r="A696" s="4"/>
      <c r="B696" s="203"/>
    </row>
    <row r="697" spans="1:42" s="122" customFormat="1" x14ac:dyDescent="0.2">
      <c r="A697" s="25" t="s">
        <v>323</v>
      </c>
    </row>
    <row r="698" spans="1:42" x14ac:dyDescent="0.2">
      <c r="A698" s="4" t="s">
        <v>314</v>
      </c>
      <c r="B698" s="216">
        <v>0</v>
      </c>
      <c r="C698" s="216">
        <f>B701</f>
        <v>0</v>
      </c>
      <c r="D698" s="216">
        <f t="shared" ref="D698:AP698" si="422">C701</f>
        <v>0</v>
      </c>
      <c r="E698" s="216">
        <f t="shared" si="422"/>
        <v>0</v>
      </c>
      <c r="F698" s="216">
        <f t="shared" si="422"/>
        <v>0</v>
      </c>
      <c r="G698" s="216">
        <f t="shared" si="422"/>
        <v>0</v>
      </c>
      <c r="H698" s="216">
        <f t="shared" si="422"/>
        <v>0</v>
      </c>
      <c r="I698" s="216">
        <f t="shared" si="422"/>
        <v>0</v>
      </c>
      <c r="J698" s="216">
        <f t="shared" si="422"/>
        <v>0</v>
      </c>
      <c r="K698" s="216">
        <f t="shared" si="422"/>
        <v>0</v>
      </c>
      <c r="L698" s="216">
        <f t="shared" si="422"/>
        <v>0</v>
      </c>
      <c r="M698" s="216">
        <f t="shared" si="422"/>
        <v>0</v>
      </c>
      <c r="N698" s="216">
        <f t="shared" si="422"/>
        <v>0</v>
      </c>
      <c r="O698" s="216">
        <f t="shared" si="422"/>
        <v>0</v>
      </c>
      <c r="P698" s="216">
        <f t="shared" si="422"/>
        <v>0</v>
      </c>
      <c r="Q698" s="216">
        <f t="shared" si="422"/>
        <v>0</v>
      </c>
      <c r="R698" s="216">
        <f t="shared" si="422"/>
        <v>0</v>
      </c>
      <c r="S698" s="216">
        <f t="shared" si="422"/>
        <v>0</v>
      </c>
      <c r="T698" s="216">
        <f t="shared" si="422"/>
        <v>0</v>
      </c>
      <c r="U698" s="216">
        <f t="shared" si="422"/>
        <v>0</v>
      </c>
      <c r="V698" s="216">
        <f t="shared" si="422"/>
        <v>0</v>
      </c>
      <c r="W698" s="216">
        <f t="shared" si="422"/>
        <v>0</v>
      </c>
      <c r="X698" s="216">
        <f t="shared" si="422"/>
        <v>0</v>
      </c>
      <c r="Y698" s="216">
        <f t="shared" si="422"/>
        <v>0</v>
      </c>
      <c r="Z698" s="216">
        <f t="shared" si="422"/>
        <v>0</v>
      </c>
      <c r="AA698" s="216">
        <f t="shared" si="422"/>
        <v>0</v>
      </c>
      <c r="AB698" s="216">
        <f t="shared" si="422"/>
        <v>0</v>
      </c>
      <c r="AC698" s="216">
        <f t="shared" si="422"/>
        <v>0</v>
      </c>
      <c r="AD698" s="216">
        <f t="shared" si="422"/>
        <v>0</v>
      </c>
      <c r="AE698" s="216">
        <f t="shared" si="422"/>
        <v>0</v>
      </c>
      <c r="AF698" s="216">
        <f t="shared" si="422"/>
        <v>0</v>
      </c>
      <c r="AG698" s="216">
        <f t="shared" si="422"/>
        <v>0</v>
      </c>
      <c r="AH698" s="216">
        <f t="shared" si="422"/>
        <v>0</v>
      </c>
      <c r="AI698" s="216">
        <f t="shared" si="422"/>
        <v>0</v>
      </c>
      <c r="AJ698" s="216">
        <f t="shared" si="422"/>
        <v>0</v>
      </c>
      <c r="AK698" s="216">
        <f t="shared" si="422"/>
        <v>0</v>
      </c>
      <c r="AL698" s="216">
        <f t="shared" si="422"/>
        <v>0</v>
      </c>
      <c r="AM698" s="216">
        <f t="shared" si="422"/>
        <v>0</v>
      </c>
      <c r="AN698" s="216">
        <f t="shared" si="422"/>
        <v>0</v>
      </c>
      <c r="AO698" s="216">
        <f t="shared" si="422"/>
        <v>0</v>
      </c>
      <c r="AP698" s="216">
        <f t="shared" si="422"/>
        <v>0</v>
      </c>
    </row>
    <row r="699" spans="1:42" x14ac:dyDescent="0.2">
      <c r="A699" s="4" t="s">
        <v>77</v>
      </c>
      <c r="B699" s="216">
        <v>0</v>
      </c>
      <c r="C699" s="216">
        <f>C727</f>
        <v>0</v>
      </c>
      <c r="D699" s="216">
        <f t="shared" ref="D699:AP699" si="423">D727</f>
        <v>0</v>
      </c>
      <c r="E699" s="216">
        <f t="shared" si="423"/>
        <v>0</v>
      </c>
      <c r="F699" s="216">
        <f t="shared" si="423"/>
        <v>0</v>
      </c>
      <c r="G699" s="216">
        <f t="shared" si="423"/>
        <v>0</v>
      </c>
      <c r="H699" s="216">
        <f t="shared" si="423"/>
        <v>0</v>
      </c>
      <c r="I699" s="216">
        <f t="shared" si="423"/>
        <v>0</v>
      </c>
      <c r="J699" s="216">
        <f t="shared" si="423"/>
        <v>0</v>
      </c>
      <c r="K699" s="216">
        <f t="shared" si="423"/>
        <v>0</v>
      </c>
      <c r="L699" s="216">
        <f t="shared" si="423"/>
        <v>0</v>
      </c>
      <c r="M699" s="216">
        <f t="shared" si="423"/>
        <v>0</v>
      </c>
      <c r="N699" s="216">
        <f t="shared" si="423"/>
        <v>0</v>
      </c>
      <c r="O699" s="216">
        <f t="shared" si="423"/>
        <v>0</v>
      </c>
      <c r="P699" s="216">
        <f t="shared" si="423"/>
        <v>0</v>
      </c>
      <c r="Q699" s="216">
        <f t="shared" si="423"/>
        <v>0</v>
      </c>
      <c r="R699" s="216">
        <f t="shared" si="423"/>
        <v>0</v>
      </c>
      <c r="S699" s="216">
        <f t="shared" si="423"/>
        <v>0</v>
      </c>
      <c r="T699" s="216">
        <f t="shared" si="423"/>
        <v>0</v>
      </c>
      <c r="U699" s="216">
        <f t="shared" si="423"/>
        <v>0</v>
      </c>
      <c r="V699" s="216">
        <f t="shared" si="423"/>
        <v>0</v>
      </c>
      <c r="W699" s="216">
        <f t="shared" si="423"/>
        <v>0</v>
      </c>
      <c r="X699" s="216">
        <f t="shared" si="423"/>
        <v>0</v>
      </c>
      <c r="Y699" s="216">
        <f t="shared" si="423"/>
        <v>0</v>
      </c>
      <c r="Z699" s="216">
        <f t="shared" si="423"/>
        <v>0</v>
      </c>
      <c r="AA699" s="216">
        <f t="shared" si="423"/>
        <v>0</v>
      </c>
      <c r="AB699" s="216">
        <f t="shared" si="423"/>
        <v>0</v>
      </c>
      <c r="AC699" s="216">
        <f t="shared" si="423"/>
        <v>0</v>
      </c>
      <c r="AD699" s="216">
        <f t="shared" si="423"/>
        <v>0</v>
      </c>
      <c r="AE699" s="216">
        <f t="shared" si="423"/>
        <v>0</v>
      </c>
      <c r="AF699" s="216">
        <f t="shared" si="423"/>
        <v>0</v>
      </c>
      <c r="AG699" s="216">
        <f t="shared" si="423"/>
        <v>0</v>
      </c>
      <c r="AH699" s="216">
        <f t="shared" si="423"/>
        <v>0</v>
      </c>
      <c r="AI699" s="216">
        <f t="shared" si="423"/>
        <v>0</v>
      </c>
      <c r="AJ699" s="216">
        <f t="shared" si="423"/>
        <v>0</v>
      </c>
      <c r="AK699" s="216">
        <f t="shared" si="423"/>
        <v>0</v>
      </c>
      <c r="AL699" s="216">
        <f t="shared" si="423"/>
        <v>0</v>
      </c>
      <c r="AM699" s="216">
        <f t="shared" si="423"/>
        <v>0</v>
      </c>
      <c r="AN699" s="216">
        <f t="shared" si="423"/>
        <v>0</v>
      </c>
      <c r="AO699" s="216">
        <f t="shared" si="423"/>
        <v>0</v>
      </c>
      <c r="AP699" s="216">
        <f t="shared" si="423"/>
        <v>0</v>
      </c>
    </row>
    <row r="700" spans="1:42" x14ac:dyDescent="0.2">
      <c r="A700" s="4" t="s">
        <v>315</v>
      </c>
      <c r="B700" s="217">
        <v>0</v>
      </c>
      <c r="C700" s="217">
        <f>-C715</f>
        <v>0</v>
      </c>
      <c r="D700" s="217">
        <f t="shared" ref="D700:AP700" si="424">-D715</f>
        <v>0</v>
      </c>
      <c r="E700" s="217">
        <f t="shared" si="424"/>
        <v>0</v>
      </c>
      <c r="F700" s="217">
        <f t="shared" si="424"/>
        <v>0</v>
      </c>
      <c r="G700" s="217">
        <f t="shared" si="424"/>
        <v>0</v>
      </c>
      <c r="H700" s="217">
        <f t="shared" si="424"/>
        <v>0</v>
      </c>
      <c r="I700" s="217">
        <f t="shared" si="424"/>
        <v>0</v>
      </c>
      <c r="J700" s="217">
        <f t="shared" si="424"/>
        <v>0</v>
      </c>
      <c r="K700" s="217">
        <f t="shared" si="424"/>
        <v>0</v>
      </c>
      <c r="L700" s="217">
        <f t="shared" si="424"/>
        <v>0</v>
      </c>
      <c r="M700" s="217">
        <f t="shared" si="424"/>
        <v>0</v>
      </c>
      <c r="N700" s="217">
        <f t="shared" si="424"/>
        <v>0</v>
      </c>
      <c r="O700" s="217">
        <f t="shared" si="424"/>
        <v>0</v>
      </c>
      <c r="P700" s="217">
        <f t="shared" si="424"/>
        <v>0</v>
      </c>
      <c r="Q700" s="217">
        <f t="shared" si="424"/>
        <v>0</v>
      </c>
      <c r="R700" s="217">
        <f t="shared" si="424"/>
        <v>0</v>
      </c>
      <c r="S700" s="217">
        <f t="shared" si="424"/>
        <v>0</v>
      </c>
      <c r="T700" s="217">
        <f t="shared" si="424"/>
        <v>0</v>
      </c>
      <c r="U700" s="217">
        <f t="shared" si="424"/>
        <v>0</v>
      </c>
      <c r="V700" s="217">
        <f t="shared" si="424"/>
        <v>0</v>
      </c>
      <c r="W700" s="217">
        <f t="shared" si="424"/>
        <v>0</v>
      </c>
      <c r="X700" s="217">
        <f t="shared" si="424"/>
        <v>0</v>
      </c>
      <c r="Y700" s="217">
        <f t="shared" si="424"/>
        <v>0</v>
      </c>
      <c r="Z700" s="217">
        <f t="shared" si="424"/>
        <v>0</v>
      </c>
      <c r="AA700" s="217">
        <f t="shared" si="424"/>
        <v>0</v>
      </c>
      <c r="AB700" s="217">
        <f t="shared" si="424"/>
        <v>0</v>
      </c>
      <c r="AC700" s="217">
        <f t="shared" si="424"/>
        <v>0</v>
      </c>
      <c r="AD700" s="217">
        <f t="shared" si="424"/>
        <v>0</v>
      </c>
      <c r="AE700" s="217">
        <f t="shared" si="424"/>
        <v>0</v>
      </c>
      <c r="AF700" s="217">
        <f t="shared" si="424"/>
        <v>0</v>
      </c>
      <c r="AG700" s="217">
        <f t="shared" si="424"/>
        <v>0</v>
      </c>
      <c r="AH700" s="217">
        <f t="shared" si="424"/>
        <v>0</v>
      </c>
      <c r="AI700" s="217">
        <f t="shared" si="424"/>
        <v>0</v>
      </c>
      <c r="AJ700" s="217">
        <f t="shared" si="424"/>
        <v>0</v>
      </c>
      <c r="AK700" s="217">
        <f t="shared" si="424"/>
        <v>0</v>
      </c>
      <c r="AL700" s="217">
        <f t="shared" si="424"/>
        <v>0</v>
      </c>
      <c r="AM700" s="217">
        <f t="shared" si="424"/>
        <v>0</v>
      </c>
      <c r="AN700" s="217">
        <f t="shared" si="424"/>
        <v>0</v>
      </c>
      <c r="AO700" s="217">
        <f t="shared" si="424"/>
        <v>0</v>
      </c>
      <c r="AP700" s="217">
        <f t="shared" si="424"/>
        <v>0</v>
      </c>
    </row>
    <row r="701" spans="1:42" x14ac:dyDescent="0.2">
      <c r="A701" s="4" t="s">
        <v>272</v>
      </c>
      <c r="B701" s="216">
        <f>SUM(B698:B700)</f>
        <v>0</v>
      </c>
      <c r="C701" s="216">
        <f>SUM(C698:C700)</f>
        <v>0</v>
      </c>
      <c r="D701" s="216">
        <f t="shared" ref="D701:AP701" si="425">SUM(D698:D700)</f>
        <v>0</v>
      </c>
      <c r="E701" s="216">
        <f t="shared" si="425"/>
        <v>0</v>
      </c>
      <c r="F701" s="216">
        <f t="shared" si="425"/>
        <v>0</v>
      </c>
      <c r="G701" s="216">
        <f t="shared" si="425"/>
        <v>0</v>
      </c>
      <c r="H701" s="216">
        <f t="shared" si="425"/>
        <v>0</v>
      </c>
      <c r="I701" s="216">
        <f t="shared" si="425"/>
        <v>0</v>
      </c>
      <c r="J701" s="216">
        <f t="shared" si="425"/>
        <v>0</v>
      </c>
      <c r="K701" s="216">
        <f t="shared" si="425"/>
        <v>0</v>
      </c>
      <c r="L701" s="216">
        <f t="shared" si="425"/>
        <v>0</v>
      </c>
      <c r="M701" s="216">
        <f t="shared" si="425"/>
        <v>0</v>
      </c>
      <c r="N701" s="216">
        <f t="shared" si="425"/>
        <v>0</v>
      </c>
      <c r="O701" s="216">
        <f t="shared" si="425"/>
        <v>0</v>
      </c>
      <c r="P701" s="216">
        <f t="shared" si="425"/>
        <v>0</v>
      </c>
      <c r="Q701" s="216">
        <f t="shared" si="425"/>
        <v>0</v>
      </c>
      <c r="R701" s="216">
        <f t="shared" si="425"/>
        <v>0</v>
      </c>
      <c r="S701" s="216">
        <f t="shared" si="425"/>
        <v>0</v>
      </c>
      <c r="T701" s="216">
        <f t="shared" si="425"/>
        <v>0</v>
      </c>
      <c r="U701" s="216">
        <f t="shared" si="425"/>
        <v>0</v>
      </c>
      <c r="V701" s="216">
        <f t="shared" si="425"/>
        <v>0</v>
      </c>
      <c r="W701" s="216">
        <f t="shared" si="425"/>
        <v>0</v>
      </c>
      <c r="X701" s="216">
        <f t="shared" si="425"/>
        <v>0</v>
      </c>
      <c r="Y701" s="216">
        <f t="shared" si="425"/>
        <v>0</v>
      </c>
      <c r="Z701" s="216">
        <f t="shared" si="425"/>
        <v>0</v>
      </c>
      <c r="AA701" s="216">
        <f t="shared" si="425"/>
        <v>0</v>
      </c>
      <c r="AB701" s="216">
        <f t="shared" si="425"/>
        <v>0</v>
      </c>
      <c r="AC701" s="216">
        <f t="shared" si="425"/>
        <v>0</v>
      </c>
      <c r="AD701" s="216">
        <f t="shared" si="425"/>
        <v>0</v>
      </c>
      <c r="AE701" s="216">
        <f t="shared" si="425"/>
        <v>0</v>
      </c>
      <c r="AF701" s="216">
        <f t="shared" si="425"/>
        <v>0</v>
      </c>
      <c r="AG701" s="216">
        <f t="shared" si="425"/>
        <v>0</v>
      </c>
      <c r="AH701" s="216">
        <f t="shared" si="425"/>
        <v>0</v>
      </c>
      <c r="AI701" s="216">
        <f t="shared" si="425"/>
        <v>0</v>
      </c>
      <c r="AJ701" s="216">
        <f t="shared" si="425"/>
        <v>0</v>
      </c>
      <c r="AK701" s="216">
        <f t="shared" si="425"/>
        <v>0</v>
      </c>
      <c r="AL701" s="216">
        <f t="shared" si="425"/>
        <v>0</v>
      </c>
      <c r="AM701" s="216">
        <f t="shared" si="425"/>
        <v>0</v>
      </c>
      <c r="AN701" s="216">
        <f t="shared" si="425"/>
        <v>0</v>
      </c>
      <c r="AO701" s="216">
        <f t="shared" si="425"/>
        <v>0</v>
      </c>
      <c r="AP701" s="216">
        <f t="shared" si="425"/>
        <v>0</v>
      </c>
    </row>
    <row r="702" spans="1:42" s="122" customFormat="1" x14ac:dyDescent="0.2">
      <c r="A702" s="4"/>
      <c r="G702" s="203"/>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row>
    <row r="703" spans="1:42" s="122" customFormat="1" x14ac:dyDescent="0.2">
      <c r="A703" s="4" t="s">
        <v>317</v>
      </c>
      <c r="G703" s="203"/>
      <c r="H703" s="203"/>
      <c r="I703" s="203"/>
      <c r="J703" s="203"/>
      <c r="K703" s="203"/>
      <c r="L703" s="203"/>
      <c r="M703" s="203"/>
      <c r="N703" s="203"/>
      <c r="O703" s="203"/>
      <c r="P703" s="203"/>
      <c r="Q703" s="203"/>
      <c r="R703" s="203"/>
      <c r="S703" s="203"/>
      <c r="T703" s="203"/>
      <c r="U703" s="203"/>
      <c r="V703" s="203"/>
      <c r="W703" s="203"/>
      <c r="X703" s="203"/>
      <c r="Y703" s="203"/>
      <c r="Z703" s="203"/>
      <c r="AA703" s="203"/>
      <c r="AB703" s="203"/>
      <c r="AC703" s="203"/>
      <c r="AD703" s="203"/>
      <c r="AE703" s="203"/>
      <c r="AF703" s="203"/>
      <c r="AG703" s="203"/>
      <c r="AH703" s="203"/>
      <c r="AI703" s="203"/>
      <c r="AJ703" s="203"/>
      <c r="AK703" s="203"/>
      <c r="AL703" s="203"/>
      <c r="AM703" s="203"/>
      <c r="AN703" s="203"/>
      <c r="AO703" s="203"/>
      <c r="AP703" s="203"/>
    </row>
    <row r="704" spans="1:42" s="122" customFormat="1" x14ac:dyDescent="0.2">
      <c r="A704" s="4" t="s">
        <v>318</v>
      </c>
      <c r="G704" s="203"/>
      <c r="H704" s="203"/>
      <c r="I704" s="203"/>
      <c r="J704" s="203"/>
      <c r="K704" s="203"/>
      <c r="L704" s="203"/>
      <c r="M704" s="203"/>
      <c r="N704" s="203"/>
      <c r="O704" s="203"/>
      <c r="P704" s="203"/>
      <c r="Q704" s="203"/>
      <c r="R704" s="203"/>
      <c r="S704" s="203"/>
      <c r="T704" s="203"/>
      <c r="U704" s="203"/>
      <c r="V704" s="203"/>
      <c r="W704" s="203"/>
      <c r="X704" s="203"/>
      <c r="Y704" s="203"/>
      <c r="Z704" s="203"/>
      <c r="AA704" s="203"/>
      <c r="AB704" s="203"/>
      <c r="AC704" s="203"/>
      <c r="AD704" s="203"/>
      <c r="AE704" s="203"/>
      <c r="AF704" s="203"/>
      <c r="AG704" s="203"/>
      <c r="AH704" s="203"/>
      <c r="AI704" s="203"/>
      <c r="AJ704" s="203"/>
      <c r="AK704" s="203"/>
      <c r="AL704" s="203"/>
      <c r="AM704" s="203"/>
      <c r="AN704" s="203"/>
      <c r="AO704" s="203"/>
      <c r="AP704" s="203"/>
    </row>
    <row r="705" spans="1:42" x14ac:dyDescent="0.2">
      <c r="A705" s="4">
        <v>1</v>
      </c>
      <c r="B705" s="237">
        <f t="shared" ref="B705:B714" si="426">SUM(C705:AP705)</f>
        <v>0</v>
      </c>
      <c r="C705" s="212">
        <f t="shared" ref="C705:AP705" si="427">IF(C$2&gt;analysis_period,0,IF(C$2=equip3_reserve_freq*$A705,equip3_reserve_cost*system_capacity*1000*(1+inflation_rate/100)^B$2,0))</f>
        <v>0</v>
      </c>
      <c r="D705" s="212">
        <f t="shared" si="427"/>
        <v>0</v>
      </c>
      <c r="E705" s="212">
        <f t="shared" si="427"/>
        <v>0</v>
      </c>
      <c r="F705" s="212">
        <f t="shared" si="427"/>
        <v>0</v>
      </c>
      <c r="G705" s="212">
        <f t="shared" si="427"/>
        <v>0</v>
      </c>
      <c r="H705" s="212">
        <f t="shared" si="427"/>
        <v>0</v>
      </c>
      <c r="I705" s="212">
        <f t="shared" si="427"/>
        <v>0</v>
      </c>
      <c r="J705" s="212">
        <f t="shared" si="427"/>
        <v>0</v>
      </c>
      <c r="K705" s="212">
        <f t="shared" si="427"/>
        <v>0</v>
      </c>
      <c r="L705" s="212">
        <f t="shared" si="427"/>
        <v>0</v>
      </c>
      <c r="M705" s="212">
        <f t="shared" si="427"/>
        <v>0</v>
      </c>
      <c r="N705" s="212">
        <f t="shared" si="427"/>
        <v>0</v>
      </c>
      <c r="O705" s="212">
        <f t="shared" si="427"/>
        <v>0</v>
      </c>
      <c r="P705" s="212">
        <f t="shared" si="427"/>
        <v>0</v>
      </c>
      <c r="Q705" s="212">
        <f t="shared" si="427"/>
        <v>0</v>
      </c>
      <c r="R705" s="212">
        <f t="shared" si="427"/>
        <v>0</v>
      </c>
      <c r="S705" s="212">
        <f t="shared" si="427"/>
        <v>0</v>
      </c>
      <c r="T705" s="212">
        <f t="shared" si="427"/>
        <v>0</v>
      </c>
      <c r="U705" s="212">
        <f t="shared" si="427"/>
        <v>0</v>
      </c>
      <c r="V705" s="212">
        <f t="shared" si="427"/>
        <v>0</v>
      </c>
      <c r="W705" s="212">
        <f t="shared" si="427"/>
        <v>0</v>
      </c>
      <c r="X705" s="212">
        <f t="shared" si="427"/>
        <v>0</v>
      </c>
      <c r="Y705" s="212">
        <f t="shared" si="427"/>
        <v>0</v>
      </c>
      <c r="Z705" s="212">
        <f t="shared" si="427"/>
        <v>0</v>
      </c>
      <c r="AA705" s="212">
        <f t="shared" si="427"/>
        <v>0</v>
      </c>
      <c r="AB705" s="212">
        <f t="shared" si="427"/>
        <v>0</v>
      </c>
      <c r="AC705" s="212">
        <f t="shared" si="427"/>
        <v>0</v>
      </c>
      <c r="AD705" s="212">
        <f t="shared" si="427"/>
        <v>0</v>
      </c>
      <c r="AE705" s="212">
        <f t="shared" si="427"/>
        <v>0</v>
      </c>
      <c r="AF705" s="212">
        <f t="shared" si="427"/>
        <v>0</v>
      </c>
      <c r="AG705" s="212">
        <f t="shared" si="427"/>
        <v>0</v>
      </c>
      <c r="AH705" s="212">
        <f t="shared" si="427"/>
        <v>0</v>
      </c>
      <c r="AI705" s="212">
        <f t="shared" si="427"/>
        <v>0</v>
      </c>
      <c r="AJ705" s="212">
        <f t="shared" si="427"/>
        <v>0</v>
      </c>
      <c r="AK705" s="212">
        <f t="shared" si="427"/>
        <v>0</v>
      </c>
      <c r="AL705" s="212">
        <f t="shared" si="427"/>
        <v>0</v>
      </c>
      <c r="AM705" s="212">
        <f t="shared" si="427"/>
        <v>0</v>
      </c>
      <c r="AN705" s="212">
        <f t="shared" si="427"/>
        <v>0</v>
      </c>
      <c r="AO705" s="212">
        <f t="shared" si="427"/>
        <v>0</v>
      </c>
      <c r="AP705" s="212">
        <f t="shared" si="427"/>
        <v>0</v>
      </c>
    </row>
    <row r="706" spans="1:42" x14ac:dyDescent="0.2">
      <c r="A706" s="4">
        <f>A705+1</f>
        <v>2</v>
      </c>
      <c r="B706" s="237">
        <f t="shared" si="426"/>
        <v>0</v>
      </c>
      <c r="C706" s="212">
        <f t="shared" ref="C706:AP706" si="428">IF(C$2&gt;analysis_period,0,IF(C$2=equip3_reserve_freq*$A706,equip3_reserve_cost*system_capacity*1000*(1+inflation_rate/100)^B$2,0))</f>
        <v>0</v>
      </c>
      <c r="D706" s="212">
        <f t="shared" si="428"/>
        <v>0</v>
      </c>
      <c r="E706" s="212">
        <f t="shared" si="428"/>
        <v>0</v>
      </c>
      <c r="F706" s="212">
        <f t="shared" si="428"/>
        <v>0</v>
      </c>
      <c r="G706" s="212">
        <f t="shared" si="428"/>
        <v>0</v>
      </c>
      <c r="H706" s="212">
        <f t="shared" si="428"/>
        <v>0</v>
      </c>
      <c r="I706" s="212">
        <f t="shared" si="428"/>
        <v>0</v>
      </c>
      <c r="J706" s="212">
        <f t="shared" si="428"/>
        <v>0</v>
      </c>
      <c r="K706" s="212">
        <f t="shared" si="428"/>
        <v>0</v>
      </c>
      <c r="L706" s="212">
        <f t="shared" si="428"/>
        <v>0</v>
      </c>
      <c r="M706" s="212">
        <f t="shared" si="428"/>
        <v>0</v>
      </c>
      <c r="N706" s="212">
        <f t="shared" si="428"/>
        <v>0</v>
      </c>
      <c r="O706" s="212">
        <f t="shared" si="428"/>
        <v>0</v>
      </c>
      <c r="P706" s="212">
        <f t="shared" si="428"/>
        <v>0</v>
      </c>
      <c r="Q706" s="212">
        <f t="shared" si="428"/>
        <v>0</v>
      </c>
      <c r="R706" s="212">
        <f t="shared" si="428"/>
        <v>0</v>
      </c>
      <c r="S706" s="212">
        <f t="shared" si="428"/>
        <v>0</v>
      </c>
      <c r="T706" s="212">
        <f t="shared" si="428"/>
        <v>0</v>
      </c>
      <c r="U706" s="212">
        <f t="shared" si="428"/>
        <v>0</v>
      </c>
      <c r="V706" s="212">
        <f t="shared" si="428"/>
        <v>0</v>
      </c>
      <c r="W706" s="212">
        <f t="shared" si="428"/>
        <v>0</v>
      </c>
      <c r="X706" s="212">
        <f t="shared" si="428"/>
        <v>0</v>
      </c>
      <c r="Y706" s="212">
        <f t="shared" si="428"/>
        <v>0</v>
      </c>
      <c r="Z706" s="212">
        <f t="shared" si="428"/>
        <v>0</v>
      </c>
      <c r="AA706" s="212">
        <f t="shared" si="428"/>
        <v>0</v>
      </c>
      <c r="AB706" s="212">
        <f t="shared" si="428"/>
        <v>0</v>
      </c>
      <c r="AC706" s="212">
        <f t="shared" si="428"/>
        <v>0</v>
      </c>
      <c r="AD706" s="212">
        <f t="shared" si="428"/>
        <v>0</v>
      </c>
      <c r="AE706" s="212">
        <f t="shared" si="428"/>
        <v>0</v>
      </c>
      <c r="AF706" s="212">
        <f t="shared" si="428"/>
        <v>0</v>
      </c>
      <c r="AG706" s="212">
        <f t="shared" si="428"/>
        <v>0</v>
      </c>
      <c r="AH706" s="212">
        <f t="shared" si="428"/>
        <v>0</v>
      </c>
      <c r="AI706" s="212">
        <f t="shared" si="428"/>
        <v>0</v>
      </c>
      <c r="AJ706" s="212">
        <f t="shared" si="428"/>
        <v>0</v>
      </c>
      <c r="AK706" s="212">
        <f t="shared" si="428"/>
        <v>0</v>
      </c>
      <c r="AL706" s="212">
        <f t="shared" si="428"/>
        <v>0</v>
      </c>
      <c r="AM706" s="212">
        <f t="shared" si="428"/>
        <v>0</v>
      </c>
      <c r="AN706" s="212">
        <f t="shared" si="428"/>
        <v>0</v>
      </c>
      <c r="AO706" s="212">
        <f t="shared" si="428"/>
        <v>0</v>
      </c>
      <c r="AP706" s="212">
        <f t="shared" si="428"/>
        <v>0</v>
      </c>
    </row>
    <row r="707" spans="1:42" x14ac:dyDescent="0.2">
      <c r="A707" s="4">
        <f t="shared" ref="A707:A714" si="429">A706+1</f>
        <v>3</v>
      </c>
      <c r="B707" s="237">
        <f t="shared" si="426"/>
        <v>0</v>
      </c>
      <c r="C707" s="212">
        <f t="shared" ref="C707:AP707" si="430">IF(C$2&gt;analysis_period,0,IF(C$2=equip3_reserve_freq*$A707,equip3_reserve_cost*system_capacity*1000*(1+inflation_rate/100)^B$2,0))</f>
        <v>0</v>
      </c>
      <c r="D707" s="212">
        <f t="shared" si="430"/>
        <v>0</v>
      </c>
      <c r="E707" s="212">
        <f t="shared" si="430"/>
        <v>0</v>
      </c>
      <c r="F707" s="212">
        <f t="shared" si="430"/>
        <v>0</v>
      </c>
      <c r="G707" s="212">
        <f t="shared" si="430"/>
        <v>0</v>
      </c>
      <c r="H707" s="212">
        <f t="shared" si="430"/>
        <v>0</v>
      </c>
      <c r="I707" s="212">
        <f t="shared" si="430"/>
        <v>0</v>
      </c>
      <c r="J707" s="212">
        <f t="shared" si="430"/>
        <v>0</v>
      </c>
      <c r="K707" s="212">
        <f t="shared" si="430"/>
        <v>0</v>
      </c>
      <c r="L707" s="212">
        <f t="shared" si="430"/>
        <v>0</v>
      </c>
      <c r="M707" s="212">
        <f t="shared" si="430"/>
        <v>0</v>
      </c>
      <c r="N707" s="212">
        <f t="shared" si="430"/>
        <v>0</v>
      </c>
      <c r="O707" s="212">
        <f t="shared" si="430"/>
        <v>0</v>
      </c>
      <c r="P707" s="212">
        <f t="shared" si="430"/>
        <v>0</v>
      </c>
      <c r="Q707" s="212">
        <f t="shared" si="430"/>
        <v>0</v>
      </c>
      <c r="R707" s="212">
        <f t="shared" si="430"/>
        <v>0</v>
      </c>
      <c r="S707" s="212">
        <f t="shared" si="430"/>
        <v>0</v>
      </c>
      <c r="T707" s="212">
        <f t="shared" si="430"/>
        <v>0</v>
      </c>
      <c r="U707" s="212">
        <f t="shared" si="430"/>
        <v>0</v>
      </c>
      <c r="V707" s="212">
        <f t="shared" si="430"/>
        <v>0</v>
      </c>
      <c r="W707" s="212">
        <f t="shared" si="430"/>
        <v>0</v>
      </c>
      <c r="X707" s="212">
        <f t="shared" si="430"/>
        <v>0</v>
      </c>
      <c r="Y707" s="212">
        <f t="shared" si="430"/>
        <v>0</v>
      </c>
      <c r="Z707" s="212">
        <f t="shared" si="430"/>
        <v>0</v>
      </c>
      <c r="AA707" s="212">
        <f t="shared" si="430"/>
        <v>0</v>
      </c>
      <c r="AB707" s="212">
        <f t="shared" si="430"/>
        <v>0</v>
      </c>
      <c r="AC707" s="212">
        <f t="shared" si="430"/>
        <v>0</v>
      </c>
      <c r="AD707" s="212">
        <f t="shared" si="430"/>
        <v>0</v>
      </c>
      <c r="AE707" s="212">
        <f t="shared" si="430"/>
        <v>0</v>
      </c>
      <c r="AF707" s="212">
        <f t="shared" si="430"/>
        <v>0</v>
      </c>
      <c r="AG707" s="212">
        <f t="shared" si="430"/>
        <v>0</v>
      </c>
      <c r="AH707" s="212">
        <f t="shared" si="430"/>
        <v>0</v>
      </c>
      <c r="AI707" s="212">
        <f t="shared" si="430"/>
        <v>0</v>
      </c>
      <c r="AJ707" s="212">
        <f t="shared" si="430"/>
        <v>0</v>
      </c>
      <c r="AK707" s="212">
        <f t="shared" si="430"/>
        <v>0</v>
      </c>
      <c r="AL707" s="212">
        <f t="shared" si="430"/>
        <v>0</v>
      </c>
      <c r="AM707" s="212">
        <f t="shared" si="430"/>
        <v>0</v>
      </c>
      <c r="AN707" s="212">
        <f t="shared" si="430"/>
        <v>0</v>
      </c>
      <c r="AO707" s="212">
        <f t="shared" si="430"/>
        <v>0</v>
      </c>
      <c r="AP707" s="212">
        <f t="shared" si="430"/>
        <v>0</v>
      </c>
    </row>
    <row r="708" spans="1:42" x14ac:dyDescent="0.2">
      <c r="A708" s="4">
        <f t="shared" si="429"/>
        <v>4</v>
      </c>
      <c r="B708" s="237">
        <f t="shared" si="426"/>
        <v>0</v>
      </c>
      <c r="C708" s="212">
        <f t="shared" ref="C708:AP708" si="431">IF(C$2&gt;analysis_period,0,IF(C$2=equip3_reserve_freq*$A708,equip3_reserve_cost*system_capacity*1000*(1+inflation_rate/100)^B$2,0))</f>
        <v>0</v>
      </c>
      <c r="D708" s="212">
        <f t="shared" si="431"/>
        <v>0</v>
      </c>
      <c r="E708" s="212">
        <f t="shared" si="431"/>
        <v>0</v>
      </c>
      <c r="F708" s="212">
        <f t="shared" si="431"/>
        <v>0</v>
      </c>
      <c r="G708" s="212">
        <f t="shared" si="431"/>
        <v>0</v>
      </c>
      <c r="H708" s="212">
        <f t="shared" si="431"/>
        <v>0</v>
      </c>
      <c r="I708" s="212">
        <f t="shared" si="431"/>
        <v>0</v>
      </c>
      <c r="J708" s="212">
        <f t="shared" si="431"/>
        <v>0</v>
      </c>
      <c r="K708" s="212">
        <f t="shared" si="431"/>
        <v>0</v>
      </c>
      <c r="L708" s="212">
        <f t="shared" si="431"/>
        <v>0</v>
      </c>
      <c r="M708" s="212">
        <f t="shared" si="431"/>
        <v>0</v>
      </c>
      <c r="N708" s="212">
        <f t="shared" si="431"/>
        <v>0</v>
      </c>
      <c r="O708" s="212">
        <f t="shared" si="431"/>
        <v>0</v>
      </c>
      <c r="P708" s="212">
        <f t="shared" si="431"/>
        <v>0</v>
      </c>
      <c r="Q708" s="212">
        <f t="shared" si="431"/>
        <v>0</v>
      </c>
      <c r="R708" s="212">
        <f t="shared" si="431"/>
        <v>0</v>
      </c>
      <c r="S708" s="212">
        <f t="shared" si="431"/>
        <v>0</v>
      </c>
      <c r="T708" s="212">
        <f t="shared" si="431"/>
        <v>0</v>
      </c>
      <c r="U708" s="212">
        <f t="shared" si="431"/>
        <v>0</v>
      </c>
      <c r="V708" s="212">
        <f t="shared" si="431"/>
        <v>0</v>
      </c>
      <c r="W708" s="212">
        <f t="shared" si="431"/>
        <v>0</v>
      </c>
      <c r="X708" s="212">
        <f t="shared" si="431"/>
        <v>0</v>
      </c>
      <c r="Y708" s="212">
        <f t="shared" si="431"/>
        <v>0</v>
      </c>
      <c r="Z708" s="212">
        <f t="shared" si="431"/>
        <v>0</v>
      </c>
      <c r="AA708" s="212">
        <f t="shared" si="431"/>
        <v>0</v>
      </c>
      <c r="AB708" s="212">
        <f t="shared" si="431"/>
        <v>0</v>
      </c>
      <c r="AC708" s="212">
        <f t="shared" si="431"/>
        <v>0</v>
      </c>
      <c r="AD708" s="212">
        <f t="shared" si="431"/>
        <v>0</v>
      </c>
      <c r="AE708" s="212">
        <f t="shared" si="431"/>
        <v>0</v>
      </c>
      <c r="AF708" s="212">
        <f t="shared" si="431"/>
        <v>0</v>
      </c>
      <c r="AG708" s="212">
        <f t="shared" si="431"/>
        <v>0</v>
      </c>
      <c r="AH708" s="212">
        <f t="shared" si="431"/>
        <v>0</v>
      </c>
      <c r="AI708" s="212">
        <f t="shared" si="431"/>
        <v>0</v>
      </c>
      <c r="AJ708" s="212">
        <f t="shared" si="431"/>
        <v>0</v>
      </c>
      <c r="AK708" s="212">
        <f t="shared" si="431"/>
        <v>0</v>
      </c>
      <c r="AL708" s="212">
        <f t="shared" si="431"/>
        <v>0</v>
      </c>
      <c r="AM708" s="212">
        <f t="shared" si="431"/>
        <v>0</v>
      </c>
      <c r="AN708" s="212">
        <f t="shared" si="431"/>
        <v>0</v>
      </c>
      <c r="AO708" s="212">
        <f t="shared" si="431"/>
        <v>0</v>
      </c>
      <c r="AP708" s="212">
        <f t="shared" si="431"/>
        <v>0</v>
      </c>
    </row>
    <row r="709" spans="1:42" x14ac:dyDescent="0.2">
      <c r="A709" s="4">
        <f t="shared" si="429"/>
        <v>5</v>
      </c>
      <c r="B709" s="237">
        <f t="shared" si="426"/>
        <v>0</v>
      </c>
      <c r="C709" s="212">
        <f t="shared" ref="C709:AP709" si="432">IF(C$2&gt;analysis_period,0,IF(C$2=equip3_reserve_freq*$A709,equip3_reserve_cost*system_capacity*1000*(1+inflation_rate/100)^B$2,0))</f>
        <v>0</v>
      </c>
      <c r="D709" s="212">
        <f t="shared" si="432"/>
        <v>0</v>
      </c>
      <c r="E709" s="212">
        <f t="shared" si="432"/>
        <v>0</v>
      </c>
      <c r="F709" s="212">
        <f t="shared" si="432"/>
        <v>0</v>
      </c>
      <c r="G709" s="212">
        <f t="shared" si="432"/>
        <v>0</v>
      </c>
      <c r="H709" s="212">
        <f t="shared" si="432"/>
        <v>0</v>
      </c>
      <c r="I709" s="212">
        <f t="shared" si="432"/>
        <v>0</v>
      </c>
      <c r="J709" s="212">
        <f t="shared" si="432"/>
        <v>0</v>
      </c>
      <c r="K709" s="212">
        <f t="shared" si="432"/>
        <v>0</v>
      </c>
      <c r="L709" s="212">
        <f t="shared" si="432"/>
        <v>0</v>
      </c>
      <c r="M709" s="212">
        <f t="shared" si="432"/>
        <v>0</v>
      </c>
      <c r="N709" s="212">
        <f t="shared" si="432"/>
        <v>0</v>
      </c>
      <c r="O709" s="212">
        <f t="shared" si="432"/>
        <v>0</v>
      </c>
      <c r="P709" s="212">
        <f t="shared" si="432"/>
        <v>0</v>
      </c>
      <c r="Q709" s="212">
        <f t="shared" si="432"/>
        <v>0</v>
      </c>
      <c r="R709" s="212">
        <f t="shared" si="432"/>
        <v>0</v>
      </c>
      <c r="S709" s="212">
        <f t="shared" si="432"/>
        <v>0</v>
      </c>
      <c r="T709" s="212">
        <f t="shared" si="432"/>
        <v>0</v>
      </c>
      <c r="U709" s="212">
        <f t="shared" si="432"/>
        <v>0</v>
      </c>
      <c r="V709" s="212">
        <f t="shared" si="432"/>
        <v>0</v>
      </c>
      <c r="W709" s="212">
        <f t="shared" si="432"/>
        <v>0</v>
      </c>
      <c r="X709" s="212">
        <f t="shared" si="432"/>
        <v>0</v>
      </c>
      <c r="Y709" s="212">
        <f t="shared" si="432"/>
        <v>0</v>
      </c>
      <c r="Z709" s="212">
        <f t="shared" si="432"/>
        <v>0</v>
      </c>
      <c r="AA709" s="212">
        <f t="shared" si="432"/>
        <v>0</v>
      </c>
      <c r="AB709" s="212">
        <f t="shared" si="432"/>
        <v>0</v>
      </c>
      <c r="AC709" s="212">
        <f t="shared" si="432"/>
        <v>0</v>
      </c>
      <c r="AD709" s="212">
        <f t="shared" si="432"/>
        <v>0</v>
      </c>
      <c r="AE709" s="212">
        <f t="shared" si="432"/>
        <v>0</v>
      </c>
      <c r="AF709" s="212">
        <f t="shared" si="432"/>
        <v>0</v>
      </c>
      <c r="AG709" s="212">
        <f t="shared" si="432"/>
        <v>0</v>
      </c>
      <c r="AH709" s="212">
        <f t="shared" si="432"/>
        <v>0</v>
      </c>
      <c r="AI709" s="212">
        <f t="shared" si="432"/>
        <v>0</v>
      </c>
      <c r="AJ709" s="212">
        <f t="shared" si="432"/>
        <v>0</v>
      </c>
      <c r="AK709" s="212">
        <f t="shared" si="432"/>
        <v>0</v>
      </c>
      <c r="AL709" s="212">
        <f t="shared" si="432"/>
        <v>0</v>
      </c>
      <c r="AM709" s="212">
        <f t="shared" si="432"/>
        <v>0</v>
      </c>
      <c r="AN709" s="212">
        <f t="shared" si="432"/>
        <v>0</v>
      </c>
      <c r="AO709" s="212">
        <f t="shared" si="432"/>
        <v>0</v>
      </c>
      <c r="AP709" s="212">
        <f t="shared" si="432"/>
        <v>0</v>
      </c>
    </row>
    <row r="710" spans="1:42" x14ac:dyDescent="0.2">
      <c r="A710" s="4">
        <f t="shared" si="429"/>
        <v>6</v>
      </c>
      <c r="B710" s="237">
        <f t="shared" si="426"/>
        <v>0</v>
      </c>
      <c r="C710" s="212">
        <f t="shared" ref="C710:AP710" si="433">IF(C$2&gt;analysis_period,0,IF(C$2=equip3_reserve_freq*$A710,equip3_reserve_cost*system_capacity*1000*(1+inflation_rate/100)^B$2,0))</f>
        <v>0</v>
      </c>
      <c r="D710" s="212">
        <f t="shared" si="433"/>
        <v>0</v>
      </c>
      <c r="E710" s="212">
        <f t="shared" si="433"/>
        <v>0</v>
      </c>
      <c r="F710" s="212">
        <f t="shared" si="433"/>
        <v>0</v>
      </c>
      <c r="G710" s="212">
        <f t="shared" si="433"/>
        <v>0</v>
      </c>
      <c r="H710" s="212">
        <f t="shared" si="433"/>
        <v>0</v>
      </c>
      <c r="I710" s="212">
        <f t="shared" si="433"/>
        <v>0</v>
      </c>
      <c r="J710" s="212">
        <f t="shared" si="433"/>
        <v>0</v>
      </c>
      <c r="K710" s="212">
        <f t="shared" si="433"/>
        <v>0</v>
      </c>
      <c r="L710" s="212">
        <f t="shared" si="433"/>
        <v>0</v>
      </c>
      <c r="M710" s="212">
        <f t="shared" si="433"/>
        <v>0</v>
      </c>
      <c r="N710" s="212">
        <f t="shared" si="433"/>
        <v>0</v>
      </c>
      <c r="O710" s="212">
        <f t="shared" si="433"/>
        <v>0</v>
      </c>
      <c r="P710" s="212">
        <f t="shared" si="433"/>
        <v>0</v>
      </c>
      <c r="Q710" s="212">
        <f t="shared" si="433"/>
        <v>0</v>
      </c>
      <c r="R710" s="212">
        <f t="shared" si="433"/>
        <v>0</v>
      </c>
      <c r="S710" s="212">
        <f t="shared" si="433"/>
        <v>0</v>
      </c>
      <c r="T710" s="212">
        <f t="shared" si="433"/>
        <v>0</v>
      </c>
      <c r="U710" s="212">
        <f t="shared" si="433"/>
        <v>0</v>
      </c>
      <c r="V710" s="212">
        <f t="shared" si="433"/>
        <v>0</v>
      </c>
      <c r="W710" s="212">
        <f t="shared" si="433"/>
        <v>0</v>
      </c>
      <c r="X710" s="212">
        <f t="shared" si="433"/>
        <v>0</v>
      </c>
      <c r="Y710" s="212">
        <f t="shared" si="433"/>
        <v>0</v>
      </c>
      <c r="Z710" s="212">
        <f t="shared" si="433"/>
        <v>0</v>
      </c>
      <c r="AA710" s="212">
        <f t="shared" si="433"/>
        <v>0</v>
      </c>
      <c r="AB710" s="212">
        <f t="shared" si="433"/>
        <v>0</v>
      </c>
      <c r="AC710" s="212">
        <f t="shared" si="433"/>
        <v>0</v>
      </c>
      <c r="AD710" s="212">
        <f t="shared" si="433"/>
        <v>0</v>
      </c>
      <c r="AE710" s="212">
        <f t="shared" si="433"/>
        <v>0</v>
      </c>
      <c r="AF710" s="212">
        <f t="shared" si="433"/>
        <v>0</v>
      </c>
      <c r="AG710" s="212">
        <f t="shared" si="433"/>
        <v>0</v>
      </c>
      <c r="AH710" s="212">
        <f t="shared" si="433"/>
        <v>0</v>
      </c>
      <c r="AI710" s="212">
        <f t="shared" si="433"/>
        <v>0</v>
      </c>
      <c r="AJ710" s="212">
        <f t="shared" si="433"/>
        <v>0</v>
      </c>
      <c r="AK710" s="212">
        <f t="shared" si="433"/>
        <v>0</v>
      </c>
      <c r="AL710" s="212">
        <f t="shared" si="433"/>
        <v>0</v>
      </c>
      <c r="AM710" s="212">
        <f t="shared" si="433"/>
        <v>0</v>
      </c>
      <c r="AN710" s="212">
        <f t="shared" si="433"/>
        <v>0</v>
      </c>
      <c r="AO710" s="212">
        <f t="shared" si="433"/>
        <v>0</v>
      </c>
      <c r="AP710" s="212">
        <f t="shared" si="433"/>
        <v>0</v>
      </c>
    </row>
    <row r="711" spans="1:42" x14ac:dyDescent="0.2">
      <c r="A711" s="4">
        <f t="shared" si="429"/>
        <v>7</v>
      </c>
      <c r="B711" s="237">
        <f t="shared" si="426"/>
        <v>0</v>
      </c>
      <c r="C711" s="212">
        <f t="shared" ref="C711:AP711" si="434">IF(C$2&gt;analysis_period,0,IF(C$2=equip3_reserve_freq*$A711,equip3_reserve_cost*system_capacity*1000*(1+inflation_rate/100)^B$2,0))</f>
        <v>0</v>
      </c>
      <c r="D711" s="212">
        <f t="shared" si="434"/>
        <v>0</v>
      </c>
      <c r="E711" s="212">
        <f t="shared" si="434"/>
        <v>0</v>
      </c>
      <c r="F711" s="212">
        <f t="shared" si="434"/>
        <v>0</v>
      </c>
      <c r="G711" s="212">
        <f t="shared" si="434"/>
        <v>0</v>
      </c>
      <c r="H711" s="212">
        <f t="shared" si="434"/>
        <v>0</v>
      </c>
      <c r="I711" s="212">
        <f t="shared" si="434"/>
        <v>0</v>
      </c>
      <c r="J711" s="212">
        <f t="shared" si="434"/>
        <v>0</v>
      </c>
      <c r="K711" s="212">
        <f t="shared" si="434"/>
        <v>0</v>
      </c>
      <c r="L711" s="212">
        <f t="shared" si="434"/>
        <v>0</v>
      </c>
      <c r="M711" s="212">
        <f t="shared" si="434"/>
        <v>0</v>
      </c>
      <c r="N711" s="212">
        <f t="shared" si="434"/>
        <v>0</v>
      </c>
      <c r="O711" s="212">
        <f t="shared" si="434"/>
        <v>0</v>
      </c>
      <c r="P711" s="212">
        <f t="shared" si="434"/>
        <v>0</v>
      </c>
      <c r="Q711" s="212">
        <f t="shared" si="434"/>
        <v>0</v>
      </c>
      <c r="R711" s="212">
        <f t="shared" si="434"/>
        <v>0</v>
      </c>
      <c r="S711" s="212">
        <f t="shared" si="434"/>
        <v>0</v>
      </c>
      <c r="T711" s="212">
        <f t="shared" si="434"/>
        <v>0</v>
      </c>
      <c r="U711" s="212">
        <f t="shared" si="434"/>
        <v>0</v>
      </c>
      <c r="V711" s="212">
        <f t="shared" si="434"/>
        <v>0</v>
      </c>
      <c r="W711" s="212">
        <f t="shared" si="434"/>
        <v>0</v>
      </c>
      <c r="X711" s="212">
        <f t="shared" si="434"/>
        <v>0</v>
      </c>
      <c r="Y711" s="212">
        <f t="shared" si="434"/>
        <v>0</v>
      </c>
      <c r="Z711" s="212">
        <f t="shared" si="434"/>
        <v>0</v>
      </c>
      <c r="AA711" s="212">
        <f t="shared" si="434"/>
        <v>0</v>
      </c>
      <c r="AB711" s="212">
        <f t="shared" si="434"/>
        <v>0</v>
      </c>
      <c r="AC711" s="212">
        <f t="shared" si="434"/>
        <v>0</v>
      </c>
      <c r="AD711" s="212">
        <f t="shared" si="434"/>
        <v>0</v>
      </c>
      <c r="AE711" s="212">
        <f t="shared" si="434"/>
        <v>0</v>
      </c>
      <c r="AF711" s="212">
        <f t="shared" si="434"/>
        <v>0</v>
      </c>
      <c r="AG711" s="212">
        <f t="shared" si="434"/>
        <v>0</v>
      </c>
      <c r="AH711" s="212">
        <f t="shared" si="434"/>
        <v>0</v>
      </c>
      <c r="AI711" s="212">
        <f t="shared" si="434"/>
        <v>0</v>
      </c>
      <c r="AJ711" s="212">
        <f t="shared" si="434"/>
        <v>0</v>
      </c>
      <c r="AK711" s="212">
        <f t="shared" si="434"/>
        <v>0</v>
      </c>
      <c r="AL711" s="212">
        <f t="shared" si="434"/>
        <v>0</v>
      </c>
      <c r="AM711" s="212">
        <f t="shared" si="434"/>
        <v>0</v>
      </c>
      <c r="AN711" s="212">
        <f t="shared" si="434"/>
        <v>0</v>
      </c>
      <c r="AO711" s="212">
        <f t="shared" si="434"/>
        <v>0</v>
      </c>
      <c r="AP711" s="212">
        <f t="shared" si="434"/>
        <v>0</v>
      </c>
    </row>
    <row r="712" spans="1:42" x14ac:dyDescent="0.2">
      <c r="A712" s="4">
        <f t="shared" si="429"/>
        <v>8</v>
      </c>
      <c r="B712" s="237">
        <f t="shared" si="426"/>
        <v>0</v>
      </c>
      <c r="C712" s="212">
        <f t="shared" ref="C712:AP712" si="435">IF(C$2&gt;analysis_period,0,IF(C$2=equip3_reserve_freq*$A712,equip3_reserve_cost*system_capacity*1000*(1+inflation_rate/100)^B$2,0))</f>
        <v>0</v>
      </c>
      <c r="D712" s="212">
        <f t="shared" si="435"/>
        <v>0</v>
      </c>
      <c r="E712" s="212">
        <f t="shared" si="435"/>
        <v>0</v>
      </c>
      <c r="F712" s="212">
        <f t="shared" si="435"/>
        <v>0</v>
      </c>
      <c r="G712" s="212">
        <f t="shared" si="435"/>
        <v>0</v>
      </c>
      <c r="H712" s="212">
        <f t="shared" si="435"/>
        <v>0</v>
      </c>
      <c r="I712" s="212">
        <f t="shared" si="435"/>
        <v>0</v>
      </c>
      <c r="J712" s="212">
        <f t="shared" si="435"/>
        <v>0</v>
      </c>
      <c r="K712" s="212">
        <f t="shared" si="435"/>
        <v>0</v>
      </c>
      <c r="L712" s="212">
        <f t="shared" si="435"/>
        <v>0</v>
      </c>
      <c r="M712" s="212">
        <f t="shared" si="435"/>
        <v>0</v>
      </c>
      <c r="N712" s="212">
        <f t="shared" si="435"/>
        <v>0</v>
      </c>
      <c r="O712" s="212">
        <f t="shared" si="435"/>
        <v>0</v>
      </c>
      <c r="P712" s="212">
        <f t="shared" si="435"/>
        <v>0</v>
      </c>
      <c r="Q712" s="212">
        <f t="shared" si="435"/>
        <v>0</v>
      </c>
      <c r="R712" s="212">
        <f t="shared" si="435"/>
        <v>0</v>
      </c>
      <c r="S712" s="212">
        <f t="shared" si="435"/>
        <v>0</v>
      </c>
      <c r="T712" s="212">
        <f t="shared" si="435"/>
        <v>0</v>
      </c>
      <c r="U712" s="212">
        <f t="shared" si="435"/>
        <v>0</v>
      </c>
      <c r="V712" s="212">
        <f t="shared" si="435"/>
        <v>0</v>
      </c>
      <c r="W712" s="212">
        <f t="shared" si="435"/>
        <v>0</v>
      </c>
      <c r="X712" s="212">
        <f t="shared" si="435"/>
        <v>0</v>
      </c>
      <c r="Y712" s="212">
        <f t="shared" si="435"/>
        <v>0</v>
      </c>
      <c r="Z712" s="212">
        <f t="shared" si="435"/>
        <v>0</v>
      </c>
      <c r="AA712" s="212">
        <f t="shared" si="435"/>
        <v>0</v>
      </c>
      <c r="AB712" s="212">
        <f t="shared" si="435"/>
        <v>0</v>
      </c>
      <c r="AC712" s="212">
        <f t="shared" si="435"/>
        <v>0</v>
      </c>
      <c r="AD712" s="212">
        <f t="shared" si="435"/>
        <v>0</v>
      </c>
      <c r="AE712" s="212">
        <f t="shared" si="435"/>
        <v>0</v>
      </c>
      <c r="AF712" s="212">
        <f t="shared" si="435"/>
        <v>0</v>
      </c>
      <c r="AG712" s="212">
        <f t="shared" si="435"/>
        <v>0</v>
      </c>
      <c r="AH712" s="212">
        <f t="shared" si="435"/>
        <v>0</v>
      </c>
      <c r="AI712" s="212">
        <f t="shared" si="435"/>
        <v>0</v>
      </c>
      <c r="AJ712" s="212">
        <f t="shared" si="435"/>
        <v>0</v>
      </c>
      <c r="AK712" s="212">
        <f t="shared" si="435"/>
        <v>0</v>
      </c>
      <c r="AL712" s="212">
        <f t="shared" si="435"/>
        <v>0</v>
      </c>
      <c r="AM712" s="212">
        <f t="shared" si="435"/>
        <v>0</v>
      </c>
      <c r="AN712" s="212">
        <f t="shared" si="435"/>
        <v>0</v>
      </c>
      <c r="AO712" s="212">
        <f t="shared" si="435"/>
        <v>0</v>
      </c>
      <c r="AP712" s="212">
        <f t="shared" si="435"/>
        <v>0</v>
      </c>
    </row>
    <row r="713" spans="1:42" x14ac:dyDescent="0.2">
      <c r="A713" s="4">
        <f>A712+1</f>
        <v>9</v>
      </c>
      <c r="B713" s="237">
        <f t="shared" si="426"/>
        <v>0</v>
      </c>
      <c r="C713" s="212">
        <f t="shared" ref="C713:AP713" si="436">IF(C$2&gt;analysis_period,0,IF(C$2=equip3_reserve_freq*$A713,equip3_reserve_cost*system_capacity*1000*(1+inflation_rate/100)^B$2,0))</f>
        <v>0</v>
      </c>
      <c r="D713" s="212">
        <f t="shared" si="436"/>
        <v>0</v>
      </c>
      <c r="E713" s="212">
        <f t="shared" si="436"/>
        <v>0</v>
      </c>
      <c r="F713" s="212">
        <f t="shared" si="436"/>
        <v>0</v>
      </c>
      <c r="G713" s="212">
        <f t="shared" si="436"/>
        <v>0</v>
      </c>
      <c r="H713" s="212">
        <f t="shared" si="436"/>
        <v>0</v>
      </c>
      <c r="I713" s="212">
        <f t="shared" si="436"/>
        <v>0</v>
      </c>
      <c r="J713" s="212">
        <f t="shared" si="436"/>
        <v>0</v>
      </c>
      <c r="K713" s="212">
        <f t="shared" si="436"/>
        <v>0</v>
      </c>
      <c r="L713" s="212">
        <f t="shared" si="436"/>
        <v>0</v>
      </c>
      <c r="M713" s="212">
        <f t="shared" si="436"/>
        <v>0</v>
      </c>
      <c r="N713" s="212">
        <f t="shared" si="436"/>
        <v>0</v>
      </c>
      <c r="O713" s="212">
        <f t="shared" si="436"/>
        <v>0</v>
      </c>
      <c r="P713" s="212">
        <f t="shared" si="436"/>
        <v>0</v>
      </c>
      <c r="Q713" s="212">
        <f t="shared" si="436"/>
        <v>0</v>
      </c>
      <c r="R713" s="212">
        <f t="shared" si="436"/>
        <v>0</v>
      </c>
      <c r="S713" s="212">
        <f t="shared" si="436"/>
        <v>0</v>
      </c>
      <c r="T713" s="212">
        <f t="shared" si="436"/>
        <v>0</v>
      </c>
      <c r="U713" s="212">
        <f t="shared" si="436"/>
        <v>0</v>
      </c>
      <c r="V713" s="212">
        <f t="shared" si="436"/>
        <v>0</v>
      </c>
      <c r="W713" s="212">
        <f t="shared" si="436"/>
        <v>0</v>
      </c>
      <c r="X713" s="212">
        <f t="shared" si="436"/>
        <v>0</v>
      </c>
      <c r="Y713" s="212">
        <f t="shared" si="436"/>
        <v>0</v>
      </c>
      <c r="Z713" s="212">
        <f t="shared" si="436"/>
        <v>0</v>
      </c>
      <c r="AA713" s="212">
        <f t="shared" si="436"/>
        <v>0</v>
      </c>
      <c r="AB713" s="212">
        <f t="shared" si="436"/>
        <v>0</v>
      </c>
      <c r="AC713" s="212">
        <f t="shared" si="436"/>
        <v>0</v>
      </c>
      <c r="AD713" s="212">
        <f t="shared" si="436"/>
        <v>0</v>
      </c>
      <c r="AE713" s="212">
        <f t="shared" si="436"/>
        <v>0</v>
      </c>
      <c r="AF713" s="212">
        <f t="shared" si="436"/>
        <v>0</v>
      </c>
      <c r="AG713" s="212">
        <f t="shared" si="436"/>
        <v>0</v>
      </c>
      <c r="AH713" s="212">
        <f t="shared" si="436"/>
        <v>0</v>
      </c>
      <c r="AI713" s="212">
        <f t="shared" si="436"/>
        <v>0</v>
      </c>
      <c r="AJ713" s="212">
        <f t="shared" si="436"/>
        <v>0</v>
      </c>
      <c r="AK713" s="212">
        <f t="shared" si="436"/>
        <v>0</v>
      </c>
      <c r="AL713" s="212">
        <f t="shared" si="436"/>
        <v>0</v>
      </c>
      <c r="AM713" s="212">
        <f t="shared" si="436"/>
        <v>0</v>
      </c>
      <c r="AN713" s="212">
        <f t="shared" si="436"/>
        <v>0</v>
      </c>
      <c r="AO713" s="212">
        <f t="shared" si="436"/>
        <v>0</v>
      </c>
      <c r="AP713" s="212">
        <f t="shared" si="436"/>
        <v>0</v>
      </c>
    </row>
    <row r="714" spans="1:42" x14ac:dyDescent="0.2">
      <c r="A714" s="4">
        <f t="shared" si="429"/>
        <v>10</v>
      </c>
      <c r="B714" s="237">
        <f t="shared" si="426"/>
        <v>0</v>
      </c>
      <c r="C714" s="212">
        <f t="shared" ref="C714:AP714" si="437">IF(C$2&gt;analysis_period,0,IF(C$2=equip3_reserve_freq*$A714,equip3_reserve_cost*system_capacity*1000*(1+inflation_rate/100)^B$2,0))</f>
        <v>0</v>
      </c>
      <c r="D714" s="212">
        <f t="shared" si="437"/>
        <v>0</v>
      </c>
      <c r="E714" s="212">
        <f t="shared" si="437"/>
        <v>0</v>
      </c>
      <c r="F714" s="212">
        <f t="shared" si="437"/>
        <v>0</v>
      </c>
      <c r="G714" s="212">
        <f t="shared" si="437"/>
        <v>0</v>
      </c>
      <c r="H714" s="212">
        <f t="shared" si="437"/>
        <v>0</v>
      </c>
      <c r="I714" s="212">
        <f t="shared" si="437"/>
        <v>0</v>
      </c>
      <c r="J714" s="212">
        <f t="shared" si="437"/>
        <v>0</v>
      </c>
      <c r="K714" s="212">
        <f t="shared" si="437"/>
        <v>0</v>
      </c>
      <c r="L714" s="212">
        <f t="shared" si="437"/>
        <v>0</v>
      </c>
      <c r="M714" s="212">
        <f t="shared" si="437"/>
        <v>0</v>
      </c>
      <c r="N714" s="212">
        <f t="shared" si="437"/>
        <v>0</v>
      </c>
      <c r="O714" s="212">
        <f t="shared" si="437"/>
        <v>0</v>
      </c>
      <c r="P714" s="212">
        <f t="shared" si="437"/>
        <v>0</v>
      </c>
      <c r="Q714" s="212">
        <f t="shared" si="437"/>
        <v>0</v>
      </c>
      <c r="R714" s="212">
        <f t="shared" si="437"/>
        <v>0</v>
      </c>
      <c r="S714" s="212">
        <f t="shared" si="437"/>
        <v>0</v>
      </c>
      <c r="T714" s="212">
        <f t="shared" si="437"/>
        <v>0</v>
      </c>
      <c r="U714" s="212">
        <f t="shared" si="437"/>
        <v>0</v>
      </c>
      <c r="V714" s="212">
        <f t="shared" si="437"/>
        <v>0</v>
      </c>
      <c r="W714" s="212">
        <f t="shared" si="437"/>
        <v>0</v>
      </c>
      <c r="X714" s="212">
        <f t="shared" si="437"/>
        <v>0</v>
      </c>
      <c r="Y714" s="212">
        <f t="shared" si="437"/>
        <v>0</v>
      </c>
      <c r="Z714" s="212">
        <f t="shared" si="437"/>
        <v>0</v>
      </c>
      <c r="AA714" s="212">
        <f t="shared" si="437"/>
        <v>0</v>
      </c>
      <c r="AB714" s="212">
        <f t="shared" si="437"/>
        <v>0</v>
      </c>
      <c r="AC714" s="212">
        <f t="shared" si="437"/>
        <v>0</v>
      </c>
      <c r="AD714" s="212">
        <f t="shared" si="437"/>
        <v>0</v>
      </c>
      <c r="AE714" s="212">
        <f t="shared" si="437"/>
        <v>0</v>
      </c>
      <c r="AF714" s="212">
        <f t="shared" si="437"/>
        <v>0</v>
      </c>
      <c r="AG714" s="212">
        <f t="shared" si="437"/>
        <v>0</v>
      </c>
      <c r="AH714" s="212">
        <f t="shared" si="437"/>
        <v>0</v>
      </c>
      <c r="AI714" s="212">
        <f t="shared" si="437"/>
        <v>0</v>
      </c>
      <c r="AJ714" s="212">
        <f t="shared" si="437"/>
        <v>0</v>
      </c>
      <c r="AK714" s="212">
        <f t="shared" si="437"/>
        <v>0</v>
      </c>
      <c r="AL714" s="212">
        <f t="shared" si="437"/>
        <v>0</v>
      </c>
      <c r="AM714" s="212">
        <f t="shared" si="437"/>
        <v>0</v>
      </c>
      <c r="AN714" s="212">
        <f t="shared" si="437"/>
        <v>0</v>
      </c>
      <c r="AO714" s="212">
        <f t="shared" si="437"/>
        <v>0</v>
      </c>
      <c r="AP714" s="212">
        <f t="shared" si="437"/>
        <v>0</v>
      </c>
    </row>
    <row r="715" spans="1:42" x14ac:dyDescent="0.2">
      <c r="A715" s="37" t="s">
        <v>13</v>
      </c>
      <c r="B715" s="28"/>
      <c r="C715" s="216">
        <f>SUM(C705:C714)</f>
        <v>0</v>
      </c>
      <c r="D715" s="216">
        <f t="shared" ref="D715:AP715" si="438">SUM(D705:D714)</f>
        <v>0</v>
      </c>
      <c r="E715" s="216">
        <f t="shared" si="438"/>
        <v>0</v>
      </c>
      <c r="F715" s="216">
        <f t="shared" si="438"/>
        <v>0</v>
      </c>
      <c r="G715" s="216">
        <f t="shared" si="438"/>
        <v>0</v>
      </c>
      <c r="H715" s="216">
        <f t="shared" si="438"/>
        <v>0</v>
      </c>
      <c r="I715" s="216">
        <f t="shared" si="438"/>
        <v>0</v>
      </c>
      <c r="J715" s="216">
        <f t="shared" si="438"/>
        <v>0</v>
      </c>
      <c r="K715" s="216">
        <f t="shared" si="438"/>
        <v>0</v>
      </c>
      <c r="L715" s="216">
        <f t="shared" si="438"/>
        <v>0</v>
      </c>
      <c r="M715" s="216">
        <f t="shared" si="438"/>
        <v>0</v>
      </c>
      <c r="N715" s="216">
        <f t="shared" si="438"/>
        <v>0</v>
      </c>
      <c r="O715" s="216">
        <f t="shared" si="438"/>
        <v>0</v>
      </c>
      <c r="P715" s="216">
        <f t="shared" si="438"/>
        <v>0</v>
      </c>
      <c r="Q715" s="216">
        <f t="shared" si="438"/>
        <v>0</v>
      </c>
      <c r="R715" s="216">
        <f t="shared" si="438"/>
        <v>0</v>
      </c>
      <c r="S715" s="216">
        <f t="shared" si="438"/>
        <v>0</v>
      </c>
      <c r="T715" s="216">
        <f t="shared" si="438"/>
        <v>0</v>
      </c>
      <c r="U715" s="216">
        <f t="shared" si="438"/>
        <v>0</v>
      </c>
      <c r="V715" s="216">
        <f t="shared" si="438"/>
        <v>0</v>
      </c>
      <c r="W715" s="216">
        <f t="shared" si="438"/>
        <v>0</v>
      </c>
      <c r="X715" s="216">
        <f t="shared" si="438"/>
        <v>0</v>
      </c>
      <c r="Y715" s="216">
        <f t="shared" si="438"/>
        <v>0</v>
      </c>
      <c r="Z715" s="216">
        <f t="shared" si="438"/>
        <v>0</v>
      </c>
      <c r="AA715" s="216">
        <f t="shared" si="438"/>
        <v>0</v>
      </c>
      <c r="AB715" s="216">
        <f t="shared" si="438"/>
        <v>0</v>
      </c>
      <c r="AC715" s="216">
        <f t="shared" si="438"/>
        <v>0</v>
      </c>
      <c r="AD715" s="216">
        <f t="shared" si="438"/>
        <v>0</v>
      </c>
      <c r="AE715" s="216">
        <f t="shared" si="438"/>
        <v>0</v>
      </c>
      <c r="AF715" s="216">
        <f t="shared" si="438"/>
        <v>0</v>
      </c>
      <c r="AG715" s="216">
        <f t="shared" si="438"/>
        <v>0</v>
      </c>
      <c r="AH715" s="216">
        <f t="shared" si="438"/>
        <v>0</v>
      </c>
      <c r="AI715" s="216">
        <f t="shared" si="438"/>
        <v>0</v>
      </c>
      <c r="AJ715" s="216">
        <f t="shared" si="438"/>
        <v>0</v>
      </c>
      <c r="AK715" s="216">
        <f t="shared" si="438"/>
        <v>0</v>
      </c>
      <c r="AL715" s="216">
        <f t="shared" si="438"/>
        <v>0</v>
      </c>
      <c r="AM715" s="216">
        <f t="shared" si="438"/>
        <v>0</v>
      </c>
      <c r="AN715" s="216">
        <f t="shared" si="438"/>
        <v>0</v>
      </c>
      <c r="AO715" s="216">
        <f t="shared" si="438"/>
        <v>0</v>
      </c>
      <c r="AP715" s="216">
        <f t="shared" si="438"/>
        <v>0</v>
      </c>
    </row>
    <row r="716" spans="1:42" s="122" customFormat="1" x14ac:dyDescent="0.2">
      <c r="A716" s="4" t="s">
        <v>319</v>
      </c>
      <c r="G716" s="203"/>
      <c r="H716" s="203"/>
      <c r="I716" s="203"/>
      <c r="J716" s="203"/>
      <c r="K716" s="203"/>
      <c r="L716" s="203"/>
      <c r="M716" s="203"/>
      <c r="N716" s="203"/>
      <c r="O716" s="203"/>
      <c r="P716" s="203"/>
      <c r="Q716" s="203"/>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row>
    <row r="717" spans="1:42" x14ac:dyDescent="0.2">
      <c r="A717" s="4">
        <v>1</v>
      </c>
      <c r="B717" s="237">
        <f t="shared" ref="B717:B726" si="439">SUM(C717:AP717)</f>
        <v>0</v>
      </c>
      <c r="C717" s="212">
        <f t="shared" ref="C717:AP717" si="440">IF(C$2&lt;=equip3_reserve_freq*$A$705,$B$705/(equip3_reserve_freq),0)</f>
        <v>0</v>
      </c>
      <c r="D717" s="212">
        <f t="shared" si="440"/>
        <v>0</v>
      </c>
      <c r="E717" s="212">
        <f t="shared" si="440"/>
        <v>0</v>
      </c>
      <c r="F717" s="212">
        <f t="shared" si="440"/>
        <v>0</v>
      </c>
      <c r="G717" s="212">
        <f t="shared" si="440"/>
        <v>0</v>
      </c>
      <c r="H717" s="212">
        <f t="shared" si="440"/>
        <v>0</v>
      </c>
      <c r="I717" s="212">
        <f t="shared" si="440"/>
        <v>0</v>
      </c>
      <c r="J717" s="212">
        <f t="shared" si="440"/>
        <v>0</v>
      </c>
      <c r="K717" s="212">
        <f t="shared" si="440"/>
        <v>0</v>
      </c>
      <c r="L717" s="212">
        <f t="shared" si="440"/>
        <v>0</v>
      </c>
      <c r="M717" s="212">
        <f t="shared" si="440"/>
        <v>0</v>
      </c>
      <c r="N717" s="212">
        <f t="shared" si="440"/>
        <v>0</v>
      </c>
      <c r="O717" s="212">
        <f t="shared" si="440"/>
        <v>0</v>
      </c>
      <c r="P717" s="212">
        <f t="shared" si="440"/>
        <v>0</v>
      </c>
      <c r="Q717" s="212">
        <f t="shared" si="440"/>
        <v>0</v>
      </c>
      <c r="R717" s="212">
        <f t="shared" si="440"/>
        <v>0</v>
      </c>
      <c r="S717" s="212">
        <f t="shared" si="440"/>
        <v>0</v>
      </c>
      <c r="T717" s="212">
        <f t="shared" si="440"/>
        <v>0</v>
      </c>
      <c r="U717" s="212">
        <f t="shared" si="440"/>
        <v>0</v>
      </c>
      <c r="V717" s="212">
        <f t="shared" si="440"/>
        <v>0</v>
      </c>
      <c r="W717" s="212">
        <f t="shared" si="440"/>
        <v>0</v>
      </c>
      <c r="X717" s="212">
        <f t="shared" si="440"/>
        <v>0</v>
      </c>
      <c r="Y717" s="212">
        <f t="shared" si="440"/>
        <v>0</v>
      </c>
      <c r="Z717" s="212">
        <f t="shared" si="440"/>
        <v>0</v>
      </c>
      <c r="AA717" s="212">
        <f t="shared" si="440"/>
        <v>0</v>
      </c>
      <c r="AB717" s="212">
        <f t="shared" si="440"/>
        <v>0</v>
      </c>
      <c r="AC717" s="212">
        <f t="shared" si="440"/>
        <v>0</v>
      </c>
      <c r="AD717" s="212">
        <f t="shared" si="440"/>
        <v>0</v>
      </c>
      <c r="AE717" s="212">
        <f t="shared" si="440"/>
        <v>0</v>
      </c>
      <c r="AF717" s="212">
        <f t="shared" si="440"/>
        <v>0</v>
      </c>
      <c r="AG717" s="212">
        <f t="shared" si="440"/>
        <v>0</v>
      </c>
      <c r="AH717" s="212">
        <f t="shared" si="440"/>
        <v>0</v>
      </c>
      <c r="AI717" s="212">
        <f t="shared" si="440"/>
        <v>0</v>
      </c>
      <c r="AJ717" s="212">
        <f t="shared" si="440"/>
        <v>0</v>
      </c>
      <c r="AK717" s="212">
        <f t="shared" si="440"/>
        <v>0</v>
      </c>
      <c r="AL717" s="212">
        <f t="shared" si="440"/>
        <v>0</v>
      </c>
      <c r="AM717" s="212">
        <f t="shared" si="440"/>
        <v>0</v>
      </c>
      <c r="AN717" s="212">
        <f t="shared" si="440"/>
        <v>0</v>
      </c>
      <c r="AO717" s="212">
        <f t="shared" si="440"/>
        <v>0</v>
      </c>
      <c r="AP717" s="212">
        <f t="shared" si="440"/>
        <v>0</v>
      </c>
    </row>
    <row r="718" spans="1:42" x14ac:dyDescent="0.2">
      <c r="A718" s="4">
        <f>A717+1</f>
        <v>2</v>
      </c>
      <c r="B718" s="237">
        <f t="shared" si="439"/>
        <v>0</v>
      </c>
      <c r="C718" s="212">
        <f t="shared" ref="C718:AP718" si="441">IF(AND(C$2&gt;equip3_reserve_freq*$A705,C$2&lt;=equip3_reserve_freq*$A706),$B706/(equip3_reserve_freq),0)</f>
        <v>0</v>
      </c>
      <c r="D718" s="212">
        <f t="shared" si="441"/>
        <v>0</v>
      </c>
      <c r="E718" s="212">
        <f t="shared" si="441"/>
        <v>0</v>
      </c>
      <c r="F718" s="212">
        <f t="shared" si="441"/>
        <v>0</v>
      </c>
      <c r="G718" s="212">
        <f t="shared" si="441"/>
        <v>0</v>
      </c>
      <c r="H718" s="212">
        <f t="shared" si="441"/>
        <v>0</v>
      </c>
      <c r="I718" s="212">
        <f t="shared" si="441"/>
        <v>0</v>
      </c>
      <c r="J718" s="212">
        <f t="shared" si="441"/>
        <v>0</v>
      </c>
      <c r="K718" s="212">
        <f t="shared" si="441"/>
        <v>0</v>
      </c>
      <c r="L718" s="212">
        <f t="shared" si="441"/>
        <v>0</v>
      </c>
      <c r="M718" s="212">
        <f t="shared" si="441"/>
        <v>0</v>
      </c>
      <c r="N718" s="212">
        <f t="shared" si="441"/>
        <v>0</v>
      </c>
      <c r="O718" s="212">
        <f t="shared" si="441"/>
        <v>0</v>
      </c>
      <c r="P718" s="212">
        <f t="shared" si="441"/>
        <v>0</v>
      </c>
      <c r="Q718" s="212">
        <f t="shared" si="441"/>
        <v>0</v>
      </c>
      <c r="R718" s="212">
        <f t="shared" si="441"/>
        <v>0</v>
      </c>
      <c r="S718" s="212">
        <f t="shared" si="441"/>
        <v>0</v>
      </c>
      <c r="T718" s="212">
        <f t="shared" si="441"/>
        <v>0</v>
      </c>
      <c r="U718" s="212">
        <f t="shared" si="441"/>
        <v>0</v>
      </c>
      <c r="V718" s="212">
        <f t="shared" si="441"/>
        <v>0</v>
      </c>
      <c r="W718" s="212">
        <f t="shared" si="441"/>
        <v>0</v>
      </c>
      <c r="X718" s="212">
        <f t="shared" si="441"/>
        <v>0</v>
      </c>
      <c r="Y718" s="212">
        <f t="shared" si="441"/>
        <v>0</v>
      </c>
      <c r="Z718" s="212">
        <f t="shared" si="441"/>
        <v>0</v>
      </c>
      <c r="AA718" s="212">
        <f t="shared" si="441"/>
        <v>0</v>
      </c>
      <c r="AB718" s="212">
        <f t="shared" si="441"/>
        <v>0</v>
      </c>
      <c r="AC718" s="212">
        <f t="shared" si="441"/>
        <v>0</v>
      </c>
      <c r="AD718" s="212">
        <f t="shared" si="441"/>
        <v>0</v>
      </c>
      <c r="AE718" s="212">
        <f t="shared" si="441"/>
        <v>0</v>
      </c>
      <c r="AF718" s="212">
        <f t="shared" si="441"/>
        <v>0</v>
      </c>
      <c r="AG718" s="212">
        <f t="shared" si="441"/>
        <v>0</v>
      </c>
      <c r="AH718" s="212">
        <f t="shared" si="441"/>
        <v>0</v>
      </c>
      <c r="AI718" s="212">
        <f t="shared" si="441"/>
        <v>0</v>
      </c>
      <c r="AJ718" s="212">
        <f t="shared" si="441"/>
        <v>0</v>
      </c>
      <c r="AK718" s="212">
        <f t="shared" si="441"/>
        <v>0</v>
      </c>
      <c r="AL718" s="212">
        <f t="shared" si="441"/>
        <v>0</v>
      </c>
      <c r="AM718" s="212">
        <f t="shared" si="441"/>
        <v>0</v>
      </c>
      <c r="AN718" s="212">
        <f t="shared" si="441"/>
        <v>0</v>
      </c>
      <c r="AO718" s="212">
        <f t="shared" si="441"/>
        <v>0</v>
      </c>
      <c r="AP718" s="212">
        <f t="shared" si="441"/>
        <v>0</v>
      </c>
    </row>
    <row r="719" spans="1:42" x14ac:dyDescent="0.2">
      <c r="A719" s="4">
        <f t="shared" ref="A719:A724" si="442">A718+1</f>
        <v>3</v>
      </c>
      <c r="B719" s="237">
        <f t="shared" si="439"/>
        <v>0</v>
      </c>
      <c r="C719" s="212">
        <f t="shared" ref="C719:AP719" si="443">IF(AND(C$2&gt;equip3_reserve_freq*$A706,C$2&lt;=equip3_reserve_freq*$A707),$B707/(equip3_reserve_freq),0)</f>
        <v>0</v>
      </c>
      <c r="D719" s="212">
        <f t="shared" si="443"/>
        <v>0</v>
      </c>
      <c r="E719" s="212">
        <f t="shared" si="443"/>
        <v>0</v>
      </c>
      <c r="F719" s="212">
        <f t="shared" si="443"/>
        <v>0</v>
      </c>
      <c r="G719" s="212">
        <f t="shared" si="443"/>
        <v>0</v>
      </c>
      <c r="H719" s="212">
        <f t="shared" si="443"/>
        <v>0</v>
      </c>
      <c r="I719" s="212">
        <f t="shared" si="443"/>
        <v>0</v>
      </c>
      <c r="J719" s="212">
        <f t="shared" si="443"/>
        <v>0</v>
      </c>
      <c r="K719" s="212">
        <f t="shared" si="443"/>
        <v>0</v>
      </c>
      <c r="L719" s="212">
        <f t="shared" si="443"/>
        <v>0</v>
      </c>
      <c r="M719" s="212">
        <f t="shared" si="443"/>
        <v>0</v>
      </c>
      <c r="N719" s="212">
        <f t="shared" si="443"/>
        <v>0</v>
      </c>
      <c r="O719" s="212">
        <f t="shared" si="443"/>
        <v>0</v>
      </c>
      <c r="P719" s="212">
        <f t="shared" si="443"/>
        <v>0</v>
      </c>
      <c r="Q719" s="212">
        <f t="shared" si="443"/>
        <v>0</v>
      </c>
      <c r="R719" s="212">
        <f t="shared" si="443"/>
        <v>0</v>
      </c>
      <c r="S719" s="212">
        <f t="shared" si="443"/>
        <v>0</v>
      </c>
      <c r="T719" s="212">
        <f t="shared" si="443"/>
        <v>0</v>
      </c>
      <c r="U719" s="212">
        <f t="shared" si="443"/>
        <v>0</v>
      </c>
      <c r="V719" s="212">
        <f t="shared" si="443"/>
        <v>0</v>
      </c>
      <c r="W719" s="212">
        <f t="shared" si="443"/>
        <v>0</v>
      </c>
      <c r="X719" s="212">
        <f t="shared" si="443"/>
        <v>0</v>
      </c>
      <c r="Y719" s="212">
        <f t="shared" si="443"/>
        <v>0</v>
      </c>
      <c r="Z719" s="212">
        <f t="shared" si="443"/>
        <v>0</v>
      </c>
      <c r="AA719" s="212">
        <f t="shared" si="443"/>
        <v>0</v>
      </c>
      <c r="AB719" s="212">
        <f t="shared" si="443"/>
        <v>0</v>
      </c>
      <c r="AC719" s="212">
        <f t="shared" si="443"/>
        <v>0</v>
      </c>
      <c r="AD719" s="212">
        <f t="shared" si="443"/>
        <v>0</v>
      </c>
      <c r="AE719" s="212">
        <f t="shared" si="443"/>
        <v>0</v>
      </c>
      <c r="AF719" s="212">
        <f t="shared" si="443"/>
        <v>0</v>
      </c>
      <c r="AG719" s="212">
        <f t="shared" si="443"/>
        <v>0</v>
      </c>
      <c r="AH719" s="212">
        <f t="shared" si="443"/>
        <v>0</v>
      </c>
      <c r="AI719" s="212">
        <f t="shared" si="443"/>
        <v>0</v>
      </c>
      <c r="AJ719" s="212">
        <f t="shared" si="443"/>
        <v>0</v>
      </c>
      <c r="AK719" s="212">
        <f t="shared" si="443"/>
        <v>0</v>
      </c>
      <c r="AL719" s="212">
        <f t="shared" si="443"/>
        <v>0</v>
      </c>
      <c r="AM719" s="212">
        <f t="shared" si="443"/>
        <v>0</v>
      </c>
      <c r="AN719" s="212">
        <f t="shared" si="443"/>
        <v>0</v>
      </c>
      <c r="AO719" s="212">
        <f t="shared" si="443"/>
        <v>0</v>
      </c>
      <c r="AP719" s="212">
        <f t="shared" si="443"/>
        <v>0</v>
      </c>
    </row>
    <row r="720" spans="1:42" x14ac:dyDescent="0.2">
      <c r="A720" s="4">
        <f t="shared" si="442"/>
        <v>4</v>
      </c>
      <c r="B720" s="237">
        <f t="shared" si="439"/>
        <v>0</v>
      </c>
      <c r="C720" s="212">
        <f t="shared" ref="C720:AP720" si="444">IF(AND(C$2&gt;equip3_reserve_freq*$A707,C$2&lt;=equip3_reserve_freq*$A708),$B708/(equip3_reserve_freq),0)</f>
        <v>0</v>
      </c>
      <c r="D720" s="212">
        <f t="shared" si="444"/>
        <v>0</v>
      </c>
      <c r="E720" s="212">
        <f t="shared" si="444"/>
        <v>0</v>
      </c>
      <c r="F720" s="212">
        <f t="shared" si="444"/>
        <v>0</v>
      </c>
      <c r="G720" s="212">
        <f t="shared" si="444"/>
        <v>0</v>
      </c>
      <c r="H720" s="212">
        <f t="shared" si="444"/>
        <v>0</v>
      </c>
      <c r="I720" s="212">
        <f t="shared" si="444"/>
        <v>0</v>
      </c>
      <c r="J720" s="212">
        <f t="shared" si="444"/>
        <v>0</v>
      </c>
      <c r="K720" s="212">
        <f t="shared" si="444"/>
        <v>0</v>
      </c>
      <c r="L720" s="212">
        <f t="shared" si="444"/>
        <v>0</v>
      </c>
      <c r="M720" s="212">
        <f t="shared" si="444"/>
        <v>0</v>
      </c>
      <c r="N720" s="212">
        <f t="shared" si="444"/>
        <v>0</v>
      </c>
      <c r="O720" s="212">
        <f t="shared" si="444"/>
        <v>0</v>
      </c>
      <c r="P720" s="212">
        <f t="shared" si="444"/>
        <v>0</v>
      </c>
      <c r="Q720" s="212">
        <f t="shared" si="444"/>
        <v>0</v>
      </c>
      <c r="R720" s="212">
        <f t="shared" si="444"/>
        <v>0</v>
      </c>
      <c r="S720" s="212">
        <f t="shared" si="444"/>
        <v>0</v>
      </c>
      <c r="T720" s="212">
        <f t="shared" si="444"/>
        <v>0</v>
      </c>
      <c r="U720" s="212">
        <f t="shared" si="444"/>
        <v>0</v>
      </c>
      <c r="V720" s="212">
        <f t="shared" si="444"/>
        <v>0</v>
      </c>
      <c r="W720" s="212">
        <f t="shared" si="444"/>
        <v>0</v>
      </c>
      <c r="X720" s="212">
        <f t="shared" si="444"/>
        <v>0</v>
      </c>
      <c r="Y720" s="212">
        <f t="shared" si="444"/>
        <v>0</v>
      </c>
      <c r="Z720" s="212">
        <f t="shared" si="444"/>
        <v>0</v>
      </c>
      <c r="AA720" s="212">
        <f t="shared" si="444"/>
        <v>0</v>
      </c>
      <c r="AB720" s="212">
        <f t="shared" si="444"/>
        <v>0</v>
      </c>
      <c r="AC720" s="212">
        <f t="shared" si="444"/>
        <v>0</v>
      </c>
      <c r="AD720" s="212">
        <f t="shared" si="444"/>
        <v>0</v>
      </c>
      <c r="AE720" s="212">
        <f t="shared" si="444"/>
        <v>0</v>
      </c>
      <c r="AF720" s="212">
        <f t="shared" si="444"/>
        <v>0</v>
      </c>
      <c r="AG720" s="212">
        <f t="shared" si="444"/>
        <v>0</v>
      </c>
      <c r="AH720" s="212">
        <f t="shared" si="444"/>
        <v>0</v>
      </c>
      <c r="AI720" s="212">
        <f t="shared" si="444"/>
        <v>0</v>
      </c>
      <c r="AJ720" s="212">
        <f t="shared" si="444"/>
        <v>0</v>
      </c>
      <c r="AK720" s="212">
        <f t="shared" si="444"/>
        <v>0</v>
      </c>
      <c r="AL720" s="212">
        <f t="shared" si="444"/>
        <v>0</v>
      </c>
      <c r="AM720" s="212">
        <f t="shared" si="444"/>
        <v>0</v>
      </c>
      <c r="AN720" s="212">
        <f t="shared" si="444"/>
        <v>0</v>
      </c>
      <c r="AO720" s="212">
        <f t="shared" si="444"/>
        <v>0</v>
      </c>
      <c r="AP720" s="212">
        <f t="shared" si="444"/>
        <v>0</v>
      </c>
    </row>
    <row r="721" spans="1:42" x14ac:dyDescent="0.2">
      <c r="A721" s="4">
        <f t="shared" si="442"/>
        <v>5</v>
      </c>
      <c r="B721" s="237">
        <f t="shared" si="439"/>
        <v>0</v>
      </c>
      <c r="C721" s="212">
        <f t="shared" ref="C721:AP721" si="445">IF(AND(C$2&gt;equip3_reserve_freq*$A708,C$2&lt;=equip3_reserve_freq*$A709),$B709/(equip3_reserve_freq),0)</f>
        <v>0</v>
      </c>
      <c r="D721" s="212">
        <f t="shared" si="445"/>
        <v>0</v>
      </c>
      <c r="E721" s="212">
        <f t="shared" si="445"/>
        <v>0</v>
      </c>
      <c r="F721" s="212">
        <f t="shared" si="445"/>
        <v>0</v>
      </c>
      <c r="G721" s="212">
        <f t="shared" si="445"/>
        <v>0</v>
      </c>
      <c r="H721" s="212">
        <f t="shared" si="445"/>
        <v>0</v>
      </c>
      <c r="I721" s="212">
        <f t="shared" si="445"/>
        <v>0</v>
      </c>
      <c r="J721" s="212">
        <f t="shared" si="445"/>
        <v>0</v>
      </c>
      <c r="K721" s="212">
        <f t="shared" si="445"/>
        <v>0</v>
      </c>
      <c r="L721" s="212">
        <f t="shared" si="445"/>
        <v>0</v>
      </c>
      <c r="M721" s="212">
        <f t="shared" si="445"/>
        <v>0</v>
      </c>
      <c r="N721" s="212">
        <f t="shared" si="445"/>
        <v>0</v>
      </c>
      <c r="O721" s="212">
        <f t="shared" si="445"/>
        <v>0</v>
      </c>
      <c r="P721" s="212">
        <f t="shared" si="445"/>
        <v>0</v>
      </c>
      <c r="Q721" s="212">
        <f t="shared" si="445"/>
        <v>0</v>
      </c>
      <c r="R721" s="212">
        <f t="shared" si="445"/>
        <v>0</v>
      </c>
      <c r="S721" s="212">
        <f t="shared" si="445"/>
        <v>0</v>
      </c>
      <c r="T721" s="212">
        <f t="shared" si="445"/>
        <v>0</v>
      </c>
      <c r="U721" s="212">
        <f t="shared" si="445"/>
        <v>0</v>
      </c>
      <c r="V721" s="212">
        <f t="shared" si="445"/>
        <v>0</v>
      </c>
      <c r="W721" s="212">
        <f t="shared" si="445"/>
        <v>0</v>
      </c>
      <c r="X721" s="212">
        <f t="shared" si="445"/>
        <v>0</v>
      </c>
      <c r="Y721" s="212">
        <f t="shared" si="445"/>
        <v>0</v>
      </c>
      <c r="Z721" s="212">
        <f t="shared" si="445"/>
        <v>0</v>
      </c>
      <c r="AA721" s="212">
        <f t="shared" si="445"/>
        <v>0</v>
      </c>
      <c r="AB721" s="212">
        <f t="shared" si="445"/>
        <v>0</v>
      </c>
      <c r="AC721" s="212">
        <f t="shared" si="445"/>
        <v>0</v>
      </c>
      <c r="AD721" s="212">
        <f t="shared" si="445"/>
        <v>0</v>
      </c>
      <c r="AE721" s="212">
        <f t="shared" si="445"/>
        <v>0</v>
      </c>
      <c r="AF721" s="212">
        <f t="shared" si="445"/>
        <v>0</v>
      </c>
      <c r="AG721" s="212">
        <f t="shared" si="445"/>
        <v>0</v>
      </c>
      <c r="AH721" s="212">
        <f t="shared" si="445"/>
        <v>0</v>
      </c>
      <c r="AI721" s="212">
        <f t="shared" si="445"/>
        <v>0</v>
      </c>
      <c r="AJ721" s="212">
        <f t="shared" si="445"/>
        <v>0</v>
      </c>
      <c r="AK721" s="212">
        <f t="shared" si="445"/>
        <v>0</v>
      </c>
      <c r="AL721" s="212">
        <f t="shared" si="445"/>
        <v>0</v>
      </c>
      <c r="AM721" s="212">
        <f t="shared" si="445"/>
        <v>0</v>
      </c>
      <c r="AN721" s="212">
        <f t="shared" si="445"/>
        <v>0</v>
      </c>
      <c r="AO721" s="212">
        <f t="shared" si="445"/>
        <v>0</v>
      </c>
      <c r="AP721" s="212">
        <f t="shared" si="445"/>
        <v>0</v>
      </c>
    </row>
    <row r="722" spans="1:42" x14ac:dyDescent="0.2">
      <c r="A722" s="4">
        <f t="shared" si="442"/>
        <v>6</v>
      </c>
      <c r="B722" s="237">
        <f t="shared" si="439"/>
        <v>0</v>
      </c>
      <c r="C722" s="212">
        <f t="shared" ref="C722:AP722" si="446">IF(AND(C$2&gt;equip3_reserve_freq*$A709,C$2&lt;=equip3_reserve_freq*$A710),$B710/(equip3_reserve_freq),0)</f>
        <v>0</v>
      </c>
      <c r="D722" s="212">
        <f t="shared" si="446"/>
        <v>0</v>
      </c>
      <c r="E722" s="212">
        <f t="shared" si="446"/>
        <v>0</v>
      </c>
      <c r="F722" s="212">
        <f t="shared" si="446"/>
        <v>0</v>
      </c>
      <c r="G722" s="212">
        <f t="shared" si="446"/>
        <v>0</v>
      </c>
      <c r="H722" s="212">
        <f t="shared" si="446"/>
        <v>0</v>
      </c>
      <c r="I722" s="212">
        <f t="shared" si="446"/>
        <v>0</v>
      </c>
      <c r="J722" s="212">
        <f t="shared" si="446"/>
        <v>0</v>
      </c>
      <c r="K722" s="212">
        <f t="shared" si="446"/>
        <v>0</v>
      </c>
      <c r="L722" s="212">
        <f t="shared" si="446"/>
        <v>0</v>
      </c>
      <c r="M722" s="212">
        <f t="shared" si="446"/>
        <v>0</v>
      </c>
      <c r="N722" s="212">
        <f t="shared" si="446"/>
        <v>0</v>
      </c>
      <c r="O722" s="212">
        <f t="shared" si="446"/>
        <v>0</v>
      </c>
      <c r="P722" s="212">
        <f t="shared" si="446"/>
        <v>0</v>
      </c>
      <c r="Q722" s="212">
        <f t="shared" si="446"/>
        <v>0</v>
      </c>
      <c r="R722" s="212">
        <f t="shared" si="446"/>
        <v>0</v>
      </c>
      <c r="S722" s="212">
        <f t="shared" si="446"/>
        <v>0</v>
      </c>
      <c r="T722" s="212">
        <f t="shared" si="446"/>
        <v>0</v>
      </c>
      <c r="U722" s="212">
        <f t="shared" si="446"/>
        <v>0</v>
      </c>
      <c r="V722" s="212">
        <f t="shared" si="446"/>
        <v>0</v>
      </c>
      <c r="W722" s="212">
        <f t="shared" si="446"/>
        <v>0</v>
      </c>
      <c r="X722" s="212">
        <f t="shared" si="446"/>
        <v>0</v>
      </c>
      <c r="Y722" s="212">
        <f t="shared" si="446"/>
        <v>0</v>
      </c>
      <c r="Z722" s="212">
        <f t="shared" si="446"/>
        <v>0</v>
      </c>
      <c r="AA722" s="212">
        <f t="shared" si="446"/>
        <v>0</v>
      </c>
      <c r="AB722" s="212">
        <f t="shared" si="446"/>
        <v>0</v>
      </c>
      <c r="AC722" s="212">
        <f t="shared" si="446"/>
        <v>0</v>
      </c>
      <c r="AD722" s="212">
        <f t="shared" si="446"/>
        <v>0</v>
      </c>
      <c r="AE722" s="212">
        <f t="shared" si="446"/>
        <v>0</v>
      </c>
      <c r="AF722" s="212">
        <f t="shared" si="446"/>
        <v>0</v>
      </c>
      <c r="AG722" s="212">
        <f t="shared" si="446"/>
        <v>0</v>
      </c>
      <c r="AH722" s="212">
        <f t="shared" si="446"/>
        <v>0</v>
      </c>
      <c r="AI722" s="212">
        <f t="shared" si="446"/>
        <v>0</v>
      </c>
      <c r="AJ722" s="212">
        <f t="shared" si="446"/>
        <v>0</v>
      </c>
      <c r="AK722" s="212">
        <f t="shared" si="446"/>
        <v>0</v>
      </c>
      <c r="AL722" s="212">
        <f t="shared" si="446"/>
        <v>0</v>
      </c>
      <c r="AM722" s="212">
        <f t="shared" si="446"/>
        <v>0</v>
      </c>
      <c r="AN722" s="212">
        <f t="shared" si="446"/>
        <v>0</v>
      </c>
      <c r="AO722" s="212">
        <f t="shared" si="446"/>
        <v>0</v>
      </c>
      <c r="AP722" s="212">
        <f t="shared" si="446"/>
        <v>0</v>
      </c>
    </row>
    <row r="723" spans="1:42" x14ac:dyDescent="0.2">
      <c r="A723" s="4">
        <f t="shared" si="442"/>
        <v>7</v>
      </c>
      <c r="B723" s="237">
        <f t="shared" si="439"/>
        <v>0</v>
      </c>
      <c r="C723" s="212">
        <f t="shared" ref="C723:AP723" si="447">IF(AND(C$2&gt;equip3_reserve_freq*$A710,C$2&lt;=equip3_reserve_freq*$A711),$B711/(equip3_reserve_freq),0)</f>
        <v>0</v>
      </c>
      <c r="D723" s="212">
        <f t="shared" si="447"/>
        <v>0</v>
      </c>
      <c r="E723" s="212">
        <f t="shared" si="447"/>
        <v>0</v>
      </c>
      <c r="F723" s="212">
        <f t="shared" si="447"/>
        <v>0</v>
      </c>
      <c r="G723" s="212">
        <f t="shared" si="447"/>
        <v>0</v>
      </c>
      <c r="H723" s="212">
        <f t="shared" si="447"/>
        <v>0</v>
      </c>
      <c r="I723" s="212">
        <f t="shared" si="447"/>
        <v>0</v>
      </c>
      <c r="J723" s="212">
        <f t="shared" si="447"/>
        <v>0</v>
      </c>
      <c r="K723" s="212">
        <f t="shared" si="447"/>
        <v>0</v>
      </c>
      <c r="L723" s="212">
        <f t="shared" si="447"/>
        <v>0</v>
      </c>
      <c r="M723" s="212">
        <f t="shared" si="447"/>
        <v>0</v>
      </c>
      <c r="N723" s="212">
        <f t="shared" si="447"/>
        <v>0</v>
      </c>
      <c r="O723" s="212">
        <f t="shared" si="447"/>
        <v>0</v>
      </c>
      <c r="P723" s="212">
        <f t="shared" si="447"/>
        <v>0</v>
      </c>
      <c r="Q723" s="212">
        <f t="shared" si="447"/>
        <v>0</v>
      </c>
      <c r="R723" s="212">
        <f t="shared" si="447"/>
        <v>0</v>
      </c>
      <c r="S723" s="212">
        <f t="shared" si="447"/>
        <v>0</v>
      </c>
      <c r="T723" s="212">
        <f t="shared" si="447"/>
        <v>0</v>
      </c>
      <c r="U723" s="212">
        <f t="shared" si="447"/>
        <v>0</v>
      </c>
      <c r="V723" s="212">
        <f t="shared" si="447"/>
        <v>0</v>
      </c>
      <c r="W723" s="212">
        <f t="shared" si="447"/>
        <v>0</v>
      </c>
      <c r="X723" s="212">
        <f t="shared" si="447"/>
        <v>0</v>
      </c>
      <c r="Y723" s="212">
        <f t="shared" si="447"/>
        <v>0</v>
      </c>
      <c r="Z723" s="212">
        <f t="shared" si="447"/>
        <v>0</v>
      </c>
      <c r="AA723" s="212">
        <f t="shared" si="447"/>
        <v>0</v>
      </c>
      <c r="AB723" s="212">
        <f t="shared" si="447"/>
        <v>0</v>
      </c>
      <c r="AC723" s="212">
        <f t="shared" si="447"/>
        <v>0</v>
      </c>
      <c r="AD723" s="212">
        <f t="shared" si="447"/>
        <v>0</v>
      </c>
      <c r="AE723" s="212">
        <f t="shared" si="447"/>
        <v>0</v>
      </c>
      <c r="AF723" s="212">
        <f t="shared" si="447"/>
        <v>0</v>
      </c>
      <c r="AG723" s="212">
        <f t="shared" si="447"/>
        <v>0</v>
      </c>
      <c r="AH723" s="212">
        <f t="shared" si="447"/>
        <v>0</v>
      </c>
      <c r="AI723" s="212">
        <f t="shared" si="447"/>
        <v>0</v>
      </c>
      <c r="AJ723" s="212">
        <f t="shared" si="447"/>
        <v>0</v>
      </c>
      <c r="AK723" s="212">
        <f t="shared" si="447"/>
        <v>0</v>
      </c>
      <c r="AL723" s="212">
        <f t="shared" si="447"/>
        <v>0</v>
      </c>
      <c r="AM723" s="212">
        <f t="shared" si="447"/>
        <v>0</v>
      </c>
      <c r="AN723" s="212">
        <f t="shared" si="447"/>
        <v>0</v>
      </c>
      <c r="AO723" s="212">
        <f t="shared" si="447"/>
        <v>0</v>
      </c>
      <c r="AP723" s="212">
        <f t="shared" si="447"/>
        <v>0</v>
      </c>
    </row>
    <row r="724" spans="1:42" x14ac:dyDescent="0.2">
      <c r="A724" s="4">
        <f t="shared" si="442"/>
        <v>8</v>
      </c>
      <c r="B724" s="237">
        <f t="shared" si="439"/>
        <v>0</v>
      </c>
      <c r="C724" s="212">
        <f t="shared" ref="C724:AP724" si="448">IF(AND(C$2&gt;equip3_reserve_freq*$A711,C$2&lt;=equip3_reserve_freq*$A712),$B712/(equip3_reserve_freq),0)</f>
        <v>0</v>
      </c>
      <c r="D724" s="212">
        <f t="shared" si="448"/>
        <v>0</v>
      </c>
      <c r="E724" s="212">
        <f t="shared" si="448"/>
        <v>0</v>
      </c>
      <c r="F724" s="212">
        <f t="shared" si="448"/>
        <v>0</v>
      </c>
      <c r="G724" s="212">
        <f t="shared" si="448"/>
        <v>0</v>
      </c>
      <c r="H724" s="212">
        <f t="shared" si="448"/>
        <v>0</v>
      </c>
      <c r="I724" s="212">
        <f t="shared" si="448"/>
        <v>0</v>
      </c>
      <c r="J724" s="212">
        <f t="shared" si="448"/>
        <v>0</v>
      </c>
      <c r="K724" s="212">
        <f t="shared" si="448"/>
        <v>0</v>
      </c>
      <c r="L724" s="212">
        <f t="shared" si="448"/>
        <v>0</v>
      </c>
      <c r="M724" s="212">
        <f t="shared" si="448"/>
        <v>0</v>
      </c>
      <c r="N724" s="212">
        <f t="shared" si="448"/>
        <v>0</v>
      </c>
      <c r="O724" s="212">
        <f t="shared" si="448"/>
        <v>0</v>
      </c>
      <c r="P724" s="212">
        <f t="shared" si="448"/>
        <v>0</v>
      </c>
      <c r="Q724" s="212">
        <f t="shared" si="448"/>
        <v>0</v>
      </c>
      <c r="R724" s="212">
        <f t="shared" si="448"/>
        <v>0</v>
      </c>
      <c r="S724" s="212">
        <f t="shared" si="448"/>
        <v>0</v>
      </c>
      <c r="T724" s="212">
        <f t="shared" si="448"/>
        <v>0</v>
      </c>
      <c r="U724" s="212">
        <f t="shared" si="448"/>
        <v>0</v>
      </c>
      <c r="V724" s="212">
        <f t="shared" si="448"/>
        <v>0</v>
      </c>
      <c r="W724" s="212">
        <f t="shared" si="448"/>
        <v>0</v>
      </c>
      <c r="X724" s="212">
        <f t="shared" si="448"/>
        <v>0</v>
      </c>
      <c r="Y724" s="212">
        <f t="shared" si="448"/>
        <v>0</v>
      </c>
      <c r="Z724" s="212">
        <f t="shared" si="448"/>
        <v>0</v>
      </c>
      <c r="AA724" s="212">
        <f t="shared" si="448"/>
        <v>0</v>
      </c>
      <c r="AB724" s="212">
        <f t="shared" si="448"/>
        <v>0</v>
      </c>
      <c r="AC724" s="212">
        <f t="shared" si="448"/>
        <v>0</v>
      </c>
      <c r="AD724" s="212">
        <f t="shared" si="448"/>
        <v>0</v>
      </c>
      <c r="AE724" s="212">
        <f t="shared" si="448"/>
        <v>0</v>
      </c>
      <c r="AF724" s="212">
        <f t="shared" si="448"/>
        <v>0</v>
      </c>
      <c r="AG724" s="212">
        <f t="shared" si="448"/>
        <v>0</v>
      </c>
      <c r="AH724" s="212">
        <f t="shared" si="448"/>
        <v>0</v>
      </c>
      <c r="AI724" s="212">
        <f t="shared" si="448"/>
        <v>0</v>
      </c>
      <c r="AJ724" s="212">
        <f t="shared" si="448"/>
        <v>0</v>
      </c>
      <c r="AK724" s="212">
        <f t="shared" si="448"/>
        <v>0</v>
      </c>
      <c r="AL724" s="212">
        <f t="shared" si="448"/>
        <v>0</v>
      </c>
      <c r="AM724" s="212">
        <f t="shared" si="448"/>
        <v>0</v>
      </c>
      <c r="AN724" s="212">
        <f t="shared" si="448"/>
        <v>0</v>
      </c>
      <c r="AO724" s="212">
        <f t="shared" si="448"/>
        <v>0</v>
      </c>
      <c r="AP724" s="212">
        <f t="shared" si="448"/>
        <v>0</v>
      </c>
    </row>
    <row r="725" spans="1:42" x14ac:dyDescent="0.2">
      <c r="A725" s="4">
        <f>A724+1</f>
        <v>9</v>
      </c>
      <c r="B725" s="237">
        <f t="shared" si="439"/>
        <v>0</v>
      </c>
      <c r="C725" s="212">
        <f t="shared" ref="C725:AP725" si="449">IF(AND(C$2&gt;equip3_reserve_freq*$A712,C$2&lt;=equip3_reserve_freq*$A713),$B713/(equip3_reserve_freq),0)</f>
        <v>0</v>
      </c>
      <c r="D725" s="212">
        <f t="shared" si="449"/>
        <v>0</v>
      </c>
      <c r="E725" s="212">
        <f t="shared" si="449"/>
        <v>0</v>
      </c>
      <c r="F725" s="212">
        <f t="shared" si="449"/>
        <v>0</v>
      </c>
      <c r="G725" s="212">
        <f t="shared" si="449"/>
        <v>0</v>
      </c>
      <c r="H725" s="212">
        <f t="shared" si="449"/>
        <v>0</v>
      </c>
      <c r="I725" s="212">
        <f t="shared" si="449"/>
        <v>0</v>
      </c>
      <c r="J725" s="212">
        <f t="shared" si="449"/>
        <v>0</v>
      </c>
      <c r="K725" s="212">
        <f t="shared" si="449"/>
        <v>0</v>
      </c>
      <c r="L725" s="212">
        <f t="shared" si="449"/>
        <v>0</v>
      </c>
      <c r="M725" s="212">
        <f t="shared" si="449"/>
        <v>0</v>
      </c>
      <c r="N725" s="212">
        <f t="shared" si="449"/>
        <v>0</v>
      </c>
      <c r="O725" s="212">
        <f t="shared" si="449"/>
        <v>0</v>
      </c>
      <c r="P725" s="212">
        <f t="shared" si="449"/>
        <v>0</v>
      </c>
      <c r="Q725" s="212">
        <f t="shared" si="449"/>
        <v>0</v>
      </c>
      <c r="R725" s="212">
        <f t="shared" si="449"/>
        <v>0</v>
      </c>
      <c r="S725" s="212">
        <f t="shared" si="449"/>
        <v>0</v>
      </c>
      <c r="T725" s="212">
        <f t="shared" si="449"/>
        <v>0</v>
      </c>
      <c r="U725" s="212">
        <f t="shared" si="449"/>
        <v>0</v>
      </c>
      <c r="V725" s="212">
        <f t="shared" si="449"/>
        <v>0</v>
      </c>
      <c r="W725" s="212">
        <f t="shared" si="449"/>
        <v>0</v>
      </c>
      <c r="X725" s="212">
        <f t="shared" si="449"/>
        <v>0</v>
      </c>
      <c r="Y725" s="212">
        <f t="shared" si="449"/>
        <v>0</v>
      </c>
      <c r="Z725" s="212">
        <f t="shared" si="449"/>
        <v>0</v>
      </c>
      <c r="AA725" s="212">
        <f t="shared" si="449"/>
        <v>0</v>
      </c>
      <c r="AB725" s="212">
        <f t="shared" si="449"/>
        <v>0</v>
      </c>
      <c r="AC725" s="212">
        <f t="shared" si="449"/>
        <v>0</v>
      </c>
      <c r="AD725" s="212">
        <f t="shared" si="449"/>
        <v>0</v>
      </c>
      <c r="AE725" s="212">
        <f t="shared" si="449"/>
        <v>0</v>
      </c>
      <c r="AF725" s="212">
        <f t="shared" si="449"/>
        <v>0</v>
      </c>
      <c r="AG725" s="212">
        <f t="shared" si="449"/>
        <v>0</v>
      </c>
      <c r="AH725" s="212">
        <f t="shared" si="449"/>
        <v>0</v>
      </c>
      <c r="AI725" s="212">
        <f t="shared" si="449"/>
        <v>0</v>
      </c>
      <c r="AJ725" s="212">
        <f t="shared" si="449"/>
        <v>0</v>
      </c>
      <c r="AK725" s="212">
        <f t="shared" si="449"/>
        <v>0</v>
      </c>
      <c r="AL725" s="212">
        <f t="shared" si="449"/>
        <v>0</v>
      </c>
      <c r="AM725" s="212">
        <f t="shared" si="449"/>
        <v>0</v>
      </c>
      <c r="AN725" s="212">
        <f t="shared" si="449"/>
        <v>0</v>
      </c>
      <c r="AO725" s="212">
        <f t="shared" si="449"/>
        <v>0</v>
      </c>
      <c r="AP725" s="212">
        <f t="shared" si="449"/>
        <v>0</v>
      </c>
    </row>
    <row r="726" spans="1:42" x14ac:dyDescent="0.2">
      <c r="A726" s="4">
        <f t="shared" ref="A726" si="450">A725+1</f>
        <v>10</v>
      </c>
      <c r="B726" s="237">
        <f t="shared" si="439"/>
        <v>0</v>
      </c>
      <c r="C726" s="217">
        <f t="shared" ref="C726:AP726" si="451">IF(AND(C$2&gt;equip3_reserve_freq*$A713,C$2&lt;=equip3_reserve_freq*$A714),$B714/(equip3_reserve_freq),0)</f>
        <v>0</v>
      </c>
      <c r="D726" s="217">
        <f t="shared" si="451"/>
        <v>0</v>
      </c>
      <c r="E726" s="217">
        <f t="shared" si="451"/>
        <v>0</v>
      </c>
      <c r="F726" s="217">
        <f t="shared" si="451"/>
        <v>0</v>
      </c>
      <c r="G726" s="217">
        <f t="shared" si="451"/>
        <v>0</v>
      </c>
      <c r="H726" s="217">
        <f t="shared" si="451"/>
        <v>0</v>
      </c>
      <c r="I726" s="217">
        <f t="shared" si="451"/>
        <v>0</v>
      </c>
      <c r="J726" s="217">
        <f t="shared" si="451"/>
        <v>0</v>
      </c>
      <c r="K726" s="217">
        <f t="shared" si="451"/>
        <v>0</v>
      </c>
      <c r="L726" s="217">
        <f t="shared" si="451"/>
        <v>0</v>
      </c>
      <c r="M726" s="217">
        <f t="shared" si="451"/>
        <v>0</v>
      </c>
      <c r="N726" s="217">
        <f t="shared" si="451"/>
        <v>0</v>
      </c>
      <c r="O726" s="217">
        <f t="shared" si="451"/>
        <v>0</v>
      </c>
      <c r="P726" s="217">
        <f t="shared" si="451"/>
        <v>0</v>
      </c>
      <c r="Q726" s="217">
        <f t="shared" si="451"/>
        <v>0</v>
      </c>
      <c r="R726" s="217">
        <f t="shared" si="451"/>
        <v>0</v>
      </c>
      <c r="S726" s="217">
        <f t="shared" si="451"/>
        <v>0</v>
      </c>
      <c r="T726" s="217">
        <f t="shared" si="451"/>
        <v>0</v>
      </c>
      <c r="U726" s="217">
        <f t="shared" si="451"/>
        <v>0</v>
      </c>
      <c r="V726" s="217">
        <f t="shared" si="451"/>
        <v>0</v>
      </c>
      <c r="W726" s="217">
        <f t="shared" si="451"/>
        <v>0</v>
      </c>
      <c r="X726" s="217">
        <f t="shared" si="451"/>
        <v>0</v>
      </c>
      <c r="Y726" s="217">
        <f t="shared" si="451"/>
        <v>0</v>
      </c>
      <c r="Z726" s="217">
        <f t="shared" si="451"/>
        <v>0</v>
      </c>
      <c r="AA726" s="217">
        <f t="shared" si="451"/>
        <v>0</v>
      </c>
      <c r="AB726" s="217">
        <f t="shared" si="451"/>
        <v>0</v>
      </c>
      <c r="AC726" s="217">
        <f t="shared" si="451"/>
        <v>0</v>
      </c>
      <c r="AD726" s="217">
        <f t="shared" si="451"/>
        <v>0</v>
      </c>
      <c r="AE726" s="217">
        <f t="shared" si="451"/>
        <v>0</v>
      </c>
      <c r="AF726" s="217">
        <f t="shared" si="451"/>
        <v>0</v>
      </c>
      <c r="AG726" s="217">
        <f t="shared" si="451"/>
        <v>0</v>
      </c>
      <c r="AH726" s="217">
        <f t="shared" si="451"/>
        <v>0</v>
      </c>
      <c r="AI726" s="217">
        <f t="shared" si="451"/>
        <v>0</v>
      </c>
      <c r="AJ726" s="217">
        <f t="shared" si="451"/>
        <v>0</v>
      </c>
      <c r="AK726" s="217">
        <f t="shared" si="451"/>
        <v>0</v>
      </c>
      <c r="AL726" s="217">
        <f t="shared" si="451"/>
        <v>0</v>
      </c>
      <c r="AM726" s="217">
        <f t="shared" si="451"/>
        <v>0</v>
      </c>
      <c r="AN726" s="217">
        <f t="shared" si="451"/>
        <v>0</v>
      </c>
      <c r="AO726" s="217">
        <f t="shared" si="451"/>
        <v>0</v>
      </c>
      <c r="AP726" s="217">
        <f t="shared" si="451"/>
        <v>0</v>
      </c>
    </row>
    <row r="727" spans="1:42" x14ac:dyDescent="0.2">
      <c r="A727" s="37" t="s">
        <v>13</v>
      </c>
      <c r="B727" s="28"/>
      <c r="C727" s="216">
        <f>SUM(C717:C726)</f>
        <v>0</v>
      </c>
      <c r="D727" s="216">
        <f t="shared" ref="D727:AP727" si="452">SUM(D717:D726)</f>
        <v>0</v>
      </c>
      <c r="E727" s="216">
        <f t="shared" si="452"/>
        <v>0</v>
      </c>
      <c r="F727" s="216">
        <f t="shared" si="452"/>
        <v>0</v>
      </c>
      <c r="G727" s="216">
        <f t="shared" si="452"/>
        <v>0</v>
      </c>
      <c r="H727" s="216">
        <f t="shared" si="452"/>
        <v>0</v>
      </c>
      <c r="I727" s="216">
        <f t="shared" si="452"/>
        <v>0</v>
      </c>
      <c r="J727" s="216">
        <f t="shared" si="452"/>
        <v>0</v>
      </c>
      <c r="K727" s="216">
        <f t="shared" si="452"/>
        <v>0</v>
      </c>
      <c r="L727" s="216">
        <f t="shared" si="452"/>
        <v>0</v>
      </c>
      <c r="M727" s="216">
        <f t="shared" si="452"/>
        <v>0</v>
      </c>
      <c r="N727" s="216">
        <f t="shared" si="452"/>
        <v>0</v>
      </c>
      <c r="O727" s="216">
        <f t="shared" si="452"/>
        <v>0</v>
      </c>
      <c r="P727" s="216">
        <f t="shared" si="452"/>
        <v>0</v>
      </c>
      <c r="Q727" s="216">
        <f t="shared" si="452"/>
        <v>0</v>
      </c>
      <c r="R727" s="216">
        <f t="shared" si="452"/>
        <v>0</v>
      </c>
      <c r="S727" s="216">
        <f t="shared" si="452"/>
        <v>0</v>
      </c>
      <c r="T727" s="216">
        <f t="shared" si="452"/>
        <v>0</v>
      </c>
      <c r="U727" s="216">
        <f t="shared" si="452"/>
        <v>0</v>
      </c>
      <c r="V727" s="216">
        <f t="shared" si="452"/>
        <v>0</v>
      </c>
      <c r="W727" s="216">
        <f t="shared" si="452"/>
        <v>0</v>
      </c>
      <c r="X727" s="216">
        <f t="shared" si="452"/>
        <v>0</v>
      </c>
      <c r="Y727" s="216">
        <f t="shared" si="452"/>
        <v>0</v>
      </c>
      <c r="Z727" s="216">
        <f t="shared" si="452"/>
        <v>0</v>
      </c>
      <c r="AA727" s="216">
        <f t="shared" si="452"/>
        <v>0</v>
      </c>
      <c r="AB727" s="216">
        <f t="shared" si="452"/>
        <v>0</v>
      </c>
      <c r="AC727" s="216">
        <f t="shared" si="452"/>
        <v>0</v>
      </c>
      <c r="AD727" s="216">
        <f t="shared" si="452"/>
        <v>0</v>
      </c>
      <c r="AE727" s="216">
        <f t="shared" si="452"/>
        <v>0</v>
      </c>
      <c r="AF727" s="216">
        <f t="shared" si="452"/>
        <v>0</v>
      </c>
      <c r="AG727" s="216">
        <f t="shared" si="452"/>
        <v>0</v>
      </c>
      <c r="AH727" s="216">
        <f t="shared" si="452"/>
        <v>0</v>
      </c>
      <c r="AI727" s="216">
        <f t="shared" si="452"/>
        <v>0</v>
      </c>
      <c r="AJ727" s="216">
        <f t="shared" si="452"/>
        <v>0</v>
      </c>
      <c r="AK727" s="216">
        <f t="shared" si="452"/>
        <v>0</v>
      </c>
      <c r="AL727" s="216">
        <f t="shared" si="452"/>
        <v>0</v>
      </c>
      <c r="AM727" s="216">
        <f t="shared" si="452"/>
        <v>0</v>
      </c>
      <c r="AN727" s="216">
        <f t="shared" si="452"/>
        <v>0</v>
      </c>
      <c r="AO727" s="216">
        <f t="shared" si="452"/>
        <v>0</v>
      </c>
      <c r="AP727" s="216">
        <f t="shared" si="452"/>
        <v>0</v>
      </c>
    </row>
    <row r="728" spans="1:42" s="122" customFormat="1" x14ac:dyDescent="0.2">
      <c r="A728" s="4"/>
      <c r="B728" s="203"/>
    </row>
    <row r="729" spans="1:42" s="122" customFormat="1" x14ac:dyDescent="0.2">
      <c r="A729" s="4" t="s">
        <v>320</v>
      </c>
      <c r="B729" s="203"/>
    </row>
    <row r="730" spans="1:42" x14ac:dyDescent="0.2">
      <c r="A730" s="27" t="s">
        <v>321</v>
      </c>
      <c r="B730" s="216">
        <f>B619+B625+B631+B637+B669+B701</f>
        <v>0</v>
      </c>
      <c r="C730" s="216">
        <f t="shared" ref="C730:AP730" si="453">C619+C625+C631+C637+C669+C701</f>
        <v>0</v>
      </c>
      <c r="D730" s="216">
        <f t="shared" si="453"/>
        <v>0</v>
      </c>
      <c r="E730" s="216">
        <f t="shared" si="453"/>
        <v>0</v>
      </c>
      <c r="F730" s="216">
        <f t="shared" si="453"/>
        <v>0</v>
      </c>
      <c r="G730" s="216">
        <f t="shared" si="453"/>
        <v>0</v>
      </c>
      <c r="H730" s="216">
        <f t="shared" si="453"/>
        <v>0</v>
      </c>
      <c r="I730" s="216">
        <f t="shared" si="453"/>
        <v>0</v>
      </c>
      <c r="J730" s="216">
        <f t="shared" si="453"/>
        <v>0</v>
      </c>
      <c r="K730" s="216">
        <f t="shared" si="453"/>
        <v>0</v>
      </c>
      <c r="L730" s="216">
        <f t="shared" si="453"/>
        <v>0</v>
      </c>
      <c r="M730" s="216">
        <f t="shared" si="453"/>
        <v>0</v>
      </c>
      <c r="N730" s="216">
        <f t="shared" si="453"/>
        <v>0</v>
      </c>
      <c r="O730" s="216">
        <f t="shared" si="453"/>
        <v>0</v>
      </c>
      <c r="P730" s="216">
        <f t="shared" si="453"/>
        <v>0</v>
      </c>
      <c r="Q730" s="216">
        <f t="shared" si="453"/>
        <v>0</v>
      </c>
      <c r="R730" s="216">
        <f t="shared" si="453"/>
        <v>0</v>
      </c>
      <c r="S730" s="216">
        <f t="shared" si="453"/>
        <v>0</v>
      </c>
      <c r="T730" s="216">
        <f t="shared" si="453"/>
        <v>0</v>
      </c>
      <c r="U730" s="216">
        <f t="shared" si="453"/>
        <v>0</v>
      </c>
      <c r="V730" s="216">
        <f t="shared" si="453"/>
        <v>0</v>
      </c>
      <c r="W730" s="216">
        <f t="shared" si="453"/>
        <v>0</v>
      </c>
      <c r="X730" s="216">
        <f t="shared" si="453"/>
        <v>0</v>
      </c>
      <c r="Y730" s="216">
        <f t="shared" si="453"/>
        <v>0</v>
      </c>
      <c r="Z730" s="216">
        <f t="shared" si="453"/>
        <v>0</v>
      </c>
      <c r="AA730" s="216">
        <f t="shared" si="453"/>
        <v>0</v>
      </c>
      <c r="AB730" s="216">
        <f t="shared" si="453"/>
        <v>0</v>
      </c>
      <c r="AC730" s="216">
        <f t="shared" si="453"/>
        <v>0</v>
      </c>
      <c r="AD730" s="216">
        <f t="shared" si="453"/>
        <v>0</v>
      </c>
      <c r="AE730" s="216">
        <f t="shared" si="453"/>
        <v>0</v>
      </c>
      <c r="AF730" s="216">
        <f t="shared" si="453"/>
        <v>0</v>
      </c>
      <c r="AG730" s="216">
        <f t="shared" si="453"/>
        <v>0</v>
      </c>
      <c r="AH730" s="216">
        <f t="shared" si="453"/>
        <v>0</v>
      </c>
      <c r="AI730" s="216">
        <f t="shared" si="453"/>
        <v>0</v>
      </c>
      <c r="AJ730" s="216">
        <f t="shared" si="453"/>
        <v>0</v>
      </c>
      <c r="AK730" s="216">
        <f t="shared" si="453"/>
        <v>0</v>
      </c>
      <c r="AL730" s="216">
        <f t="shared" si="453"/>
        <v>0</v>
      </c>
      <c r="AM730" s="216">
        <f t="shared" si="453"/>
        <v>0</v>
      </c>
      <c r="AN730" s="216">
        <f t="shared" si="453"/>
        <v>0</v>
      </c>
      <c r="AO730" s="216">
        <f t="shared" si="453"/>
        <v>0</v>
      </c>
      <c r="AP730" s="216">
        <f t="shared" si="453"/>
        <v>0</v>
      </c>
    </row>
    <row r="731" spans="1:42" x14ac:dyDescent="0.2">
      <c r="A731" s="27" t="s">
        <v>320</v>
      </c>
      <c r="B731" s="212"/>
      <c r="C731" s="216">
        <f t="shared" ref="C731:AP731" si="454">IF(C$2&lt;=analysis_period,B730*reserves_interest/100,0)</f>
        <v>0</v>
      </c>
      <c r="D731" s="216">
        <f t="shared" si="454"/>
        <v>0</v>
      </c>
      <c r="E731" s="216">
        <f t="shared" si="454"/>
        <v>0</v>
      </c>
      <c r="F731" s="216">
        <f t="shared" si="454"/>
        <v>0</v>
      </c>
      <c r="G731" s="216">
        <f t="shared" si="454"/>
        <v>0</v>
      </c>
      <c r="H731" s="216">
        <f t="shared" si="454"/>
        <v>0</v>
      </c>
      <c r="I731" s="216">
        <f t="shared" si="454"/>
        <v>0</v>
      </c>
      <c r="J731" s="216">
        <f t="shared" si="454"/>
        <v>0</v>
      </c>
      <c r="K731" s="216">
        <f t="shared" si="454"/>
        <v>0</v>
      </c>
      <c r="L731" s="216">
        <f t="shared" si="454"/>
        <v>0</v>
      </c>
      <c r="M731" s="216">
        <f t="shared" si="454"/>
        <v>0</v>
      </c>
      <c r="N731" s="216">
        <f t="shared" si="454"/>
        <v>0</v>
      </c>
      <c r="O731" s="216">
        <f t="shared" si="454"/>
        <v>0</v>
      </c>
      <c r="P731" s="216">
        <f t="shared" si="454"/>
        <v>0</v>
      </c>
      <c r="Q731" s="216">
        <f t="shared" si="454"/>
        <v>0</v>
      </c>
      <c r="R731" s="216">
        <f t="shared" si="454"/>
        <v>0</v>
      </c>
      <c r="S731" s="216">
        <f t="shared" si="454"/>
        <v>0</v>
      </c>
      <c r="T731" s="216">
        <f t="shared" si="454"/>
        <v>0</v>
      </c>
      <c r="U731" s="216">
        <f t="shared" si="454"/>
        <v>0</v>
      </c>
      <c r="V731" s="216">
        <f t="shared" si="454"/>
        <v>0</v>
      </c>
      <c r="W731" s="216">
        <f t="shared" si="454"/>
        <v>0</v>
      </c>
      <c r="X731" s="216">
        <f t="shared" si="454"/>
        <v>0</v>
      </c>
      <c r="Y731" s="216">
        <f t="shared" si="454"/>
        <v>0</v>
      </c>
      <c r="Z731" s="216">
        <f t="shared" si="454"/>
        <v>0</v>
      </c>
      <c r="AA731" s="216">
        <f t="shared" si="454"/>
        <v>0</v>
      </c>
      <c r="AB731" s="216">
        <f t="shared" si="454"/>
        <v>0</v>
      </c>
      <c r="AC731" s="216">
        <f t="shared" si="454"/>
        <v>0</v>
      </c>
      <c r="AD731" s="216">
        <f t="shared" si="454"/>
        <v>0</v>
      </c>
      <c r="AE731" s="216">
        <f t="shared" si="454"/>
        <v>0</v>
      </c>
      <c r="AF731" s="216">
        <f t="shared" si="454"/>
        <v>0</v>
      </c>
      <c r="AG731" s="216">
        <f t="shared" si="454"/>
        <v>0</v>
      </c>
      <c r="AH731" s="216">
        <f t="shared" si="454"/>
        <v>0</v>
      </c>
      <c r="AI731" s="216">
        <f t="shared" si="454"/>
        <v>0</v>
      </c>
      <c r="AJ731" s="216">
        <f t="shared" si="454"/>
        <v>0</v>
      </c>
      <c r="AK731" s="216">
        <f t="shared" si="454"/>
        <v>0</v>
      </c>
      <c r="AL731" s="216">
        <f t="shared" si="454"/>
        <v>0</v>
      </c>
      <c r="AM731" s="216">
        <f t="shared" si="454"/>
        <v>0</v>
      </c>
      <c r="AN731" s="216">
        <f t="shared" si="454"/>
        <v>0</v>
      </c>
      <c r="AO731" s="216">
        <f t="shared" si="454"/>
        <v>0</v>
      </c>
      <c r="AP731" s="216">
        <f t="shared" si="454"/>
        <v>0</v>
      </c>
    </row>
  </sheetData>
  <mergeCells count="4">
    <mergeCell ref="G260:J260"/>
    <mergeCell ref="K260:L260"/>
    <mergeCell ref="G396:J396"/>
    <mergeCell ref="K396:L39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7" t="s">
        <v>241</v>
      </c>
      <c r="B1" s="308"/>
      <c r="C1" s="309"/>
      <c r="D1" s="308"/>
      <c r="E1" s="341"/>
      <c r="F1" s="341"/>
      <c r="G1" s="342"/>
    </row>
    <row r="2" spans="1:7" s="1" customFormat="1" ht="12.75" x14ac:dyDescent="0.2">
      <c r="A2" s="2" t="s">
        <v>81</v>
      </c>
      <c r="B2" s="3" t="s">
        <v>47</v>
      </c>
      <c r="C2" s="3" t="s">
        <v>48</v>
      </c>
      <c r="D2" s="3" t="s">
        <v>49</v>
      </c>
      <c r="E2" s="3" t="s">
        <v>50</v>
      </c>
      <c r="F2" s="3" t="s">
        <v>51</v>
      </c>
      <c r="G2" s="343" t="s">
        <v>52</v>
      </c>
    </row>
    <row r="3" spans="1:7" s="1" customFormat="1" ht="12.75" x14ac:dyDescent="0.2">
      <c r="A3" s="131">
        <v>1</v>
      </c>
      <c r="B3" s="218">
        <v>20</v>
      </c>
      <c r="C3" s="224">
        <v>5</v>
      </c>
      <c r="D3" s="218">
        <v>10</v>
      </c>
      <c r="E3" s="218">
        <v>3.33</v>
      </c>
      <c r="F3" s="218">
        <v>2.5</v>
      </c>
      <c r="G3" s="218">
        <f>2.56410256410256*0.5</f>
        <v>1.2820512820512799</v>
      </c>
    </row>
    <row r="4" spans="1:7" s="1" customFormat="1" ht="12.75" x14ac:dyDescent="0.2">
      <c r="A4" s="132">
        <v>2</v>
      </c>
      <c r="B4" s="218">
        <v>32</v>
      </c>
      <c r="C4" s="225">
        <v>9.5</v>
      </c>
      <c r="D4" s="220">
        <v>20</v>
      </c>
      <c r="E4" s="220">
        <v>6.67</v>
      </c>
      <c r="F4" s="220">
        <v>5</v>
      </c>
      <c r="G4" s="220">
        <v>2.5641025641025599</v>
      </c>
    </row>
    <row r="5" spans="1:7" s="1" customFormat="1" ht="12.75" x14ac:dyDescent="0.2">
      <c r="A5" s="132">
        <v>3</v>
      </c>
      <c r="B5" s="218">
        <v>19.2</v>
      </c>
      <c r="C5" s="220">
        <v>8.5500000000000007</v>
      </c>
      <c r="D5" s="220">
        <v>20</v>
      </c>
      <c r="E5" s="220">
        <v>6.67</v>
      </c>
      <c r="F5" s="220">
        <v>5</v>
      </c>
      <c r="G5" s="220">
        <v>2.5641025641025599</v>
      </c>
    </row>
    <row r="6" spans="1:7" s="1" customFormat="1" ht="12.75" x14ac:dyDescent="0.2">
      <c r="A6" s="132">
        <v>4</v>
      </c>
      <c r="B6" s="218">
        <v>11.52</v>
      </c>
      <c r="C6" s="220">
        <v>7.7</v>
      </c>
      <c r="D6" s="220">
        <v>20</v>
      </c>
      <c r="E6" s="220">
        <v>6.67</v>
      </c>
      <c r="F6" s="220">
        <v>5</v>
      </c>
      <c r="G6" s="220">
        <v>2.5641025641025599</v>
      </c>
    </row>
    <row r="7" spans="1:7" s="1" customFormat="1" ht="12.75" x14ac:dyDescent="0.2">
      <c r="A7" s="132">
        <v>5</v>
      </c>
      <c r="B7" s="218">
        <v>11.52</v>
      </c>
      <c r="C7" s="220">
        <v>6.93</v>
      </c>
      <c r="D7" s="220">
        <v>20</v>
      </c>
      <c r="E7" s="220">
        <v>6.67</v>
      </c>
      <c r="F7" s="220">
        <v>5</v>
      </c>
      <c r="G7" s="220">
        <v>2.5641025641025599</v>
      </c>
    </row>
    <row r="8" spans="1:7" s="1" customFormat="1" ht="12.75" x14ac:dyDescent="0.2">
      <c r="A8" s="132">
        <v>6</v>
      </c>
      <c r="B8" s="218">
        <v>5.76</v>
      </c>
      <c r="C8" s="220">
        <v>6.23</v>
      </c>
      <c r="D8" s="220">
        <v>10</v>
      </c>
      <c r="E8" s="220">
        <v>6.67</v>
      </c>
      <c r="F8" s="220">
        <v>5</v>
      </c>
      <c r="G8" s="220">
        <v>2.5641025641025599</v>
      </c>
    </row>
    <row r="9" spans="1:7" s="1" customFormat="1" ht="12.75" x14ac:dyDescent="0.2">
      <c r="A9" s="132">
        <v>7</v>
      </c>
      <c r="B9" s="219">
        <v>0</v>
      </c>
      <c r="C9" s="220">
        <v>5.9</v>
      </c>
      <c r="D9" s="220">
        <v>0</v>
      </c>
      <c r="E9" s="220">
        <v>6.67</v>
      </c>
      <c r="F9" s="220">
        <v>5</v>
      </c>
      <c r="G9" s="220">
        <v>2.5641025641025599</v>
      </c>
    </row>
    <row r="10" spans="1:7" s="1" customFormat="1" ht="12.75" x14ac:dyDescent="0.2">
      <c r="A10" s="132">
        <v>8</v>
      </c>
      <c r="B10" s="220">
        <v>0</v>
      </c>
      <c r="C10" s="220">
        <v>5.9</v>
      </c>
      <c r="D10" s="220">
        <v>0</v>
      </c>
      <c r="E10" s="220">
        <v>6.67</v>
      </c>
      <c r="F10" s="220">
        <v>5</v>
      </c>
      <c r="G10" s="220">
        <v>2.5641025641025599</v>
      </c>
    </row>
    <row r="11" spans="1:7" s="1" customFormat="1" ht="12.75" x14ac:dyDescent="0.2">
      <c r="A11" s="132">
        <v>9</v>
      </c>
      <c r="B11" s="220">
        <v>0</v>
      </c>
      <c r="C11" s="220">
        <v>5.91</v>
      </c>
      <c r="D11" s="220">
        <v>0</v>
      </c>
      <c r="E11" s="220">
        <v>6.67</v>
      </c>
      <c r="F11" s="220">
        <v>5</v>
      </c>
      <c r="G11" s="220">
        <v>2.5641025641025599</v>
      </c>
    </row>
    <row r="12" spans="1:7" s="1" customFormat="1" ht="12.75" x14ac:dyDescent="0.2">
      <c r="A12" s="132">
        <v>10</v>
      </c>
      <c r="B12" s="220">
        <v>0</v>
      </c>
      <c r="C12" s="220">
        <v>5.9</v>
      </c>
      <c r="D12" s="220">
        <v>0</v>
      </c>
      <c r="E12" s="220">
        <v>6.67</v>
      </c>
      <c r="F12" s="220">
        <v>5</v>
      </c>
      <c r="G12" s="220">
        <v>2.5641025641025599</v>
      </c>
    </row>
    <row r="13" spans="1:7" s="1" customFormat="1" ht="12.75" x14ac:dyDescent="0.2">
      <c r="A13" s="132">
        <v>11</v>
      </c>
      <c r="B13" s="220">
        <v>0</v>
      </c>
      <c r="C13" s="220">
        <v>5.91</v>
      </c>
      <c r="D13" s="220">
        <v>0</v>
      </c>
      <c r="E13" s="220">
        <v>6.67</v>
      </c>
      <c r="F13" s="220">
        <v>5</v>
      </c>
      <c r="G13" s="220">
        <v>2.5641025641025599</v>
      </c>
    </row>
    <row r="14" spans="1:7" s="1" customFormat="1" ht="12.75" x14ac:dyDescent="0.2">
      <c r="A14" s="132">
        <v>12</v>
      </c>
      <c r="B14" s="220">
        <v>0</v>
      </c>
      <c r="C14" s="220">
        <v>5.9</v>
      </c>
      <c r="D14" s="220">
        <v>0</v>
      </c>
      <c r="E14" s="220">
        <v>6.66</v>
      </c>
      <c r="F14" s="220">
        <v>5</v>
      </c>
      <c r="G14" s="220">
        <v>2.5641025641025599</v>
      </c>
    </row>
    <row r="15" spans="1:7" s="1" customFormat="1" ht="12.75" x14ac:dyDescent="0.2">
      <c r="A15" s="132">
        <v>13</v>
      </c>
      <c r="B15" s="220">
        <v>0</v>
      </c>
      <c r="C15" s="220">
        <v>5.91</v>
      </c>
      <c r="D15" s="220">
        <v>0</v>
      </c>
      <c r="E15" s="220">
        <v>6.67</v>
      </c>
      <c r="F15" s="220">
        <v>5</v>
      </c>
      <c r="G15" s="220">
        <v>2.5641025641025599</v>
      </c>
    </row>
    <row r="16" spans="1:7" s="1" customFormat="1" ht="12.75" x14ac:dyDescent="0.2">
      <c r="A16" s="132">
        <v>14</v>
      </c>
      <c r="B16" s="220">
        <v>0</v>
      </c>
      <c r="C16" s="220">
        <v>5.9</v>
      </c>
      <c r="D16" s="220">
        <v>0</v>
      </c>
      <c r="E16" s="220">
        <v>6.66</v>
      </c>
      <c r="F16" s="220">
        <v>5</v>
      </c>
      <c r="G16" s="220">
        <v>2.5641025641025599</v>
      </c>
    </row>
    <row r="17" spans="1:7" s="1" customFormat="1" ht="12.75" x14ac:dyDescent="0.2">
      <c r="A17" s="132">
        <v>15</v>
      </c>
      <c r="B17" s="220">
        <v>0</v>
      </c>
      <c r="C17" s="220">
        <v>5.9</v>
      </c>
      <c r="D17" s="220">
        <v>0</v>
      </c>
      <c r="E17" s="220">
        <v>6.67</v>
      </c>
      <c r="F17" s="220">
        <v>5</v>
      </c>
      <c r="G17" s="220">
        <v>2.5641025641025599</v>
      </c>
    </row>
    <row r="18" spans="1:7" s="1" customFormat="1" ht="12.75" x14ac:dyDescent="0.2">
      <c r="A18" s="132">
        <v>16</v>
      </c>
      <c r="B18" s="220">
        <v>0</v>
      </c>
      <c r="C18" s="220">
        <v>2.95</v>
      </c>
      <c r="D18" s="220">
        <v>0</v>
      </c>
      <c r="E18" s="220">
        <v>3.33</v>
      </c>
      <c r="F18" s="220">
        <v>5</v>
      </c>
      <c r="G18" s="220">
        <v>2.5641025641025599</v>
      </c>
    </row>
    <row r="19" spans="1:7" s="1" customFormat="1" ht="12.75" x14ac:dyDescent="0.2">
      <c r="A19" s="132">
        <v>17</v>
      </c>
      <c r="B19" s="220">
        <v>0</v>
      </c>
      <c r="C19" s="220">
        <v>0</v>
      </c>
      <c r="D19" s="220">
        <v>0</v>
      </c>
      <c r="E19" s="220">
        <v>0</v>
      </c>
      <c r="F19" s="220">
        <v>5</v>
      </c>
      <c r="G19" s="220">
        <v>2.5641025641025599</v>
      </c>
    </row>
    <row r="20" spans="1:7" s="1" customFormat="1" ht="12.75" x14ac:dyDescent="0.2">
      <c r="A20" s="132">
        <v>18</v>
      </c>
      <c r="B20" s="220">
        <v>0</v>
      </c>
      <c r="C20" s="220">
        <v>0</v>
      </c>
      <c r="D20" s="220">
        <v>0</v>
      </c>
      <c r="E20" s="220">
        <v>0</v>
      </c>
      <c r="F20" s="220">
        <v>5</v>
      </c>
      <c r="G20" s="220">
        <v>2.5641025641025599</v>
      </c>
    </row>
    <row r="21" spans="1:7" s="1" customFormat="1" ht="12.75" x14ac:dyDescent="0.2">
      <c r="A21" s="132">
        <v>19</v>
      </c>
      <c r="B21" s="220">
        <v>0</v>
      </c>
      <c r="C21" s="220">
        <v>0</v>
      </c>
      <c r="D21" s="220">
        <v>0</v>
      </c>
      <c r="E21" s="220">
        <v>0</v>
      </c>
      <c r="F21" s="220">
        <v>5</v>
      </c>
      <c r="G21" s="220">
        <v>2.5641025641025599</v>
      </c>
    </row>
    <row r="22" spans="1:7" s="1" customFormat="1" ht="12.75" x14ac:dyDescent="0.2">
      <c r="A22" s="132">
        <v>20</v>
      </c>
      <c r="B22" s="220">
        <v>0</v>
      </c>
      <c r="C22" s="220">
        <v>0</v>
      </c>
      <c r="D22" s="220">
        <v>0</v>
      </c>
      <c r="E22" s="220">
        <v>0</v>
      </c>
      <c r="F22" s="220">
        <v>5</v>
      </c>
      <c r="G22" s="220">
        <v>2.5641025641025599</v>
      </c>
    </row>
    <row r="23" spans="1:7" s="1" customFormat="1" ht="12.75" x14ac:dyDescent="0.2">
      <c r="A23" s="132">
        <v>21</v>
      </c>
      <c r="B23" s="220">
        <v>0</v>
      </c>
      <c r="C23" s="220">
        <v>0</v>
      </c>
      <c r="D23" s="220">
        <v>0</v>
      </c>
      <c r="E23" s="220">
        <v>0</v>
      </c>
      <c r="F23" s="220">
        <v>2.5</v>
      </c>
      <c r="G23" s="220">
        <v>2.5641025641025599</v>
      </c>
    </row>
    <row r="24" spans="1:7" s="1" customFormat="1" ht="12.75" customHeight="1" x14ac:dyDescent="0.2">
      <c r="A24" s="132">
        <v>22</v>
      </c>
      <c r="B24" s="220">
        <v>0</v>
      </c>
      <c r="C24" s="220">
        <v>0</v>
      </c>
      <c r="D24" s="220">
        <v>0</v>
      </c>
      <c r="E24" s="220">
        <v>0</v>
      </c>
      <c r="F24" s="220">
        <v>0</v>
      </c>
      <c r="G24" s="220">
        <v>2.5641025641025599</v>
      </c>
    </row>
    <row r="25" spans="1:7" s="1" customFormat="1" ht="12.75" customHeight="1" x14ac:dyDescent="0.2">
      <c r="A25" s="132">
        <v>23</v>
      </c>
      <c r="B25" s="220">
        <v>0</v>
      </c>
      <c r="C25" s="220">
        <v>0</v>
      </c>
      <c r="D25" s="220">
        <v>0</v>
      </c>
      <c r="E25" s="220">
        <v>0</v>
      </c>
      <c r="F25" s="220">
        <v>0</v>
      </c>
      <c r="G25" s="220">
        <v>2.5641025641025599</v>
      </c>
    </row>
    <row r="26" spans="1:7" s="1" customFormat="1" ht="12.75" customHeight="1" x14ac:dyDescent="0.2">
      <c r="A26" s="132">
        <v>24</v>
      </c>
      <c r="B26" s="220">
        <v>0</v>
      </c>
      <c r="C26" s="220">
        <v>0</v>
      </c>
      <c r="D26" s="220">
        <v>0</v>
      </c>
      <c r="E26" s="220">
        <v>0</v>
      </c>
      <c r="F26" s="220">
        <v>0</v>
      </c>
      <c r="G26" s="220">
        <v>2.5641025641025599</v>
      </c>
    </row>
    <row r="27" spans="1:7" s="1" customFormat="1" ht="12.75" customHeight="1" x14ac:dyDescent="0.2">
      <c r="A27" s="132">
        <v>25</v>
      </c>
      <c r="B27" s="220">
        <v>0</v>
      </c>
      <c r="C27" s="220">
        <v>0</v>
      </c>
      <c r="D27" s="220">
        <v>0</v>
      </c>
      <c r="E27" s="220">
        <v>0</v>
      </c>
      <c r="F27" s="220">
        <v>0</v>
      </c>
      <c r="G27" s="220">
        <v>2.5641025641025599</v>
      </c>
    </row>
    <row r="28" spans="1:7" s="1" customFormat="1" ht="12.75" customHeight="1" x14ac:dyDescent="0.2">
      <c r="A28" s="132">
        <v>26</v>
      </c>
      <c r="B28" s="220">
        <v>0</v>
      </c>
      <c r="C28" s="220">
        <v>0</v>
      </c>
      <c r="D28" s="220">
        <v>0</v>
      </c>
      <c r="E28" s="220">
        <v>0</v>
      </c>
      <c r="F28" s="220">
        <v>0</v>
      </c>
      <c r="G28" s="220">
        <v>2.5641025641025599</v>
      </c>
    </row>
    <row r="29" spans="1:7" s="1" customFormat="1" ht="12.75" customHeight="1" x14ac:dyDescent="0.2">
      <c r="A29" s="132">
        <v>27</v>
      </c>
      <c r="B29" s="220">
        <v>0</v>
      </c>
      <c r="C29" s="220">
        <v>0</v>
      </c>
      <c r="D29" s="220">
        <v>0</v>
      </c>
      <c r="E29" s="220">
        <v>0</v>
      </c>
      <c r="F29" s="220">
        <v>0</v>
      </c>
      <c r="G29" s="220">
        <v>2.5641025641025599</v>
      </c>
    </row>
    <row r="30" spans="1:7" ht="12.75" customHeight="1" x14ac:dyDescent="0.25">
      <c r="A30" s="132">
        <v>28</v>
      </c>
      <c r="B30" s="220">
        <v>0</v>
      </c>
      <c r="C30" s="220">
        <v>0</v>
      </c>
      <c r="D30" s="220">
        <v>0</v>
      </c>
      <c r="E30" s="220">
        <v>0</v>
      </c>
      <c r="F30" s="220">
        <v>0</v>
      </c>
      <c r="G30" s="220">
        <v>2.5641025641025599</v>
      </c>
    </row>
    <row r="31" spans="1:7" ht="12.75" customHeight="1" x14ac:dyDescent="0.25">
      <c r="A31" s="132">
        <v>29</v>
      </c>
      <c r="B31" s="220">
        <v>0</v>
      </c>
      <c r="C31" s="220">
        <v>0</v>
      </c>
      <c r="D31" s="220">
        <v>0</v>
      </c>
      <c r="E31" s="220">
        <v>0</v>
      </c>
      <c r="F31" s="220">
        <v>0</v>
      </c>
      <c r="G31" s="220">
        <v>2.5641025641025599</v>
      </c>
    </row>
    <row r="32" spans="1:7" ht="12.75" customHeight="1" x14ac:dyDescent="0.25">
      <c r="A32" s="132">
        <v>30</v>
      </c>
      <c r="B32" s="220">
        <v>0</v>
      </c>
      <c r="C32" s="220">
        <v>0</v>
      </c>
      <c r="D32" s="220">
        <v>0</v>
      </c>
      <c r="E32" s="220">
        <v>0</v>
      </c>
      <c r="F32" s="220">
        <v>0</v>
      </c>
      <c r="G32" s="220">
        <v>2.5641025641025599</v>
      </c>
    </row>
    <row r="33" spans="1:7" ht="12.75" customHeight="1" x14ac:dyDescent="0.25">
      <c r="A33" s="132">
        <v>31</v>
      </c>
      <c r="B33" s="220">
        <v>0</v>
      </c>
      <c r="C33" s="220">
        <v>0</v>
      </c>
      <c r="D33" s="220">
        <v>0</v>
      </c>
      <c r="E33" s="220">
        <v>0</v>
      </c>
      <c r="F33" s="220">
        <v>0</v>
      </c>
      <c r="G33" s="220">
        <v>2.5641025641025599</v>
      </c>
    </row>
    <row r="34" spans="1:7" ht="12.75" customHeight="1" x14ac:dyDescent="0.25">
      <c r="A34" s="132">
        <v>32</v>
      </c>
      <c r="B34" s="220">
        <v>0</v>
      </c>
      <c r="C34" s="220">
        <v>0</v>
      </c>
      <c r="D34" s="220">
        <v>0</v>
      </c>
      <c r="E34" s="220">
        <v>0</v>
      </c>
      <c r="F34" s="220">
        <v>0</v>
      </c>
      <c r="G34" s="220">
        <v>2.5641025641025599</v>
      </c>
    </row>
    <row r="35" spans="1:7" ht="12.75" customHeight="1" x14ac:dyDescent="0.25">
      <c r="A35" s="132">
        <v>33</v>
      </c>
      <c r="B35" s="220">
        <v>0</v>
      </c>
      <c r="C35" s="220">
        <v>0</v>
      </c>
      <c r="D35" s="220">
        <v>0</v>
      </c>
      <c r="E35" s="220">
        <v>0</v>
      </c>
      <c r="F35" s="220">
        <v>0</v>
      </c>
      <c r="G35" s="220">
        <v>2.5641025641025599</v>
      </c>
    </row>
    <row r="36" spans="1:7" ht="12.75" customHeight="1" x14ac:dyDescent="0.25">
      <c r="A36" s="132">
        <v>34</v>
      </c>
      <c r="B36" s="220">
        <v>0</v>
      </c>
      <c r="C36" s="220">
        <v>0</v>
      </c>
      <c r="D36" s="220">
        <v>0</v>
      </c>
      <c r="E36" s="220">
        <v>0</v>
      </c>
      <c r="F36" s="220">
        <v>0</v>
      </c>
      <c r="G36" s="220">
        <v>2.5641025641025599</v>
      </c>
    </row>
    <row r="37" spans="1:7" ht="12.75" customHeight="1" x14ac:dyDescent="0.25">
      <c r="A37" s="132">
        <v>35</v>
      </c>
      <c r="B37" s="220">
        <v>0</v>
      </c>
      <c r="C37" s="220">
        <v>0</v>
      </c>
      <c r="D37" s="220">
        <v>0</v>
      </c>
      <c r="E37" s="220">
        <v>0</v>
      </c>
      <c r="F37" s="220">
        <v>0</v>
      </c>
      <c r="G37" s="220">
        <v>2.5641025641025599</v>
      </c>
    </row>
    <row r="38" spans="1:7" ht="12.75" customHeight="1" x14ac:dyDescent="0.25">
      <c r="A38" s="132">
        <v>36</v>
      </c>
      <c r="B38" s="220">
        <v>0</v>
      </c>
      <c r="C38" s="220">
        <v>0</v>
      </c>
      <c r="D38" s="220">
        <v>0</v>
      </c>
      <c r="E38" s="220">
        <v>0</v>
      </c>
      <c r="F38" s="220">
        <v>0</v>
      </c>
      <c r="G38" s="220">
        <v>2.5641025641025599</v>
      </c>
    </row>
    <row r="39" spans="1:7" ht="12.75" customHeight="1" x14ac:dyDescent="0.25">
      <c r="A39" s="132">
        <v>37</v>
      </c>
      <c r="B39" s="220">
        <v>0</v>
      </c>
      <c r="C39" s="220">
        <v>0</v>
      </c>
      <c r="D39" s="220">
        <v>0</v>
      </c>
      <c r="E39" s="220">
        <v>0</v>
      </c>
      <c r="F39" s="220">
        <v>0</v>
      </c>
      <c r="G39" s="220">
        <v>2.5641025641025599</v>
      </c>
    </row>
    <row r="40" spans="1:7" ht="12.75" customHeight="1" x14ac:dyDescent="0.25">
      <c r="A40" s="132">
        <v>38</v>
      </c>
      <c r="B40" s="220">
        <v>0</v>
      </c>
      <c r="C40" s="220">
        <v>0</v>
      </c>
      <c r="D40" s="220">
        <v>0</v>
      </c>
      <c r="E40" s="220">
        <v>0</v>
      </c>
      <c r="F40" s="220">
        <v>0</v>
      </c>
      <c r="G40" s="220">
        <v>2.5641025641025599</v>
      </c>
    </row>
    <row r="41" spans="1:7" ht="12.75" customHeight="1" x14ac:dyDescent="0.25">
      <c r="A41" s="132">
        <v>39</v>
      </c>
      <c r="B41" s="220">
        <v>0</v>
      </c>
      <c r="C41" s="220">
        <v>0</v>
      </c>
      <c r="D41" s="220">
        <v>0</v>
      </c>
      <c r="E41" s="220">
        <v>0</v>
      </c>
      <c r="F41" s="220">
        <v>0</v>
      </c>
      <c r="G41" s="220">
        <v>2.5641025641025599</v>
      </c>
    </row>
    <row r="42" spans="1:7" ht="12.75" customHeight="1" x14ac:dyDescent="0.25">
      <c r="A42" s="133">
        <v>40</v>
      </c>
      <c r="B42" s="221">
        <v>0</v>
      </c>
      <c r="C42" s="221">
        <v>0</v>
      </c>
      <c r="D42" s="221">
        <v>0</v>
      </c>
      <c r="E42" s="221">
        <v>0</v>
      </c>
      <c r="F42" s="221">
        <v>0</v>
      </c>
      <c r="G42" s="221">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402" t="s">
        <v>351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2022-05-06T17:40:30Z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