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30AEEF58-0AB9-44BC-9DEB-78DFF8E04FEF}"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Inputs!$D$205</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TCFederal">Inputs!$D$176</definedName>
    <definedName name="AnnualPTCState">Inputs!$D$177</definedName>
    <definedName name="AnnualTaxFederal">Inputs!$C$169</definedName>
    <definedName name="AnnualTaxState">Inputs!$C$168</definedName>
    <definedName name="batt_annual_discharge_energy">Inputs!$C$153</definedName>
    <definedName name="batt_computed_bank_capacity">Inputs!#REF!</definedName>
    <definedName name="batt_replacement_cost">Inputs!#REF!</definedName>
    <definedName name="batt_replacement_cost_escal">Inputs!#REF!</definedName>
    <definedName name="batt_replacement_option">Inputs!#REF!</definedName>
    <definedName name="BatteryReplSched">Inputs!#REF!</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Inputs!$C$161</definedName>
    <definedName name="elec_cost_without_system">Inputs!$C$162</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Inputs!$C$188</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RRTargetYear">Inputs!$C$31</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9" i="7" l="1"/>
  <c r="B587" i="7"/>
  <c r="B263" i="7"/>
  <c r="B69" i="7" a="1"/>
  <c r="B69" i="7" s="1"/>
  <c r="B66" i="7" a="1"/>
  <c r="C66" i="7" s="1"/>
  <c r="B61" i="7" a="1"/>
  <c r="E61" i="7" s="1"/>
  <c r="B56" i="7" a="1"/>
  <c r="B56" i="7" s="1"/>
  <c r="B8" i="7" a="1"/>
  <c r="B8" i="7" s="1"/>
  <c r="B5" i="7" a="1"/>
  <c r="D5" i="7" s="1"/>
  <c r="D157" i="7" s="1"/>
  <c r="AB69" i="7" l="1"/>
  <c r="K69" i="7"/>
  <c r="W69" i="7"/>
  <c r="AM69" i="7"/>
  <c r="Q69" i="7"/>
  <c r="AF69" i="7"/>
  <c r="L69" i="7"/>
  <c r="AG69" i="7"/>
  <c r="U69" i="7"/>
  <c r="G69" i="7"/>
  <c r="AK69" i="7"/>
  <c r="AA69" i="7"/>
  <c r="P69" i="7"/>
  <c r="E69" i="7"/>
  <c r="AL59" i="7"/>
  <c r="V59" i="7"/>
  <c r="AI68" i="7"/>
  <c r="AA68" i="7"/>
  <c r="S68" i="7"/>
  <c r="H68" i="7"/>
  <c r="AG67" i="7"/>
  <c r="Q67" i="7"/>
  <c r="AP66" i="7"/>
  <c r="Z66" i="7"/>
  <c r="J66" i="7"/>
  <c r="AO69" i="7"/>
  <c r="AJ69" i="7"/>
  <c r="AE69" i="7"/>
  <c r="Y69" i="7"/>
  <c r="T69" i="7"/>
  <c r="O69" i="7"/>
  <c r="I69" i="7"/>
  <c r="D69" i="7"/>
  <c r="AD59" i="7"/>
  <c r="N59" i="7"/>
  <c r="AN68" i="7"/>
  <c r="AF68" i="7"/>
  <c r="X68" i="7"/>
  <c r="P68" i="7"/>
  <c r="D68" i="7"/>
  <c r="AC67" i="7"/>
  <c r="M67" i="7"/>
  <c r="AL66" i="7"/>
  <c r="V66" i="7"/>
  <c r="F66" i="7"/>
  <c r="AN69" i="7"/>
  <c r="AI69" i="7"/>
  <c r="AC69" i="7"/>
  <c r="X69" i="7"/>
  <c r="S69" i="7"/>
  <c r="M69" i="7"/>
  <c r="H69" i="7"/>
  <c r="C69" i="7"/>
  <c r="AJ68" i="7"/>
  <c r="AB68" i="7"/>
  <c r="T68" i="7"/>
  <c r="L68" i="7"/>
  <c r="AK67" i="7"/>
  <c r="U67" i="7"/>
  <c r="E67" i="7"/>
  <c r="AD66" i="7"/>
  <c r="N66" i="7"/>
  <c r="AH59" i="7"/>
  <c r="R59" i="7"/>
  <c r="AP59" i="7"/>
  <c r="Z59" i="7"/>
  <c r="J59" i="7"/>
  <c r="AM68" i="7"/>
  <c r="AE68" i="7"/>
  <c r="W68" i="7"/>
  <c r="O68" i="7"/>
  <c r="AO67" i="7"/>
  <c r="Y67" i="7"/>
  <c r="I67" i="7"/>
  <c r="AH66" i="7"/>
  <c r="R66" i="7"/>
  <c r="B66" i="7"/>
  <c r="AP69" i="7"/>
  <c r="AL69" i="7"/>
  <c r="AH69" i="7"/>
  <c r="AD69" i="7"/>
  <c r="Z69" i="7"/>
  <c r="V69" i="7"/>
  <c r="R69" i="7"/>
  <c r="N69" i="7"/>
  <c r="J69" i="7"/>
  <c r="F69" i="7"/>
  <c r="K68" i="7"/>
  <c r="G68" i="7"/>
  <c r="C68" i="7"/>
  <c r="AN67" i="7"/>
  <c r="AJ67" i="7"/>
  <c r="AF67" i="7"/>
  <c r="AB67" i="7"/>
  <c r="X67" i="7"/>
  <c r="T67" i="7"/>
  <c r="P67" i="7"/>
  <c r="L67" i="7"/>
  <c r="H67" i="7"/>
  <c r="D67" i="7"/>
  <c r="AO66" i="7"/>
  <c r="AK66" i="7"/>
  <c r="AG66" i="7"/>
  <c r="AC66" i="7"/>
  <c r="Y66" i="7"/>
  <c r="U66" i="7"/>
  <c r="Q66" i="7"/>
  <c r="M66" i="7"/>
  <c r="I66" i="7"/>
  <c r="E66" i="7"/>
  <c r="AP68" i="7"/>
  <c r="AL68" i="7"/>
  <c r="AH68" i="7"/>
  <c r="AD68" i="7"/>
  <c r="Z68" i="7"/>
  <c r="V68" i="7"/>
  <c r="R68" i="7"/>
  <c r="N68" i="7"/>
  <c r="J68" i="7"/>
  <c r="F68" i="7"/>
  <c r="B68" i="7"/>
  <c r="AM67" i="7"/>
  <c r="AI67" i="7"/>
  <c r="AE67" i="7"/>
  <c r="AA67" i="7"/>
  <c r="W67" i="7"/>
  <c r="S67" i="7"/>
  <c r="O67" i="7"/>
  <c r="K67" i="7"/>
  <c r="G67" i="7"/>
  <c r="C67" i="7"/>
  <c r="AN66" i="7"/>
  <c r="AJ66" i="7"/>
  <c r="AF66" i="7"/>
  <c r="AB66" i="7"/>
  <c r="X66" i="7"/>
  <c r="T66" i="7"/>
  <c r="P66" i="7"/>
  <c r="L66" i="7"/>
  <c r="H66" i="7"/>
  <c r="D66" i="7"/>
  <c r="AO68" i="7"/>
  <c r="AK68" i="7"/>
  <c r="AG68" i="7"/>
  <c r="AC68" i="7"/>
  <c r="Y68" i="7"/>
  <c r="U68" i="7"/>
  <c r="Q68" i="7"/>
  <c r="M68" i="7"/>
  <c r="I68" i="7"/>
  <c r="E68" i="7"/>
  <c r="AP67" i="7"/>
  <c r="AL67" i="7"/>
  <c r="AH67" i="7"/>
  <c r="AD67" i="7"/>
  <c r="Z67" i="7"/>
  <c r="V67" i="7"/>
  <c r="R67" i="7"/>
  <c r="N67" i="7"/>
  <c r="J67" i="7"/>
  <c r="F67" i="7"/>
  <c r="B67" i="7"/>
  <c r="AM66" i="7"/>
  <c r="AI66" i="7"/>
  <c r="AE66" i="7"/>
  <c r="AA66" i="7"/>
  <c r="W66" i="7"/>
  <c r="S66" i="7"/>
  <c r="O66" i="7"/>
  <c r="K66" i="7"/>
  <c r="G66" i="7"/>
  <c r="AE65" i="7"/>
  <c r="O65" i="7"/>
  <c r="AN64" i="7"/>
  <c r="P64" i="7"/>
  <c r="AN62" i="7"/>
  <c r="AJ65" i="7"/>
  <c r="AJ62" i="7"/>
  <c r="AK65" i="7"/>
  <c r="W65" i="7"/>
  <c r="G65" i="7"/>
  <c r="AF64" i="7"/>
  <c r="X64" i="7"/>
  <c r="F64" i="7"/>
  <c r="AE63" i="7"/>
  <c r="O63" i="7"/>
  <c r="X62" i="7"/>
  <c r="H62" i="7"/>
  <c r="AG61" i="7"/>
  <c r="Q61" i="7"/>
  <c r="AO65" i="7"/>
  <c r="AC65" i="7"/>
  <c r="U65" i="7"/>
  <c r="M65" i="7"/>
  <c r="E65" i="7"/>
  <c r="AL64" i="7"/>
  <c r="AD64" i="7"/>
  <c r="V64" i="7"/>
  <c r="N64" i="7"/>
  <c r="B64" i="7"/>
  <c r="AA63" i="7"/>
  <c r="K63" i="7"/>
  <c r="T62" i="7"/>
  <c r="D62" i="7"/>
  <c r="AC61" i="7"/>
  <c r="M61" i="7"/>
  <c r="AN65" i="7"/>
  <c r="AI65" i="7"/>
  <c r="AA65" i="7"/>
  <c r="S65" i="7"/>
  <c r="K65" i="7"/>
  <c r="C65" i="7"/>
  <c r="AJ64" i="7"/>
  <c r="AB64" i="7"/>
  <c r="T64" i="7"/>
  <c r="L64" i="7"/>
  <c r="AM63" i="7"/>
  <c r="W63" i="7"/>
  <c r="G63" i="7"/>
  <c r="AF62" i="7"/>
  <c r="P62" i="7"/>
  <c r="AO61" i="7"/>
  <c r="Y61" i="7"/>
  <c r="I61" i="7"/>
  <c r="AM65" i="7"/>
  <c r="AG65" i="7"/>
  <c r="Y65" i="7"/>
  <c r="Q65" i="7"/>
  <c r="I65" i="7"/>
  <c r="AP64" i="7"/>
  <c r="AH64" i="7"/>
  <c r="Z64" i="7"/>
  <c r="R64" i="7"/>
  <c r="J64" i="7"/>
  <c r="AI63" i="7"/>
  <c r="S63" i="7"/>
  <c r="C63" i="7"/>
  <c r="AB62" i="7"/>
  <c r="L62" i="7"/>
  <c r="AK61" i="7"/>
  <c r="U61" i="7"/>
  <c r="B61" i="7"/>
  <c r="F61" i="7"/>
  <c r="J61" i="7"/>
  <c r="N61" i="7"/>
  <c r="R61" i="7"/>
  <c r="V61" i="7"/>
  <c r="Z61" i="7"/>
  <c r="AD61" i="7"/>
  <c r="AH61" i="7"/>
  <c r="AL61" i="7"/>
  <c r="AP61" i="7"/>
  <c r="E62" i="7"/>
  <c r="I62" i="7"/>
  <c r="M62" i="7"/>
  <c r="Q62" i="7"/>
  <c r="U62" i="7"/>
  <c r="Y62" i="7"/>
  <c r="AC62" i="7"/>
  <c r="AG62" i="7"/>
  <c r="AK62" i="7"/>
  <c r="AO62" i="7"/>
  <c r="D63" i="7"/>
  <c r="H63" i="7"/>
  <c r="L63" i="7"/>
  <c r="P63" i="7"/>
  <c r="T63" i="7"/>
  <c r="X63" i="7"/>
  <c r="AB63" i="7"/>
  <c r="AF63" i="7"/>
  <c r="AJ63" i="7"/>
  <c r="AN63" i="7"/>
  <c r="C64" i="7"/>
  <c r="G64" i="7"/>
  <c r="K64" i="7"/>
  <c r="O64" i="7"/>
  <c r="S64" i="7"/>
  <c r="W64" i="7"/>
  <c r="AA64" i="7"/>
  <c r="AE64" i="7"/>
  <c r="AI64" i="7"/>
  <c r="AM64" i="7"/>
  <c r="B65" i="7"/>
  <c r="F65" i="7"/>
  <c r="J65" i="7"/>
  <c r="N65" i="7"/>
  <c r="R65" i="7"/>
  <c r="V65" i="7"/>
  <c r="Z65" i="7"/>
  <c r="AD65" i="7"/>
  <c r="AH65" i="7"/>
  <c r="AL65" i="7"/>
  <c r="AP65" i="7"/>
  <c r="C61" i="7"/>
  <c r="G61" i="7"/>
  <c r="K61" i="7"/>
  <c r="O61" i="7"/>
  <c r="S61" i="7"/>
  <c r="W61" i="7"/>
  <c r="AA61" i="7"/>
  <c r="AE61" i="7"/>
  <c r="AI61" i="7"/>
  <c r="AM61" i="7"/>
  <c r="B62" i="7"/>
  <c r="F62" i="7"/>
  <c r="J62" i="7"/>
  <c r="N62" i="7"/>
  <c r="R62" i="7"/>
  <c r="V62" i="7"/>
  <c r="Z62" i="7"/>
  <c r="AD62" i="7"/>
  <c r="AH62" i="7"/>
  <c r="AL62" i="7"/>
  <c r="AP62" i="7"/>
  <c r="E63" i="7"/>
  <c r="I63" i="7"/>
  <c r="M63" i="7"/>
  <c r="Q63" i="7"/>
  <c r="U63" i="7"/>
  <c r="Y63" i="7"/>
  <c r="AC63" i="7"/>
  <c r="AG63" i="7"/>
  <c r="AK63" i="7"/>
  <c r="AO63" i="7"/>
  <c r="D64" i="7"/>
  <c r="H64" i="7"/>
  <c r="D61" i="7"/>
  <c r="H61" i="7"/>
  <c r="L61" i="7"/>
  <c r="P61" i="7"/>
  <c r="T61" i="7"/>
  <c r="X61" i="7"/>
  <c r="AB61" i="7"/>
  <c r="AF61" i="7"/>
  <c r="AJ61" i="7"/>
  <c r="AN61"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L65" i="7"/>
  <c r="P65" i="7"/>
  <c r="T65" i="7"/>
  <c r="X65" i="7"/>
  <c r="AB65" i="7"/>
  <c r="AF65" i="7"/>
  <c r="F59" i="7"/>
  <c r="AM58" i="7"/>
  <c r="AE58" i="7"/>
  <c r="W58" i="7"/>
  <c r="S58" i="7"/>
  <c r="O58" i="7"/>
  <c r="K58" i="7"/>
  <c r="G58" i="7"/>
  <c r="C58" i="7"/>
  <c r="AN57" i="7"/>
  <c r="AJ57" i="7"/>
  <c r="AF57" i="7"/>
  <c r="AB57" i="7"/>
  <c r="X57" i="7"/>
  <c r="T57" i="7"/>
  <c r="P57" i="7"/>
  <c r="L57" i="7"/>
  <c r="H57" i="7"/>
  <c r="D57" i="7"/>
  <c r="AO56" i="7"/>
  <c r="AK56" i="7"/>
  <c r="AG56" i="7"/>
  <c r="AC56" i="7"/>
  <c r="Y56" i="7"/>
  <c r="U56" i="7"/>
  <c r="Q56" i="7"/>
  <c r="M56" i="7"/>
  <c r="I56" i="7"/>
  <c r="E56"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B59" i="7"/>
  <c r="AI58" i="7"/>
  <c r="AA58"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M59" i="7"/>
  <c r="AI59" i="7"/>
  <c r="AE59" i="7"/>
  <c r="AA59" i="7"/>
  <c r="W59" i="7"/>
  <c r="S59" i="7"/>
  <c r="O59" i="7"/>
  <c r="K59" i="7"/>
  <c r="G59" i="7"/>
  <c r="C59"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AO6" i="7"/>
  <c r="AD6" i="7"/>
  <c r="T6" i="7"/>
  <c r="I6" i="7"/>
  <c r="AM5" i="7"/>
  <c r="AM157" i="7" s="1"/>
  <c r="AC5" i="7"/>
  <c r="AC27" i="7" s="1"/>
  <c r="R5" i="7"/>
  <c r="R18" i="7" s="1"/>
  <c r="G5" i="7"/>
  <c r="G157" i="7" s="1"/>
  <c r="AN6" i="7"/>
  <c r="AC6" i="7"/>
  <c r="R6" i="7"/>
  <c r="H6" i="7"/>
  <c r="AL5" i="7"/>
  <c r="AL157" i="7" s="1"/>
  <c r="AA5" i="7"/>
  <c r="AA16" i="7" s="1"/>
  <c r="Q5" i="7"/>
  <c r="Q52" i="7" s="1"/>
  <c r="F5" i="7"/>
  <c r="F16" i="7" s="1"/>
  <c r="AJ6" i="7"/>
  <c r="Y6" i="7"/>
  <c r="N6" i="7"/>
  <c r="D6" i="7"/>
  <c r="D7" i="7" s="1"/>
  <c r="AH5" i="7"/>
  <c r="AH18" i="7" s="1"/>
  <c r="W5" i="7"/>
  <c r="W157" i="7" s="1"/>
  <c r="M5" i="7"/>
  <c r="M27" i="7" s="1"/>
  <c r="AH6" i="7"/>
  <c r="X6" i="7"/>
  <c r="M6" i="7"/>
  <c r="B6" i="7"/>
  <c r="AG5" i="7"/>
  <c r="AG16" i="7" s="1"/>
  <c r="V5" i="7"/>
  <c r="V52" i="7" s="1"/>
  <c r="K5" i="7"/>
  <c r="K16" i="7" s="1"/>
  <c r="R7" i="7"/>
  <c r="D18" i="7"/>
  <c r="AL6" i="7"/>
  <c r="AG6" i="7"/>
  <c r="AB6" i="7"/>
  <c r="V6" i="7"/>
  <c r="Q6" i="7"/>
  <c r="L6" i="7"/>
  <c r="F6" i="7"/>
  <c r="AP5" i="7"/>
  <c r="AP16" i="7" s="1"/>
  <c r="AK5" i="7"/>
  <c r="AK18" i="7" s="1"/>
  <c r="AE5" i="7"/>
  <c r="AE18" i="7" s="1"/>
  <c r="Z5" i="7"/>
  <c r="Z157" i="7" s="1"/>
  <c r="U5" i="7"/>
  <c r="U18" i="7" s="1"/>
  <c r="O5" i="7"/>
  <c r="O52" i="7" s="1"/>
  <c r="J5" i="7"/>
  <c r="J157" i="7" s="1"/>
  <c r="E5" i="7"/>
  <c r="E157" i="7" s="1"/>
  <c r="U10" i="7"/>
  <c r="AO9" i="7"/>
  <c r="T9" i="7"/>
  <c r="AM8" i="7"/>
  <c r="R8" i="7"/>
  <c r="D27" i="7"/>
  <c r="AP6" i="7"/>
  <c r="AK6" i="7"/>
  <c r="AF6" i="7"/>
  <c r="Z6" i="7"/>
  <c r="U6" i="7"/>
  <c r="P6" i="7"/>
  <c r="J6" i="7"/>
  <c r="E6" i="7"/>
  <c r="AO5" i="7"/>
  <c r="AO16" i="7" s="1"/>
  <c r="AI5" i="7"/>
  <c r="AI52" i="7" s="1"/>
  <c r="AD5" i="7"/>
  <c r="AD52" i="7" s="1"/>
  <c r="Y5" i="7"/>
  <c r="S5" i="7"/>
  <c r="S18" i="7" s="1"/>
  <c r="N5" i="7"/>
  <c r="N52" i="7" s="1"/>
  <c r="I5" i="7"/>
  <c r="C5" i="7"/>
  <c r="C52" i="7" s="1"/>
  <c r="AJ10" i="7"/>
  <c r="O10" i="7"/>
  <c r="AH9" i="7"/>
  <c r="M9" i="7"/>
  <c r="AG8" i="7"/>
  <c r="K8" i="7"/>
  <c r="Y10" i="7"/>
  <c r="D10" i="7"/>
  <c r="X9" i="7"/>
  <c r="B9" i="7"/>
  <c r="V8" i="7"/>
  <c r="AF10" i="7"/>
  <c r="K10" i="7"/>
  <c r="AD9" i="7"/>
  <c r="I9" i="7"/>
  <c r="AC8" i="7"/>
  <c r="G8" i="7"/>
  <c r="AO10" i="7"/>
  <c r="AN9" i="7"/>
  <c r="AL8" i="7"/>
  <c r="Q8" i="7"/>
  <c r="F8" i="7"/>
  <c r="D16" i="7"/>
  <c r="AE10" i="7"/>
  <c r="T10" i="7"/>
  <c r="I10" i="7"/>
  <c r="AC9" i="7"/>
  <c r="R9" i="7"/>
  <c r="H9" i="7"/>
  <c r="AA8" i="7"/>
  <c r="AK10" i="7"/>
  <c r="AA10" i="7"/>
  <c r="P10" i="7"/>
  <c r="E10" i="7"/>
  <c r="AJ9" i="7"/>
  <c r="Y9" i="7"/>
  <c r="N9" i="7"/>
  <c r="D9" i="7"/>
  <c r="AH8" i="7"/>
  <c r="W8" i="7"/>
  <c r="M8" i="7"/>
  <c r="D52" i="7"/>
  <c r="D8" i="7"/>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K8" i="7"/>
  <c r="AP8" i="7"/>
  <c r="F9" i="7"/>
  <c r="L9" i="7"/>
  <c r="Q9" i="7"/>
  <c r="V9" i="7"/>
  <c r="AB9" i="7"/>
  <c r="AG9" i="7"/>
  <c r="AL9" i="7"/>
  <c r="C10" i="7"/>
  <c r="H10" i="7"/>
  <c r="M10" i="7"/>
  <c r="S10" i="7"/>
  <c r="X10" i="7"/>
  <c r="AC10" i="7"/>
  <c r="AI10" i="7"/>
  <c r="AN10" i="7"/>
  <c r="R52"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8" i="7" a="1"/>
  <c r="C168" i="7" s="1"/>
  <c r="P399" i="7"/>
  <c r="N399" i="7"/>
  <c r="M399" i="7"/>
  <c r="G399" i="7"/>
  <c r="C432" i="7" a="1"/>
  <c r="E432" i="7" s="1"/>
  <c r="P263" i="7"/>
  <c r="N263" i="7"/>
  <c r="M263" i="7"/>
  <c r="G263" i="7"/>
  <c r="G262" i="7"/>
  <c r="C145" i="1"/>
  <c r="C144" i="1" s="1"/>
  <c r="B305" i="7" a="1"/>
  <c r="B305" i="7" s="1"/>
  <c r="B296" i="7" a="1"/>
  <c r="B296" i="7" s="1"/>
  <c r="B306" i="7" a="1"/>
  <c r="B306" i="7" s="1"/>
  <c r="C296" i="7" a="1"/>
  <c r="E296" i="7" s="1"/>
  <c r="Q18" i="7" l="1"/>
  <c r="G16" i="7"/>
  <c r="G18" i="7"/>
  <c r="AG157" i="7"/>
  <c r="AP157" i="7"/>
  <c r="F18" i="7"/>
  <c r="AH27" i="7"/>
  <c r="AA157" i="7"/>
  <c r="AC16" i="7"/>
  <c r="W16" i="7"/>
  <c r="R16" i="7"/>
  <c r="AI18" i="7"/>
  <c r="G27" i="7"/>
  <c r="G7" i="7"/>
  <c r="AG27" i="7"/>
  <c r="M157" i="7"/>
  <c r="Q16" i="7"/>
  <c r="M18" i="7"/>
  <c r="M7" i="7"/>
  <c r="F157" i="7"/>
  <c r="AG18" i="7"/>
  <c r="G52" i="7"/>
  <c r="R27" i="7"/>
  <c r="Q157" i="7"/>
  <c r="Y7" i="7"/>
  <c r="W7" i="7"/>
  <c r="AM7" i="7"/>
  <c r="AO27" i="7"/>
  <c r="W18" i="7"/>
  <c r="AM18" i="7"/>
  <c r="J27" i="7"/>
  <c r="AC18" i="7"/>
  <c r="K7" i="7"/>
  <c r="AA7" i="7"/>
  <c r="W27" i="7"/>
  <c r="K18" i="7"/>
  <c r="AK16" i="7"/>
  <c r="AA18" i="7"/>
  <c r="F7" i="7"/>
  <c r="V157" i="7"/>
  <c r="Q27" i="7"/>
  <c r="M16" i="7"/>
  <c r="R157" i="7"/>
  <c r="AC7" i="7"/>
  <c r="K27" i="7"/>
  <c r="O18" i="7"/>
  <c r="K157" i="7"/>
  <c r="Z18" i="7"/>
  <c r="AA27" i="7"/>
  <c r="AL18" i="7"/>
  <c r="AO18" i="7"/>
  <c r="J52" i="7"/>
  <c r="W52" i="7"/>
  <c r="AC157" i="7"/>
  <c r="K52" i="7"/>
  <c r="AE16" i="7"/>
  <c r="AA52" i="7"/>
  <c r="V7" i="7"/>
  <c r="AO52" i="7"/>
  <c r="E18" i="7"/>
  <c r="M52" i="7"/>
  <c r="AC52" i="7"/>
  <c r="AH16" i="7"/>
  <c r="AM27" i="7"/>
  <c r="V18" i="7"/>
  <c r="AM16" i="7"/>
  <c r="N16" i="7"/>
  <c r="AI27" i="7"/>
  <c r="U16" i="7"/>
  <c r="AL52" i="7"/>
  <c r="AL27" i="7"/>
  <c r="AH157" i="7"/>
  <c r="V27" i="7"/>
  <c r="AG52" i="7"/>
  <c r="N157" i="7"/>
  <c r="AO157" i="7"/>
  <c r="F52" i="7"/>
  <c r="F27" i="7"/>
  <c r="AL16" i="7"/>
  <c r="E7" i="7"/>
  <c r="AG7" i="7"/>
  <c r="AH7" i="7"/>
  <c r="AH52" i="7"/>
  <c r="AM52" i="7"/>
  <c r="V16" i="7"/>
  <c r="N7" i="7"/>
  <c r="S52" i="7"/>
  <c r="AP18" i="7"/>
  <c r="I7" i="7"/>
  <c r="Q7" i="7"/>
  <c r="AL7" i="7"/>
  <c r="N18" i="7"/>
  <c r="U157" i="7"/>
  <c r="AP27" i="7"/>
  <c r="AI7" i="7"/>
  <c r="I27" i="7"/>
  <c r="AP52" i="7"/>
  <c r="N27" i="7"/>
  <c r="U7" i="7"/>
  <c r="AD16" i="7"/>
  <c r="O157" i="7"/>
  <c r="O16" i="7"/>
  <c r="C7" i="7"/>
  <c r="S7" i="7"/>
  <c r="Y18" i="7"/>
  <c r="Z52" i="7"/>
  <c r="Y52" i="7"/>
  <c r="C18" i="7"/>
  <c r="Y16" i="7"/>
  <c r="E16" i="7"/>
  <c r="Z16" i="7"/>
  <c r="C27" i="7"/>
  <c r="Y157" i="7"/>
  <c r="J18" i="7"/>
  <c r="AE7" i="7"/>
  <c r="Y27" i="7"/>
  <c r="Z7" i="7"/>
  <c r="AE157" i="7"/>
  <c r="S27" i="7"/>
  <c r="AO7" i="7"/>
  <c r="AE27" i="7"/>
  <c r="Z27" i="7"/>
  <c r="I18" i="7"/>
  <c r="I16" i="7"/>
  <c r="AD157" i="7"/>
  <c r="J16" i="7"/>
  <c r="O27" i="7"/>
  <c r="AE52" i="7"/>
  <c r="AK157" i="7"/>
  <c r="O7" i="7"/>
  <c r="I52" i="7"/>
  <c r="I157" i="7"/>
  <c r="AD18" i="7"/>
  <c r="AK7" i="7"/>
  <c r="AD7" i="7"/>
  <c r="AD27" i="7"/>
  <c r="C16" i="7"/>
  <c r="C157" i="7"/>
  <c r="J7" i="7"/>
  <c r="AK27" i="7"/>
  <c r="AK52" i="7"/>
  <c r="AI157" i="7"/>
  <c r="AI16" i="7"/>
  <c r="U27" i="7"/>
  <c r="U52" i="7"/>
  <c r="AP7" i="7"/>
  <c r="S16" i="7"/>
  <c r="S157" i="7"/>
  <c r="E27" i="7"/>
  <c r="E52" i="7"/>
  <c r="L52" i="7"/>
  <c r="L7" i="7"/>
  <c r="L27" i="7"/>
  <c r="L18" i="7"/>
  <c r="L157" i="7"/>
  <c r="L16" i="7"/>
  <c r="AB52" i="7"/>
  <c r="AB7" i="7"/>
  <c r="AB27" i="7"/>
  <c r="AB18" i="7"/>
  <c r="AB157" i="7"/>
  <c r="AB16" i="7"/>
  <c r="B16" i="7"/>
  <c r="B18" i="7"/>
  <c r="B7" i="7"/>
  <c r="H52" i="7"/>
  <c r="H7" i="7"/>
  <c r="H157" i="7"/>
  <c r="H16" i="7"/>
  <c r="H27" i="7"/>
  <c r="H18" i="7"/>
  <c r="AN52" i="7"/>
  <c r="AN7" i="7"/>
  <c r="AN157" i="7"/>
  <c r="AN16" i="7"/>
  <c r="AN27" i="7"/>
  <c r="AN18" i="7"/>
  <c r="P52" i="7"/>
  <c r="P7" i="7"/>
  <c r="P157" i="7"/>
  <c r="P16" i="7"/>
  <c r="P27" i="7"/>
  <c r="P18" i="7"/>
  <c r="AF52" i="7"/>
  <c r="AF7" i="7"/>
  <c r="AF157" i="7"/>
  <c r="AF16" i="7"/>
  <c r="AF27" i="7"/>
  <c r="AF18" i="7"/>
  <c r="X52" i="7"/>
  <c r="X7" i="7"/>
  <c r="X157" i="7"/>
  <c r="X16" i="7"/>
  <c r="X27" i="7"/>
  <c r="X18" i="7"/>
  <c r="T52" i="7"/>
  <c r="T7" i="7"/>
  <c r="T27" i="7"/>
  <c r="T18" i="7"/>
  <c r="T157" i="7"/>
  <c r="T16" i="7"/>
  <c r="AJ52" i="7"/>
  <c r="AJ7" i="7"/>
  <c r="AJ27" i="7"/>
  <c r="AJ18" i="7"/>
  <c r="AJ157" i="7"/>
  <c r="AJ16" i="7"/>
  <c r="B399" i="7"/>
  <c r="AK169" i="7"/>
  <c r="AC169" i="7"/>
  <c r="U169" i="7"/>
  <c r="M169" i="7"/>
  <c r="E169" i="7"/>
  <c r="AL168" i="7"/>
  <c r="AH168" i="7"/>
  <c r="Z168" i="7"/>
  <c r="R168" i="7"/>
  <c r="J168" i="7"/>
  <c r="B168" i="7"/>
  <c r="AJ169" i="7"/>
  <c r="X169" i="7"/>
  <c r="L169" i="7"/>
  <c r="D169" i="7"/>
  <c r="AK168" i="7"/>
  <c r="AG168" i="7"/>
  <c r="Y168" i="7"/>
  <c r="Q168" i="7"/>
  <c r="M168" i="7"/>
  <c r="E168" i="7"/>
  <c r="AM169" i="7"/>
  <c r="AI169" i="7"/>
  <c r="AE169" i="7"/>
  <c r="AA169" i="7"/>
  <c r="W169" i="7"/>
  <c r="S169" i="7"/>
  <c r="O169" i="7"/>
  <c r="K169" i="7"/>
  <c r="G169" i="7"/>
  <c r="C169" i="7"/>
  <c r="AN168" i="7"/>
  <c r="AJ168" i="7"/>
  <c r="AF168" i="7"/>
  <c r="AB168" i="7"/>
  <c r="X168" i="7"/>
  <c r="T168" i="7"/>
  <c r="P168" i="7"/>
  <c r="L168" i="7"/>
  <c r="H168" i="7"/>
  <c r="D168" i="7"/>
  <c r="AO169" i="7"/>
  <c r="AG169" i="7"/>
  <c r="Y169" i="7"/>
  <c r="Q169" i="7"/>
  <c r="I169" i="7"/>
  <c r="AP168" i="7"/>
  <c r="AD168" i="7"/>
  <c r="V168" i="7"/>
  <c r="N168" i="7"/>
  <c r="F168" i="7"/>
  <c r="AN169" i="7"/>
  <c r="AF169" i="7"/>
  <c r="AB169" i="7"/>
  <c r="T169" i="7"/>
  <c r="P169" i="7"/>
  <c r="H169" i="7"/>
  <c r="AO168" i="7"/>
  <c r="AC168" i="7"/>
  <c r="U168" i="7"/>
  <c r="I168" i="7"/>
  <c r="AP169" i="7"/>
  <c r="AL169" i="7"/>
  <c r="AH169" i="7"/>
  <c r="AD169" i="7"/>
  <c r="Z169" i="7"/>
  <c r="V169" i="7"/>
  <c r="R169" i="7"/>
  <c r="N169" i="7"/>
  <c r="J169" i="7"/>
  <c r="F169" i="7"/>
  <c r="B169" i="7"/>
  <c r="AM168" i="7"/>
  <c r="AI168" i="7"/>
  <c r="AE168" i="7"/>
  <c r="AA168" i="7"/>
  <c r="W168" i="7"/>
  <c r="S168" i="7"/>
  <c r="O168" i="7"/>
  <c r="K168" i="7"/>
  <c r="G168" i="7"/>
  <c r="AM432" i="7"/>
  <c r="AH432" i="7"/>
  <c r="AB432" i="7"/>
  <c r="W432" i="7"/>
  <c r="R432" i="7"/>
  <c r="L432" i="7"/>
  <c r="G432" i="7"/>
  <c r="AL432" i="7"/>
  <c r="AF432" i="7"/>
  <c r="AA432" i="7"/>
  <c r="V432" i="7"/>
  <c r="P432" i="7"/>
  <c r="K432" i="7"/>
  <c r="F432" i="7"/>
  <c r="AP432" i="7"/>
  <c r="AJ432" i="7"/>
  <c r="AE432" i="7"/>
  <c r="Z432" i="7"/>
  <c r="T432" i="7"/>
  <c r="O432" i="7"/>
  <c r="J432" i="7"/>
  <c r="D432" i="7"/>
  <c r="AN432" i="7"/>
  <c r="AI432" i="7"/>
  <c r="AD432" i="7"/>
  <c r="X432" i="7"/>
  <c r="S432" i="7"/>
  <c r="N432" i="7"/>
  <c r="H432" i="7"/>
  <c r="C432" i="7"/>
  <c r="AO432" i="7"/>
  <c r="AK432" i="7"/>
  <c r="AG432" i="7"/>
  <c r="AC432" i="7"/>
  <c r="Y432" i="7"/>
  <c r="U432" i="7"/>
  <c r="Q432" i="7"/>
  <c r="M432" i="7"/>
  <c r="I432" i="7"/>
  <c r="AM296" i="7"/>
  <c r="AH296" i="7"/>
  <c r="AB296" i="7"/>
  <c r="W296" i="7"/>
  <c r="R296" i="7"/>
  <c r="L296" i="7"/>
  <c r="G296" i="7"/>
  <c r="AL296" i="7"/>
  <c r="AF296" i="7"/>
  <c r="AA296" i="7"/>
  <c r="V296" i="7"/>
  <c r="P296" i="7"/>
  <c r="K296" i="7"/>
  <c r="F296" i="7"/>
  <c r="AE296" i="7"/>
  <c r="T296" i="7"/>
  <c r="J296" i="7"/>
  <c r="D296" i="7"/>
  <c r="AP296" i="7"/>
  <c r="AJ296" i="7"/>
  <c r="Z296" i="7"/>
  <c r="O296" i="7"/>
  <c r="AN296" i="7"/>
  <c r="AI296" i="7"/>
  <c r="AD296" i="7"/>
  <c r="X296" i="7"/>
  <c r="S296" i="7"/>
  <c r="N296" i="7"/>
  <c r="H296" i="7"/>
  <c r="C296" i="7"/>
  <c r="AO296" i="7"/>
  <c r="AK296" i="7"/>
  <c r="AG296" i="7"/>
  <c r="AC296" i="7"/>
  <c r="Y296" i="7"/>
  <c r="U296" i="7"/>
  <c r="Q296" i="7"/>
  <c r="M296" i="7"/>
  <c r="I296" i="7"/>
  <c r="B432" i="7" l="1" a="1"/>
  <c r="B432" i="7" s="1"/>
  <c r="B295" i="7" a="1"/>
  <c r="B295" i="7" s="1"/>
  <c r="B31" i="7" l="1" a="1"/>
  <c r="D31" i="7" s="1"/>
  <c r="B29" i="7" a="1"/>
  <c r="E29" i="7" s="1"/>
  <c r="B28" i="7" a="1"/>
  <c r="B28" i="7" s="1"/>
  <c r="B19" i="7" a="1"/>
  <c r="E19" i="7" s="1"/>
  <c r="R32" i="7" l="1"/>
  <c r="O31" i="7"/>
  <c r="AN28" i="7"/>
  <c r="Q28" i="7"/>
  <c r="X28" i="7"/>
  <c r="F32" i="7"/>
  <c r="F31" i="7"/>
  <c r="AG28" i="7"/>
  <c r="P28" i="7"/>
  <c r="AL32" i="7"/>
  <c r="AL31" i="7"/>
  <c r="AF28" i="7"/>
  <c r="H28" i="7"/>
  <c r="AC32" i="7"/>
  <c r="AA31" i="7"/>
  <c r="AK32" i="7"/>
  <c r="Z32" i="7"/>
  <c r="N32" i="7"/>
  <c r="E32" i="7"/>
  <c r="AI31" i="7"/>
  <c r="W31" i="7"/>
  <c r="N31" i="7"/>
  <c r="C31" i="7"/>
  <c r="AH32" i="7"/>
  <c r="V32" i="7"/>
  <c r="M32" i="7"/>
  <c r="B32" i="7"/>
  <c r="AE31" i="7"/>
  <c r="V31" i="7"/>
  <c r="K31" i="7"/>
  <c r="AO28" i="7"/>
  <c r="Y28" i="7"/>
  <c r="I28" i="7"/>
  <c r="AP32" i="7"/>
  <c r="AD32" i="7"/>
  <c r="U32" i="7"/>
  <c r="J32" i="7"/>
  <c r="AM31" i="7"/>
  <c r="AD31" i="7"/>
  <c r="S31" i="7"/>
  <c r="G31" i="7"/>
  <c r="AK28" i="7"/>
  <c r="AC28" i="7"/>
  <c r="U28" i="7"/>
  <c r="M28" i="7"/>
  <c r="E28" i="7"/>
  <c r="AJ28" i="7"/>
  <c r="AB28" i="7"/>
  <c r="T28" i="7"/>
  <c r="L28" i="7"/>
  <c r="D28" i="7"/>
  <c r="AO32" i="7"/>
  <c r="AG32" i="7"/>
  <c r="Y32" i="7"/>
  <c r="Q32" i="7"/>
  <c r="I32" i="7"/>
  <c r="AP31" i="7"/>
  <c r="AH31" i="7"/>
  <c r="Z31" i="7"/>
  <c r="R31" i="7"/>
  <c r="J31" i="7"/>
  <c r="B31" i="7"/>
  <c r="AN32" i="7"/>
  <c r="AJ32" i="7"/>
  <c r="AF32" i="7"/>
  <c r="AB32" i="7"/>
  <c r="X32" i="7"/>
  <c r="T32" i="7"/>
  <c r="P32" i="7"/>
  <c r="L32" i="7"/>
  <c r="H32" i="7"/>
  <c r="D32" i="7"/>
  <c r="AO31" i="7"/>
  <c r="AK31" i="7"/>
  <c r="AG31" i="7"/>
  <c r="AC31" i="7"/>
  <c r="Y31" i="7"/>
  <c r="U31" i="7"/>
  <c r="Q31" i="7"/>
  <c r="M31" i="7"/>
  <c r="I31" i="7"/>
  <c r="E31" i="7"/>
  <c r="AM32" i="7"/>
  <c r="AI32" i="7"/>
  <c r="AE32" i="7"/>
  <c r="AA32" i="7"/>
  <c r="W32" i="7"/>
  <c r="S32" i="7"/>
  <c r="O32" i="7"/>
  <c r="K32" i="7"/>
  <c r="G32" i="7"/>
  <c r="C32" i="7"/>
  <c r="AN31" i="7"/>
  <c r="AJ31" i="7"/>
  <c r="AF31" i="7"/>
  <c r="AB31" i="7"/>
  <c r="X31" i="7"/>
  <c r="T31" i="7"/>
  <c r="P31" i="7"/>
  <c r="L31" i="7"/>
  <c r="H31"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J29" i="7"/>
  <c r="AF29" i="7"/>
  <c r="AB29" i="7"/>
  <c r="X29" i="7"/>
  <c r="T29" i="7"/>
  <c r="P29" i="7"/>
  <c r="L29" i="7"/>
  <c r="H29" i="7"/>
  <c r="D29" i="7"/>
  <c r="AM29" i="7"/>
  <c r="AI29" i="7"/>
  <c r="AE29" i="7"/>
  <c r="AA29" i="7"/>
  <c r="W29" i="7"/>
  <c r="S29" i="7"/>
  <c r="O29" i="7"/>
  <c r="K29" i="7"/>
  <c r="G29" i="7"/>
  <c r="C29" i="7"/>
  <c r="AP29" i="7"/>
  <c r="AL29" i="7"/>
  <c r="AH29" i="7"/>
  <c r="AD29" i="7"/>
  <c r="Z29" i="7"/>
  <c r="V29" i="7"/>
  <c r="R29" i="7"/>
  <c r="N29" i="7"/>
  <c r="J29" i="7"/>
  <c r="F29" i="7"/>
  <c r="B29" i="7"/>
  <c r="AO29" i="7"/>
  <c r="AK29" i="7"/>
  <c r="AG29" i="7"/>
  <c r="AC29" i="7"/>
  <c r="Y29" i="7"/>
  <c r="U29" i="7"/>
  <c r="Q29" i="7"/>
  <c r="M29" i="7"/>
  <c r="I29" i="7"/>
  <c r="AN19" i="7"/>
  <c r="AJ19" i="7"/>
  <c r="AF19" i="7"/>
  <c r="AB19" i="7"/>
  <c r="X19" i="7"/>
  <c r="T19" i="7"/>
  <c r="P19" i="7"/>
  <c r="L19" i="7"/>
  <c r="H19" i="7"/>
  <c r="D19" i="7"/>
  <c r="Q19" i="7"/>
  <c r="M19" i="7"/>
  <c r="I19" i="7"/>
  <c r="B250" i="7" l="1" a="1"/>
  <c r="D250" i="7" s="1"/>
  <c r="B210" i="7" a="1"/>
  <c r="I210" i="7" s="1"/>
  <c r="AL250" i="7" l="1"/>
  <c r="AG250" i="7"/>
  <c r="AA250" i="7"/>
  <c r="V250" i="7"/>
  <c r="Q250" i="7"/>
  <c r="K250" i="7"/>
  <c r="F250" i="7"/>
  <c r="AP250" i="7"/>
  <c r="AK250" i="7"/>
  <c r="AE250" i="7"/>
  <c r="Z250" i="7"/>
  <c r="U250" i="7"/>
  <c r="O250" i="7"/>
  <c r="J250" i="7"/>
  <c r="E250" i="7"/>
  <c r="AO250" i="7"/>
  <c r="AI250" i="7"/>
  <c r="AD250" i="7"/>
  <c r="Y250" i="7"/>
  <c r="S250" i="7"/>
  <c r="N250" i="7"/>
  <c r="I250" i="7"/>
  <c r="C250" i="7"/>
  <c r="AM250" i="7"/>
  <c r="AH250" i="7"/>
  <c r="AC250" i="7"/>
  <c r="W250" i="7"/>
  <c r="R250" i="7"/>
  <c r="M250" i="7"/>
  <c r="G250" i="7"/>
  <c r="B250" i="7"/>
  <c r="AN250" i="7"/>
  <c r="AJ250" i="7"/>
  <c r="AF250" i="7"/>
  <c r="AB250" i="7"/>
  <c r="X250" i="7"/>
  <c r="T250" i="7"/>
  <c r="P250" i="7"/>
  <c r="L250" i="7"/>
  <c r="H250" i="7"/>
  <c r="AO210" i="7"/>
  <c r="AG210" i="7"/>
  <c r="Y210" i="7"/>
  <c r="Q210" i="7"/>
  <c r="E210" i="7"/>
  <c r="AN210" i="7"/>
  <c r="AJ210" i="7"/>
  <c r="AF210" i="7"/>
  <c r="AB210" i="7"/>
  <c r="X210" i="7"/>
  <c r="T210" i="7"/>
  <c r="P210" i="7"/>
  <c r="L210" i="7"/>
  <c r="H210" i="7"/>
  <c r="D210" i="7"/>
  <c r="AM210" i="7"/>
  <c r="AI210" i="7"/>
  <c r="AE210" i="7"/>
  <c r="AA210" i="7"/>
  <c r="W210" i="7"/>
  <c r="S210" i="7"/>
  <c r="O210" i="7"/>
  <c r="K210" i="7"/>
  <c r="G210" i="7"/>
  <c r="C210" i="7"/>
  <c r="AP210" i="7"/>
  <c r="AL210" i="7"/>
  <c r="AH210" i="7"/>
  <c r="AD210" i="7"/>
  <c r="Z210" i="7"/>
  <c r="V210" i="7"/>
  <c r="R210" i="7"/>
  <c r="N210" i="7"/>
  <c r="J210" i="7"/>
  <c r="F210" i="7"/>
  <c r="B210" i="7"/>
  <c r="AK210" i="7"/>
  <c r="AC210" i="7"/>
  <c r="U210" i="7"/>
  <c r="M210" i="7"/>
  <c r="C2" i="7"/>
  <c r="C440" i="7" l="1"/>
  <c r="C70" i="7"/>
  <c r="C40" i="7"/>
  <c r="C304" i="7"/>
  <c r="C597" i="7"/>
  <c r="C598" i="7" s="1"/>
  <c r="C603" i="7"/>
  <c r="C604" i="7"/>
  <c r="C602" i="7"/>
  <c r="C584" i="7" s="1"/>
  <c r="C585" i="7"/>
  <c r="C624" i="7"/>
  <c r="D2" i="7"/>
  <c r="C44" i="1"/>
  <c r="C43" i="1"/>
  <c r="D440" i="7" l="1"/>
  <c r="D70" i="7"/>
  <c r="D40" i="7"/>
  <c r="D304" i="7"/>
  <c r="D597" i="7"/>
  <c r="D598" i="7" s="1"/>
  <c r="D604" i="7"/>
  <c r="D603" i="7"/>
  <c r="D602" i="7"/>
  <c r="E2" i="7"/>
  <c r="D585" i="7"/>
  <c r="D42" i="7"/>
  <c r="E440" i="7" l="1"/>
  <c r="E70" i="7"/>
  <c r="E40" i="7"/>
  <c r="E304" i="7"/>
  <c r="E597" i="7"/>
  <c r="E598" i="7" s="1"/>
  <c r="E604" i="7"/>
  <c r="E603" i="7"/>
  <c r="E602" i="7"/>
  <c r="F2" i="7"/>
  <c r="E585" i="7"/>
  <c r="E42" i="7"/>
  <c r="D624" i="7"/>
  <c r="C39" i="1"/>
  <c r="F440" i="7" l="1"/>
  <c r="F70" i="7"/>
  <c r="F40" i="7"/>
  <c r="F304" i="7"/>
  <c r="F597" i="7"/>
  <c r="F598" i="7" s="1"/>
  <c r="F604" i="7"/>
  <c r="F603" i="7"/>
  <c r="F602" i="7"/>
  <c r="G2" i="7"/>
  <c r="F585" i="7"/>
  <c r="F42" i="7"/>
  <c r="E624" i="7"/>
  <c r="B14" i="7" a="1"/>
  <c r="C14" i="7" s="1"/>
  <c r="B13" i="7" a="1"/>
  <c r="G13" i="7" s="1"/>
  <c r="G440" i="7" l="1"/>
  <c r="G70" i="7"/>
  <c r="G40" i="7"/>
  <c r="G304" i="7"/>
  <c r="G597" i="7"/>
  <c r="G598" i="7" s="1"/>
  <c r="G604" i="7"/>
  <c r="G602" i="7"/>
  <c r="G603" i="7"/>
  <c r="H2" i="7"/>
  <c r="G585" i="7"/>
  <c r="G42" i="7"/>
  <c r="F624"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40" i="7" l="1"/>
  <c r="H70" i="7"/>
  <c r="H40" i="7"/>
  <c r="H304" i="7"/>
  <c r="H597" i="7"/>
  <c r="H598" i="7" s="1"/>
  <c r="H604" i="7"/>
  <c r="H603" i="7"/>
  <c r="H602" i="7"/>
  <c r="I2" i="7"/>
  <c r="H585" i="7"/>
  <c r="H42" i="7"/>
  <c r="G624"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14" i="7" a="1"/>
  <c r="C614" i="7" s="1"/>
  <c r="B613" i="7" a="1"/>
  <c r="C613" i="7" s="1"/>
  <c r="B612" i="7" a="1"/>
  <c r="B612" i="7" s="1"/>
  <c r="I440" i="7" l="1"/>
  <c r="I70" i="7"/>
  <c r="I40" i="7"/>
  <c r="I304" i="7"/>
  <c r="I597" i="7"/>
  <c r="I598" i="7" s="1"/>
  <c r="I604" i="7"/>
  <c r="I603" i="7"/>
  <c r="I602" i="7"/>
  <c r="J2" i="7"/>
  <c r="I585" i="7"/>
  <c r="I42" i="7"/>
  <c r="H624" i="7"/>
  <c r="X15" i="7"/>
  <c r="AC613" i="7"/>
  <c r="M613" i="7"/>
  <c r="AP613" i="7"/>
  <c r="Z613" i="7"/>
  <c r="J613" i="7"/>
  <c r="AD613" i="7"/>
  <c r="AO613" i="7"/>
  <c r="Y613" i="7"/>
  <c r="AL613" i="7"/>
  <c r="V613" i="7"/>
  <c r="F613" i="7"/>
  <c r="AK613" i="7"/>
  <c r="U613" i="7"/>
  <c r="E613" i="7"/>
  <c r="AG613" i="7"/>
  <c r="Q613" i="7"/>
  <c r="N613" i="7"/>
  <c r="I613" i="7"/>
  <c r="AH613" i="7"/>
  <c r="R613" i="7"/>
  <c r="B613" i="7"/>
  <c r="AL614" i="7"/>
  <c r="AD614" i="7"/>
  <c r="V614" i="7"/>
  <c r="N614" i="7"/>
  <c r="F614" i="7"/>
  <c r="AK614" i="7"/>
  <c r="AC614" i="7"/>
  <c r="U614" i="7"/>
  <c r="M614" i="7"/>
  <c r="E614" i="7"/>
  <c r="AN614" i="7"/>
  <c r="AJ614" i="7"/>
  <c r="AF614" i="7"/>
  <c r="AB614" i="7"/>
  <c r="X614" i="7"/>
  <c r="T614" i="7"/>
  <c r="P614" i="7"/>
  <c r="L614" i="7"/>
  <c r="H614" i="7"/>
  <c r="D614" i="7"/>
  <c r="AP614" i="7"/>
  <c r="AH614" i="7"/>
  <c r="Z614" i="7"/>
  <c r="R614" i="7"/>
  <c r="J614" i="7"/>
  <c r="B614" i="7"/>
  <c r="C611" i="7" s="1"/>
  <c r="AO614" i="7"/>
  <c r="AG614" i="7"/>
  <c r="Y614" i="7"/>
  <c r="Q614" i="7"/>
  <c r="I614" i="7"/>
  <c r="AM614" i="7"/>
  <c r="AI614" i="7"/>
  <c r="AE614" i="7"/>
  <c r="AA614" i="7"/>
  <c r="W614" i="7"/>
  <c r="S614" i="7"/>
  <c r="O614" i="7"/>
  <c r="K614" i="7"/>
  <c r="G614" i="7"/>
  <c r="AN613" i="7"/>
  <c r="AJ613" i="7"/>
  <c r="AF613" i="7"/>
  <c r="AB613" i="7"/>
  <c r="X613" i="7"/>
  <c r="T613" i="7"/>
  <c r="P613" i="7"/>
  <c r="L613" i="7"/>
  <c r="H613" i="7"/>
  <c r="D613" i="7"/>
  <c r="AM613" i="7"/>
  <c r="AI613" i="7"/>
  <c r="AE613" i="7"/>
  <c r="AA613" i="7"/>
  <c r="W613" i="7"/>
  <c r="S613" i="7"/>
  <c r="O613" i="7"/>
  <c r="K613" i="7"/>
  <c r="G613" i="7"/>
  <c r="AN612" i="7"/>
  <c r="AF612" i="7"/>
  <c r="X612" i="7"/>
  <c r="P612" i="7"/>
  <c r="H612" i="7"/>
  <c r="AM612" i="7"/>
  <c r="AE612" i="7"/>
  <c r="AA612" i="7"/>
  <c r="W612" i="7"/>
  <c r="S612" i="7"/>
  <c r="O612" i="7"/>
  <c r="K612" i="7"/>
  <c r="G612" i="7"/>
  <c r="C612" i="7"/>
  <c r="AO612" i="7"/>
  <c r="AK612" i="7"/>
  <c r="AG612" i="7"/>
  <c r="AC612" i="7"/>
  <c r="Y612" i="7"/>
  <c r="U612" i="7"/>
  <c r="Q612" i="7"/>
  <c r="M612" i="7"/>
  <c r="I612" i="7"/>
  <c r="E612" i="7"/>
  <c r="AJ612" i="7"/>
  <c r="AB612" i="7"/>
  <c r="T612" i="7"/>
  <c r="L612" i="7"/>
  <c r="D612" i="7"/>
  <c r="AI612" i="7"/>
  <c r="AP612" i="7"/>
  <c r="AL612" i="7"/>
  <c r="AH612" i="7"/>
  <c r="AD612" i="7"/>
  <c r="Z612" i="7"/>
  <c r="V612" i="7"/>
  <c r="R612" i="7"/>
  <c r="N612" i="7"/>
  <c r="J612" i="7"/>
  <c r="F612" i="7"/>
  <c r="J440" i="7" l="1"/>
  <c r="J70" i="7"/>
  <c r="J40" i="7"/>
  <c r="J304" i="7"/>
  <c r="J597" i="7"/>
  <c r="J598" i="7" s="1"/>
  <c r="J604" i="7"/>
  <c r="J603" i="7"/>
  <c r="J602" i="7"/>
  <c r="K2" i="7"/>
  <c r="J585" i="7"/>
  <c r="J42" i="7"/>
  <c r="I624" i="7"/>
  <c r="K440" i="7" l="1"/>
  <c r="K70" i="7"/>
  <c r="K40" i="7"/>
  <c r="K304" i="7"/>
  <c r="K597" i="7"/>
  <c r="K598" i="7" s="1"/>
  <c r="K604" i="7"/>
  <c r="K603" i="7"/>
  <c r="K602" i="7"/>
  <c r="L2" i="7"/>
  <c r="K585" i="7"/>
  <c r="K42" i="7"/>
  <c r="J624" i="7"/>
  <c r="AP626" i="7"/>
  <c r="L440" i="7" l="1"/>
  <c r="L70" i="7"/>
  <c r="L40" i="7"/>
  <c r="L304" i="7"/>
  <c r="L597" i="7"/>
  <c r="L598" i="7" s="1"/>
  <c r="L604" i="7"/>
  <c r="L603" i="7"/>
  <c r="L602" i="7"/>
  <c r="M2" i="7"/>
  <c r="L585" i="7"/>
  <c r="L42" i="7"/>
  <c r="K624" i="7"/>
  <c r="M440" i="7" l="1"/>
  <c r="M70" i="7"/>
  <c r="M40" i="7"/>
  <c r="M304" i="7"/>
  <c r="M597" i="7"/>
  <c r="M598" i="7" s="1"/>
  <c r="M604" i="7"/>
  <c r="M603" i="7"/>
  <c r="M602" i="7"/>
  <c r="N2" i="7"/>
  <c r="M585" i="7"/>
  <c r="M42" i="7"/>
  <c r="L624" i="7"/>
  <c r="N440" i="7" l="1"/>
  <c r="N70" i="7"/>
  <c r="N40" i="7"/>
  <c r="N304" i="7"/>
  <c r="N597" i="7"/>
  <c r="N598" i="7" s="1"/>
  <c r="N604" i="7"/>
  <c r="N603" i="7"/>
  <c r="N602" i="7"/>
  <c r="O2" i="7"/>
  <c r="N585" i="7"/>
  <c r="N42" i="7"/>
  <c r="M624" i="7"/>
  <c r="B626" i="7"/>
  <c r="O440" i="7" l="1"/>
  <c r="O70" i="7"/>
  <c r="O40" i="7"/>
  <c r="O304" i="7"/>
  <c r="O597" i="7"/>
  <c r="O598" i="7" s="1"/>
  <c r="O603" i="7"/>
  <c r="O602" i="7"/>
  <c r="O604" i="7"/>
  <c r="P2" i="7"/>
  <c r="O585" i="7"/>
  <c r="O42" i="7"/>
  <c r="B624" i="7"/>
  <c r="B103" i="7" s="1"/>
  <c r="N624" i="7"/>
  <c r="F626" i="7"/>
  <c r="G156" i="7"/>
  <c r="AL626" i="7"/>
  <c r="AM156" i="7"/>
  <c r="AE626" i="7"/>
  <c r="AF156" i="7"/>
  <c r="Q626" i="7"/>
  <c r="R156" i="7"/>
  <c r="X626" i="7"/>
  <c r="Y156" i="7"/>
  <c r="AK626" i="7"/>
  <c r="AL156" i="7"/>
  <c r="J626" i="7"/>
  <c r="K156" i="7"/>
  <c r="C626" i="7"/>
  <c r="D156" i="7"/>
  <c r="AI626" i="7"/>
  <c r="AJ156" i="7"/>
  <c r="Y626" i="7"/>
  <c r="Z156" i="7"/>
  <c r="AJ626" i="7"/>
  <c r="AK156" i="7"/>
  <c r="AO626" i="7"/>
  <c r="AP156" i="7"/>
  <c r="L626" i="7"/>
  <c r="M156" i="7"/>
  <c r="N626" i="7"/>
  <c r="O156" i="7"/>
  <c r="H626" i="7"/>
  <c r="I156" i="7"/>
  <c r="G626" i="7"/>
  <c r="H156" i="7"/>
  <c r="AM626" i="7"/>
  <c r="AN156" i="7"/>
  <c r="AG626" i="7"/>
  <c r="AH156" i="7"/>
  <c r="R626" i="7"/>
  <c r="S156" i="7"/>
  <c r="K626" i="7"/>
  <c r="L156" i="7"/>
  <c r="V626" i="7"/>
  <c r="W156" i="7"/>
  <c r="O626" i="7"/>
  <c r="P156" i="7"/>
  <c r="Z626" i="7"/>
  <c r="AA156" i="7"/>
  <c r="S626" i="7"/>
  <c r="T156" i="7"/>
  <c r="E626" i="7"/>
  <c r="F156" i="7"/>
  <c r="T626" i="7"/>
  <c r="U156" i="7"/>
  <c r="AD626" i="7"/>
  <c r="AE156" i="7"/>
  <c r="W626" i="7"/>
  <c r="X156" i="7"/>
  <c r="D626" i="7"/>
  <c r="E156" i="7"/>
  <c r="P626" i="7"/>
  <c r="Q156" i="7"/>
  <c r="AC626" i="7"/>
  <c r="AD156" i="7"/>
  <c r="AF626" i="7"/>
  <c r="AG156" i="7"/>
  <c r="AH626" i="7"/>
  <c r="AI156" i="7"/>
  <c r="AA626" i="7"/>
  <c r="AB156" i="7"/>
  <c r="I626" i="7"/>
  <c r="J156" i="7"/>
  <c r="M626" i="7"/>
  <c r="N156" i="7"/>
  <c r="AB626" i="7"/>
  <c r="AC156" i="7"/>
  <c r="AN626" i="7"/>
  <c r="AO156" i="7"/>
  <c r="U626" i="7"/>
  <c r="V156" i="7"/>
  <c r="D147" i="1"/>
  <c r="P440" i="7" l="1"/>
  <c r="P70" i="7"/>
  <c r="P40" i="7"/>
  <c r="P304" i="7"/>
  <c r="P597" i="7"/>
  <c r="P598" i="7" s="1"/>
  <c r="P604" i="7"/>
  <c r="P603" i="7"/>
  <c r="P602" i="7"/>
  <c r="Q2" i="7"/>
  <c r="P585" i="7"/>
  <c r="P42" i="7"/>
  <c r="O624" i="7"/>
  <c r="E147" i="1"/>
  <c r="Q440" i="7" l="1"/>
  <c r="Q70" i="7"/>
  <c r="Q40" i="7"/>
  <c r="Q304" i="7"/>
  <c r="Q597" i="7"/>
  <c r="Q598" i="7" s="1"/>
  <c r="Q604" i="7"/>
  <c r="Q603" i="7"/>
  <c r="Q602" i="7"/>
  <c r="F147" i="1"/>
  <c r="G147" i="1" s="1"/>
  <c r="R2" i="7"/>
  <c r="Q585" i="7"/>
  <c r="Q42" i="7"/>
  <c r="P624" i="7"/>
  <c r="B94" i="7"/>
  <c r="R440" i="7" l="1"/>
  <c r="R70" i="7"/>
  <c r="R40" i="7"/>
  <c r="R304" i="7"/>
  <c r="R597" i="7"/>
  <c r="R598" i="7" s="1"/>
  <c r="R604" i="7"/>
  <c r="R603" i="7"/>
  <c r="R602" i="7"/>
  <c r="S2" i="7"/>
  <c r="R585" i="7"/>
  <c r="R42" i="7"/>
  <c r="Q624" i="7"/>
  <c r="H147" i="1"/>
  <c r="B93" i="7"/>
  <c r="S440" i="7" l="1"/>
  <c r="S70" i="7"/>
  <c r="S40" i="7"/>
  <c r="S304" i="7"/>
  <c r="S597" i="7"/>
  <c r="S598" i="7" s="1"/>
  <c r="S602" i="7"/>
  <c r="S604" i="7"/>
  <c r="S603" i="7"/>
  <c r="T2" i="7"/>
  <c r="S585" i="7"/>
  <c r="S42"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R624" i="7"/>
  <c r="I147" i="1"/>
  <c r="P262" i="7"/>
  <c r="P261" i="7"/>
  <c r="P260" i="7"/>
  <c r="P259" i="7"/>
  <c r="P258" i="7"/>
  <c r="P257" i="7"/>
  <c r="P398" i="7"/>
  <c r="P397" i="7"/>
  <c r="P396" i="7"/>
  <c r="P395" i="7"/>
  <c r="T440" i="7" l="1"/>
  <c r="T70" i="7"/>
  <c r="P264" i="7"/>
  <c r="T40" i="7"/>
  <c r="T304" i="7"/>
  <c r="T597" i="7"/>
  <c r="T598" i="7" s="1"/>
  <c r="T604" i="7"/>
  <c r="T603" i="7"/>
  <c r="T602" i="7"/>
  <c r="U2" i="7"/>
  <c r="T585" i="7"/>
  <c r="T42"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S624" i="7"/>
  <c r="J147" i="1"/>
  <c r="M393" i="7"/>
  <c r="B420" i="7"/>
  <c r="B419" i="7"/>
  <c r="B417" i="7"/>
  <c r="B281" i="7"/>
  <c r="B414" i="7"/>
  <c r="B413" i="7"/>
  <c r="B412" i="7"/>
  <c r="B411" i="7"/>
  <c r="B278" i="7"/>
  <c r="B277" i="7"/>
  <c r="B276" i="7"/>
  <c r="B284" i="7"/>
  <c r="B283" i="7"/>
  <c r="U440" i="7" l="1"/>
  <c r="U70" i="7"/>
  <c r="U40" i="7"/>
  <c r="U304" i="7"/>
  <c r="U597" i="7"/>
  <c r="U598" i="7" s="1"/>
  <c r="U604" i="7"/>
  <c r="U603" i="7"/>
  <c r="U602" i="7"/>
  <c r="V2" i="7"/>
  <c r="U585" i="7"/>
  <c r="U42" i="7"/>
  <c r="T624" i="7"/>
  <c r="K147" i="1"/>
  <c r="F9" i="1"/>
  <c r="V440" i="7" l="1"/>
  <c r="V70" i="7"/>
  <c r="V40" i="7"/>
  <c r="V304" i="7"/>
  <c r="V597" i="7"/>
  <c r="V598" i="7" s="1"/>
  <c r="V604" i="7"/>
  <c r="V603" i="7"/>
  <c r="V602" i="7"/>
  <c r="W2" i="7"/>
  <c r="V585" i="7"/>
  <c r="V42" i="7"/>
  <c r="U624" i="7"/>
  <c r="L147" i="1"/>
  <c r="B632" i="7"/>
  <c r="B104" i="7"/>
  <c r="W440" i="7" l="1"/>
  <c r="W70" i="7"/>
  <c r="W40" i="7"/>
  <c r="W304" i="7"/>
  <c r="W597" i="7"/>
  <c r="W598" i="7" s="1"/>
  <c r="W604" i="7"/>
  <c r="W603" i="7"/>
  <c r="W602" i="7"/>
  <c r="X2" i="7"/>
  <c r="W585" i="7"/>
  <c r="W42" i="7"/>
  <c r="V624" i="7"/>
  <c r="M147" i="1"/>
  <c r="F10" i="1"/>
  <c r="B95" i="7"/>
  <c r="B92" i="7"/>
  <c r="X440" i="7" l="1"/>
  <c r="X70" i="7"/>
  <c r="X40" i="7"/>
  <c r="X304" i="7"/>
  <c r="X597" i="7"/>
  <c r="X598" i="7" s="1"/>
  <c r="X604" i="7"/>
  <c r="X603" i="7"/>
  <c r="X602" i="7"/>
  <c r="Y2" i="7"/>
  <c r="X585" i="7"/>
  <c r="X42" i="7"/>
  <c r="W624" i="7"/>
  <c r="N147" i="1"/>
  <c r="G84" i="1"/>
  <c r="G83" i="1"/>
  <c r="G82" i="1"/>
  <c r="G81" i="1"/>
  <c r="G80" i="1"/>
  <c r="Y440" i="7" l="1"/>
  <c r="Y70" i="7"/>
  <c r="Y40" i="7"/>
  <c r="Y304" i="7"/>
  <c r="Y597" i="7"/>
  <c r="Y598" i="7" s="1"/>
  <c r="Y604" i="7"/>
  <c r="Y603" i="7"/>
  <c r="Y602" i="7"/>
  <c r="Z2" i="7"/>
  <c r="Y585" i="7"/>
  <c r="Y42" i="7"/>
  <c r="X624" i="7"/>
  <c r="O147" i="1"/>
  <c r="B397" i="7"/>
  <c r="B262" i="7"/>
  <c r="B396" i="7"/>
  <c r="B261" i="7"/>
  <c r="B260" i="7"/>
  <c r="B394" i="7"/>
  <c r="B259" i="7"/>
  <c r="B393" i="7"/>
  <c r="B258" i="7"/>
  <c r="B257" i="7"/>
  <c r="B395" i="7"/>
  <c r="B398" i="7"/>
  <c r="H80" i="1"/>
  <c r="I80" i="1" s="1"/>
  <c r="H82" i="1"/>
  <c r="I82" i="1" s="1"/>
  <c r="H83" i="1"/>
  <c r="I83" i="1" s="1"/>
  <c r="H84" i="1"/>
  <c r="I84" i="1" s="1"/>
  <c r="H81" i="1"/>
  <c r="I81" i="1" s="1"/>
  <c r="G85" i="1"/>
  <c r="Z440" i="7" l="1"/>
  <c r="Z70" i="7"/>
  <c r="B400" i="7"/>
  <c r="Z40" i="7"/>
  <c r="Z304" i="7"/>
  <c r="Z597" i="7"/>
  <c r="Z598" i="7" s="1"/>
  <c r="Z604" i="7"/>
  <c r="Z603" i="7"/>
  <c r="Z602" i="7"/>
  <c r="AA2" i="7"/>
  <c r="Z585" i="7"/>
  <c r="Z42" i="7"/>
  <c r="Y624" i="7"/>
  <c r="P147" i="1"/>
  <c r="H85" i="1"/>
  <c r="I85" i="1"/>
  <c r="B96" i="7" s="1"/>
  <c r="C41" i="1"/>
  <c r="AA440" i="7" l="1"/>
  <c r="AA70" i="7"/>
  <c r="B172" i="7"/>
  <c r="B173" i="7" s="1"/>
  <c r="B171" i="7"/>
  <c r="AA40" i="7"/>
  <c r="AA304" i="7"/>
  <c r="AA597" i="7"/>
  <c r="AA598" i="7" s="1"/>
  <c r="AA603" i="7"/>
  <c r="AA604" i="7"/>
  <c r="AA602" i="7"/>
  <c r="AB2" i="7"/>
  <c r="AA585" i="7"/>
  <c r="AA42" i="7"/>
  <c r="Z624" i="7"/>
  <c r="Q147" i="1"/>
  <c r="G42" i="4"/>
  <c r="G3" i="4"/>
  <c r="AB440" i="7" l="1"/>
  <c r="AB70" i="7"/>
  <c r="AB40" i="7"/>
  <c r="AB304" i="7"/>
  <c r="AB597" i="7"/>
  <c r="AB598" i="7" s="1"/>
  <c r="AB604" i="7"/>
  <c r="AB603" i="7"/>
  <c r="AB602" i="7"/>
  <c r="AC2" i="7"/>
  <c r="AB585" i="7"/>
  <c r="AB42" i="7"/>
  <c r="AA624" i="7"/>
  <c r="R147" i="1"/>
  <c r="C556" i="7"/>
  <c r="C196" i="7" s="1"/>
  <c r="C557" i="7"/>
  <c r="C558" i="7"/>
  <c r="C198" i="7" s="1"/>
  <c r="C559" i="7"/>
  <c r="C549" i="7"/>
  <c r="B275" i="7" s="1"/>
  <c r="C550" i="7"/>
  <c r="C551" i="7"/>
  <c r="C192" i="7" s="1"/>
  <c r="C552" i="7"/>
  <c r="AC440" i="7" l="1"/>
  <c r="AC70" i="7"/>
  <c r="AC40" i="7"/>
  <c r="AC304" i="7"/>
  <c r="AC597" i="7"/>
  <c r="AC598" i="7" s="1"/>
  <c r="AC604" i="7"/>
  <c r="AC603" i="7"/>
  <c r="AC602" i="7"/>
  <c r="AD2" i="7"/>
  <c r="AC585" i="7"/>
  <c r="AC42" i="7"/>
  <c r="AB624" i="7"/>
  <c r="S147" i="1"/>
  <c r="B282" i="7"/>
  <c r="B285" i="7" s="1"/>
  <c r="E264" i="7" s="1"/>
  <c r="E263" i="7" s="1"/>
  <c r="B418" i="7"/>
  <c r="C553" i="7"/>
  <c r="C560" i="7"/>
  <c r="B98" i="7" s="1"/>
  <c r="C191" i="7"/>
  <c r="C193" i="7"/>
  <c r="C197" i="7"/>
  <c r="C199" i="7"/>
  <c r="C230" i="7"/>
  <c r="C232" i="7"/>
  <c r="C236" i="7"/>
  <c r="C238" i="7"/>
  <c r="C190" i="7"/>
  <c r="C231" i="7"/>
  <c r="C233" i="7"/>
  <c r="C237" i="7"/>
  <c r="C239" i="7"/>
  <c r="AD440" i="7" l="1"/>
  <c r="AD70" i="7"/>
  <c r="AD40" i="7"/>
  <c r="AD304" i="7"/>
  <c r="AD597" i="7"/>
  <c r="AD598" i="7" s="1"/>
  <c r="AD604" i="7"/>
  <c r="AD603" i="7"/>
  <c r="AD602" i="7"/>
  <c r="AE2" i="7"/>
  <c r="AD585" i="7"/>
  <c r="AD42" i="7"/>
  <c r="AC624" i="7"/>
  <c r="T147" i="1"/>
  <c r="B118" i="7"/>
  <c r="C240" i="7"/>
  <c r="C54" i="1"/>
  <c r="C49" i="1"/>
  <c r="C42" i="7" s="1"/>
  <c r="AE440" i="7" l="1"/>
  <c r="AE70" i="7"/>
  <c r="AE40" i="7"/>
  <c r="AE304" i="7"/>
  <c r="AE597" i="7"/>
  <c r="AE598" i="7" s="1"/>
  <c r="AE602" i="7"/>
  <c r="AE604" i="7"/>
  <c r="AE603" i="7"/>
  <c r="AF2" i="7"/>
  <c r="AE585" i="7"/>
  <c r="AE42" i="7"/>
  <c r="AD624" i="7"/>
  <c r="U147" i="1"/>
  <c r="B408" i="7"/>
  <c r="B407" i="7"/>
  <c r="B406" i="7"/>
  <c r="B405" i="7"/>
  <c r="B272" i="7"/>
  <c r="B271" i="7"/>
  <c r="B270" i="7"/>
  <c r="B269"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AF440" i="7" l="1"/>
  <c r="AF70" i="7"/>
  <c r="AF40" i="7"/>
  <c r="AF304" i="7"/>
  <c r="AF597" i="7"/>
  <c r="AF598" i="7" s="1"/>
  <c r="AF604" i="7"/>
  <c r="AF603" i="7"/>
  <c r="AF602" i="7"/>
  <c r="AG2" i="7"/>
  <c r="AF585" i="7"/>
  <c r="AF42" i="7"/>
  <c r="AE624" i="7"/>
  <c r="V147" i="1"/>
  <c r="AG440" i="7" l="1"/>
  <c r="AG70" i="7"/>
  <c r="AG40" i="7"/>
  <c r="AG304" i="7"/>
  <c r="AG597" i="7"/>
  <c r="AG598" i="7" s="1"/>
  <c r="AG604" i="7"/>
  <c r="AG603" i="7"/>
  <c r="AG602" i="7"/>
  <c r="AH2" i="7"/>
  <c r="AG585" i="7"/>
  <c r="AG42" i="7"/>
  <c r="AF624" i="7"/>
  <c r="W147" i="1"/>
  <c r="C625" i="7"/>
  <c r="C586" i="7"/>
  <c r="C606" i="7"/>
  <c r="C607" i="7" s="1"/>
  <c r="C536" i="7"/>
  <c r="C530" i="7"/>
  <c r="C576" i="7"/>
  <c r="C572" i="7"/>
  <c r="C568" i="7"/>
  <c r="C564" i="7"/>
  <c r="C49" i="7"/>
  <c r="C53" i="7"/>
  <c r="C46" i="7"/>
  <c r="C593" i="7"/>
  <c r="D593" i="7" s="1"/>
  <c r="C156" i="7"/>
  <c r="C71" i="7"/>
  <c r="C700" i="7"/>
  <c r="C668" i="7"/>
  <c r="C636" i="7"/>
  <c r="C39" i="7"/>
  <c r="C72" i="7"/>
  <c r="AH440" i="7" l="1"/>
  <c r="AH70" i="7"/>
  <c r="AH40" i="7"/>
  <c r="AH304" i="7"/>
  <c r="AH597" i="7"/>
  <c r="AH598" i="7" s="1"/>
  <c r="AH604" i="7"/>
  <c r="AH603" i="7"/>
  <c r="AH602" i="7"/>
  <c r="AI2" i="7"/>
  <c r="AH585" i="7"/>
  <c r="AH42" i="7"/>
  <c r="AG624" i="7"/>
  <c r="X147" i="1"/>
  <c r="D625" i="7"/>
  <c r="D586" i="7"/>
  <c r="D606" i="7"/>
  <c r="D607" i="7" s="1"/>
  <c r="D576" i="7"/>
  <c r="D572" i="7"/>
  <c r="D568" i="7"/>
  <c r="D564" i="7"/>
  <c r="D536" i="7"/>
  <c r="D530" i="7"/>
  <c r="D49" i="7"/>
  <c r="D53" i="7"/>
  <c r="D46" i="7"/>
  <c r="E593" i="7"/>
  <c r="D71" i="7"/>
  <c r="D700" i="7"/>
  <c r="D668" i="7"/>
  <c r="D636" i="7"/>
  <c r="D39" i="7"/>
  <c r="D72" i="7"/>
  <c r="AI440" i="7" l="1"/>
  <c r="AI70" i="7"/>
  <c r="AI40" i="7"/>
  <c r="AI304" i="7"/>
  <c r="AI597" i="7"/>
  <c r="AI598" i="7" s="1"/>
  <c r="AI604" i="7"/>
  <c r="AI603" i="7"/>
  <c r="AI602" i="7"/>
  <c r="AJ2" i="7"/>
  <c r="AI42" i="7"/>
  <c r="AI585" i="7"/>
  <c r="AH624" i="7"/>
  <c r="Y147" i="1"/>
  <c r="E625" i="7"/>
  <c r="E586" i="7"/>
  <c r="E606" i="7"/>
  <c r="E607" i="7" s="1"/>
  <c r="E536" i="7"/>
  <c r="E530" i="7"/>
  <c r="E576" i="7"/>
  <c r="E572" i="7"/>
  <c r="E568" i="7"/>
  <c r="E564" i="7"/>
  <c r="E49" i="7"/>
  <c r="E53" i="7"/>
  <c r="E46" i="7"/>
  <c r="F593" i="7"/>
  <c r="E71" i="7"/>
  <c r="E700" i="7"/>
  <c r="E668" i="7"/>
  <c r="E636" i="7"/>
  <c r="E72" i="7"/>
  <c r="E39" i="7"/>
  <c r="D93" i="1"/>
  <c r="D95" i="1"/>
  <c r="D94" i="1"/>
  <c r="AJ440" i="7" l="1"/>
  <c r="AJ70" i="7"/>
  <c r="AJ40" i="7"/>
  <c r="AJ304" i="7"/>
  <c r="AJ597" i="7"/>
  <c r="AJ598" i="7" s="1"/>
  <c r="AJ604" i="7"/>
  <c r="AJ603" i="7"/>
  <c r="AJ602" i="7"/>
  <c r="AK2" i="7"/>
  <c r="AJ585" i="7"/>
  <c r="AJ42" i="7"/>
  <c r="AI624" i="7"/>
  <c r="Z147" i="1"/>
  <c r="F625" i="7"/>
  <c r="F586" i="7"/>
  <c r="F606" i="7"/>
  <c r="F607" i="7" s="1"/>
  <c r="F530" i="7"/>
  <c r="F576" i="7"/>
  <c r="F572" i="7"/>
  <c r="F568" i="7"/>
  <c r="F564" i="7"/>
  <c r="F536" i="7"/>
  <c r="F49" i="7"/>
  <c r="F53" i="7"/>
  <c r="F46" i="7"/>
  <c r="G593" i="7"/>
  <c r="F71" i="7"/>
  <c r="F668" i="7"/>
  <c r="F700" i="7"/>
  <c r="F636" i="7"/>
  <c r="F72" i="7"/>
  <c r="F39" i="7"/>
  <c r="AP620" i="7"/>
  <c r="AK440" i="7" l="1"/>
  <c r="AK70" i="7"/>
  <c r="AK40" i="7"/>
  <c r="AK304" i="7"/>
  <c r="AK597" i="7"/>
  <c r="AK598" i="7" s="1"/>
  <c r="AK604" i="7"/>
  <c r="AK603" i="7"/>
  <c r="AK602" i="7"/>
  <c r="AL2" i="7"/>
  <c r="AK585" i="7"/>
  <c r="AK42" i="7"/>
  <c r="AJ624" i="7"/>
  <c r="AA147" i="1"/>
  <c r="G625" i="7"/>
  <c r="G586" i="7"/>
  <c r="G606" i="7"/>
  <c r="G607" i="7" s="1"/>
  <c r="G536" i="7"/>
  <c r="G530" i="7"/>
  <c r="G568" i="7"/>
  <c r="G576" i="7"/>
  <c r="G572" i="7"/>
  <c r="G564" i="7"/>
  <c r="G49" i="7"/>
  <c r="G53" i="7"/>
  <c r="G46" i="7"/>
  <c r="H593" i="7"/>
  <c r="G71" i="7"/>
  <c r="G700" i="7"/>
  <c r="G668" i="7"/>
  <c r="G636" i="7"/>
  <c r="G39" i="7"/>
  <c r="G72"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E219" i="7"/>
  <c r="D219" i="7"/>
  <c r="G394" i="7"/>
  <c r="G395" i="7"/>
  <c r="G396" i="7"/>
  <c r="G397" i="7"/>
  <c r="G398" i="7"/>
  <c r="G259" i="7"/>
  <c r="G260" i="7"/>
  <c r="G261" i="7"/>
  <c r="G258" i="7"/>
  <c r="AL440" i="7" l="1"/>
  <c r="AL70" i="7"/>
  <c r="AL40" i="7"/>
  <c r="AL304" i="7"/>
  <c r="AL597" i="7"/>
  <c r="AL598" i="7" s="1"/>
  <c r="AL604" i="7"/>
  <c r="AL603" i="7"/>
  <c r="AL602" i="7"/>
  <c r="AM2" i="7"/>
  <c r="AL585" i="7"/>
  <c r="AL42" i="7"/>
  <c r="AK624" i="7"/>
  <c r="AB147" i="1"/>
  <c r="H625" i="7"/>
  <c r="H586" i="7"/>
  <c r="H606" i="7"/>
  <c r="H607" i="7" s="1"/>
  <c r="H568" i="7"/>
  <c r="H536" i="7"/>
  <c r="H530" i="7"/>
  <c r="H576" i="7"/>
  <c r="H572" i="7"/>
  <c r="H564" i="7"/>
  <c r="H49" i="7"/>
  <c r="H53" i="7"/>
  <c r="H46" i="7"/>
  <c r="I593" i="7"/>
  <c r="H71" i="7"/>
  <c r="H700" i="7"/>
  <c r="H636" i="7"/>
  <c r="H668" i="7"/>
  <c r="H39" i="7"/>
  <c r="H72" i="7"/>
  <c r="A713" i="7"/>
  <c r="A714" i="7" s="1"/>
  <c r="A715" i="7" s="1"/>
  <c r="A716" i="7" s="1"/>
  <c r="A717" i="7" s="1"/>
  <c r="A718" i="7" s="1"/>
  <c r="A719" i="7" s="1"/>
  <c r="A720" i="7" s="1"/>
  <c r="A721" i="7" s="1"/>
  <c r="A701" i="7"/>
  <c r="H701" i="7" s="1"/>
  <c r="B696" i="7"/>
  <c r="C693" i="7" s="1"/>
  <c r="A681" i="7"/>
  <c r="A682" i="7" s="1"/>
  <c r="A683" i="7" s="1"/>
  <c r="A684" i="7" s="1"/>
  <c r="A685" i="7" s="1"/>
  <c r="A686" i="7" s="1"/>
  <c r="A687" i="7" s="1"/>
  <c r="A688" i="7" s="1"/>
  <c r="A689" i="7" s="1"/>
  <c r="A669" i="7"/>
  <c r="H669" i="7" s="1"/>
  <c r="B664" i="7"/>
  <c r="C661" i="7" s="1"/>
  <c r="A649" i="7"/>
  <c r="A650" i="7" s="1"/>
  <c r="A651" i="7" s="1"/>
  <c r="A652" i="7" s="1"/>
  <c r="A653" i="7" s="1"/>
  <c r="A654" i="7" s="1"/>
  <c r="A655" i="7" s="1"/>
  <c r="A656" i="7" s="1"/>
  <c r="A657" i="7" s="1"/>
  <c r="A637" i="7"/>
  <c r="H637" i="7" s="1"/>
  <c r="C629" i="7"/>
  <c r="A575" i="7"/>
  <c r="A571" i="7"/>
  <c r="A567" i="7"/>
  <c r="A563" i="7"/>
  <c r="A559" i="7"/>
  <c r="A284" i="7" s="1"/>
  <c r="A558" i="7"/>
  <c r="A283" i="7" s="1"/>
  <c r="A557" i="7"/>
  <c r="A282" i="7" s="1"/>
  <c r="A556" i="7"/>
  <c r="A281" i="7" s="1"/>
  <c r="A552" i="7"/>
  <c r="A278" i="7" s="1"/>
  <c r="A551" i="7"/>
  <c r="A277" i="7" s="1"/>
  <c r="A550" i="7"/>
  <c r="A276" i="7" s="1"/>
  <c r="A549" i="7"/>
  <c r="A275" i="7" s="1"/>
  <c r="A548" i="7"/>
  <c r="A274" i="7" s="1"/>
  <c r="C546" i="7"/>
  <c r="A546" i="7"/>
  <c r="A272" i="7" s="1"/>
  <c r="C545" i="7"/>
  <c r="A545" i="7"/>
  <c r="A271" i="7" s="1"/>
  <c r="C544" i="7"/>
  <c r="A544" i="7"/>
  <c r="A270" i="7" s="1"/>
  <c r="C543" i="7"/>
  <c r="A543" i="7"/>
  <c r="A269" i="7" s="1"/>
  <c r="A542" i="7"/>
  <c r="A268" i="7" s="1"/>
  <c r="K400" i="7"/>
  <c r="K264" i="7"/>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422"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5" i="7"/>
  <c r="A280" i="7"/>
  <c r="A279" i="7"/>
  <c r="A273" i="7"/>
  <c r="A267" i="7"/>
  <c r="A262" i="7"/>
  <c r="A398" i="7" s="1"/>
  <c r="A261" i="7"/>
  <c r="A397" i="7" s="1"/>
  <c r="A260" i="7"/>
  <c r="A396" i="7" s="1"/>
  <c r="A259" i="7"/>
  <c r="A395" i="7" s="1"/>
  <c r="A258" i="7"/>
  <c r="A394" i="7" s="1"/>
  <c r="A257" i="7"/>
  <c r="A393" i="7" s="1"/>
  <c r="A241" i="7"/>
  <c r="A235" i="7"/>
  <c r="A229" i="7"/>
  <c r="A223" i="7"/>
  <c r="A222" i="7"/>
  <c r="A201" i="7"/>
  <c r="A195" i="7"/>
  <c r="A189" i="7"/>
  <c r="A183" i="7"/>
  <c r="A182" i="7"/>
  <c r="B142" i="7"/>
  <c r="B141" i="7"/>
  <c r="B138" i="7"/>
  <c r="B13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11" i="7"/>
  <c r="B110" i="7"/>
  <c r="B109" i="7"/>
  <c r="B106" i="7"/>
  <c r="B105" i="7"/>
  <c r="B88" i="7"/>
  <c r="A84" i="7"/>
  <c r="A83" i="7"/>
  <c r="A82" i="7"/>
  <c r="A81" i="7"/>
  <c r="AM440" i="7" l="1"/>
  <c r="AM70" i="7"/>
  <c r="AM40" i="7"/>
  <c r="AM304" i="7"/>
  <c r="AM597" i="7"/>
  <c r="AM598" i="7" s="1"/>
  <c r="AM604" i="7"/>
  <c r="AM603" i="7"/>
  <c r="AM602" i="7"/>
  <c r="AN2" i="7"/>
  <c r="AM585" i="7"/>
  <c r="AM42" i="7"/>
  <c r="AL624" i="7"/>
  <c r="AC147" i="1"/>
  <c r="I625" i="7"/>
  <c r="I586" i="7"/>
  <c r="I606" i="7"/>
  <c r="I607" i="7" s="1"/>
  <c r="I536" i="7"/>
  <c r="I530" i="7"/>
  <c r="I576" i="7"/>
  <c r="I572" i="7"/>
  <c r="I568" i="7"/>
  <c r="I564" i="7"/>
  <c r="I49" i="7"/>
  <c r="I53" i="7"/>
  <c r="I46" i="7"/>
  <c r="J593" i="7"/>
  <c r="I71" i="7"/>
  <c r="A702" i="7"/>
  <c r="C714" i="7" s="1"/>
  <c r="C701" i="7"/>
  <c r="C367" i="7" s="1"/>
  <c r="D701" i="7"/>
  <c r="E701" i="7"/>
  <c r="F701" i="7"/>
  <c r="G701" i="7"/>
  <c r="A638" i="7"/>
  <c r="C650" i="7" s="1"/>
  <c r="C637" i="7"/>
  <c r="D637" i="7"/>
  <c r="E637" i="7"/>
  <c r="F637" i="7"/>
  <c r="G637" i="7"/>
  <c r="A670" i="7"/>
  <c r="I670" i="7" s="1"/>
  <c r="C669" i="7"/>
  <c r="C341" i="7" s="1"/>
  <c r="D669" i="7"/>
  <c r="E669" i="7"/>
  <c r="F669" i="7"/>
  <c r="G669" i="7"/>
  <c r="I701" i="7"/>
  <c r="I700" i="7"/>
  <c r="I702" i="7"/>
  <c r="I668" i="7"/>
  <c r="I669" i="7"/>
  <c r="I636" i="7"/>
  <c r="I637" i="7"/>
  <c r="I72" i="7"/>
  <c r="I39" i="7"/>
  <c r="C224" i="7"/>
  <c r="C184" i="7"/>
  <c r="C226" i="7"/>
  <c r="C186" i="7"/>
  <c r="C225" i="7"/>
  <c r="C185" i="7"/>
  <c r="C227" i="7"/>
  <c r="C187" i="7"/>
  <c r="C547" i="7"/>
  <c r="B279" i="7"/>
  <c r="B273" i="7"/>
  <c r="B112" i="7"/>
  <c r="B409" i="7"/>
  <c r="B415" i="7"/>
  <c r="D649" i="7"/>
  <c r="D429" i="7"/>
  <c r="D295" i="7"/>
  <c r="C713" i="7"/>
  <c r="C366" i="7"/>
  <c r="C681" i="7"/>
  <c r="C649" i="7"/>
  <c r="C315" i="7"/>
  <c r="C537" i="7"/>
  <c r="C531" i="7"/>
  <c r="C430" i="7"/>
  <c r="C429" i="7"/>
  <c r="C428" i="7"/>
  <c r="C427" i="7"/>
  <c r="C426" i="7"/>
  <c r="C446" i="7"/>
  <c r="C310" i="7"/>
  <c r="C294" i="7"/>
  <c r="C293" i="7"/>
  <c r="C292" i="7"/>
  <c r="C291" i="7"/>
  <c r="C290" i="7"/>
  <c r="B143" i="7"/>
  <c r="C48" i="7"/>
  <c r="D48" i="7"/>
  <c r="B139" i="7"/>
  <c r="A427" i="7"/>
  <c r="A435" i="7" s="1"/>
  <c r="A429" i="7"/>
  <c r="A437" i="7" s="1"/>
  <c r="A431" i="7"/>
  <c r="A439" i="7" s="1"/>
  <c r="A404" i="7"/>
  <c r="A415" i="7"/>
  <c r="A416" i="7"/>
  <c r="A290" i="7"/>
  <c r="A298" i="7" s="1"/>
  <c r="A291" i="7"/>
  <c r="A299" i="7" s="1"/>
  <c r="A292" i="7"/>
  <c r="A300" i="7" s="1"/>
  <c r="A293" i="7"/>
  <c r="A301" i="7" s="1"/>
  <c r="A294" i="7"/>
  <c r="A302" i="7" s="1"/>
  <c r="A295" i="7"/>
  <c r="A303" i="7" s="1"/>
  <c r="A426" i="7"/>
  <c r="A434" i="7" s="1"/>
  <c r="A428" i="7"/>
  <c r="A436" i="7" s="1"/>
  <c r="A430" i="7"/>
  <c r="A438" i="7" s="1"/>
  <c r="A403" i="7"/>
  <c r="A409" i="7"/>
  <c r="A410" i="7"/>
  <c r="A421" i="7"/>
  <c r="AN440" i="7" l="1"/>
  <c r="AN70" i="7"/>
  <c r="D264" i="7"/>
  <c r="D263" i="7" s="1"/>
  <c r="D400" i="7"/>
  <c r="AN40" i="7"/>
  <c r="AN304" i="7"/>
  <c r="AN597" i="7"/>
  <c r="AN598" i="7" s="1"/>
  <c r="AN604" i="7"/>
  <c r="AN603" i="7"/>
  <c r="AN602" i="7"/>
  <c r="AO2" i="7"/>
  <c r="AN585" i="7"/>
  <c r="AN42" i="7"/>
  <c r="AM624" i="7"/>
  <c r="AD147" i="1"/>
  <c r="J625" i="7"/>
  <c r="J586" i="7"/>
  <c r="J606" i="7"/>
  <c r="J607" i="7" s="1"/>
  <c r="J536" i="7"/>
  <c r="J564" i="7"/>
  <c r="J530" i="7"/>
  <c r="J576" i="7"/>
  <c r="J572" i="7"/>
  <c r="J568" i="7"/>
  <c r="J49" i="7"/>
  <c r="J53" i="7"/>
  <c r="J46" i="7"/>
  <c r="K593" i="7"/>
  <c r="B97" i="7"/>
  <c r="B99" i="7" s="1"/>
  <c r="B117" i="7"/>
  <c r="I638" i="7"/>
  <c r="J71" i="7"/>
  <c r="D682" i="7"/>
  <c r="C682" i="7"/>
  <c r="C311" i="7"/>
  <c r="A639" i="7"/>
  <c r="D651" i="7" s="1"/>
  <c r="C638" i="7"/>
  <c r="C317" i="7" s="1"/>
  <c r="D638" i="7"/>
  <c r="E638" i="7"/>
  <c r="F638" i="7"/>
  <c r="G638" i="7"/>
  <c r="H638" i="7"/>
  <c r="A671" i="7"/>
  <c r="D683" i="7" s="1"/>
  <c r="C670" i="7"/>
  <c r="C342" i="7" s="1"/>
  <c r="D670" i="7"/>
  <c r="E670" i="7"/>
  <c r="F670" i="7"/>
  <c r="G670" i="7"/>
  <c r="H670" i="7"/>
  <c r="A703" i="7"/>
  <c r="J703" i="7" s="1"/>
  <c r="C702" i="7"/>
  <c r="C368" i="7" s="1"/>
  <c r="D702" i="7"/>
  <c r="E702" i="7"/>
  <c r="F702" i="7"/>
  <c r="G702" i="7"/>
  <c r="H702" i="7"/>
  <c r="J700" i="7"/>
  <c r="J671" i="7"/>
  <c r="J670" i="7"/>
  <c r="J669" i="7"/>
  <c r="J668" i="7"/>
  <c r="J702" i="7"/>
  <c r="J701" i="7"/>
  <c r="J637" i="7"/>
  <c r="J638" i="7"/>
  <c r="J636" i="7"/>
  <c r="C188" i="7"/>
  <c r="J72" i="7"/>
  <c r="J39" i="7"/>
  <c r="D531" i="7"/>
  <c r="D291" i="7"/>
  <c r="D292" i="7"/>
  <c r="D426" i="7"/>
  <c r="D430" i="7"/>
  <c r="D537" i="7"/>
  <c r="D650" i="7"/>
  <c r="D340" i="7"/>
  <c r="D367" i="7"/>
  <c r="D310" i="7"/>
  <c r="D293" i="7"/>
  <c r="D427" i="7"/>
  <c r="D431" i="7"/>
  <c r="D315" i="7"/>
  <c r="D713" i="7"/>
  <c r="D50" i="7"/>
  <c r="D290" i="7"/>
  <c r="D294" i="7"/>
  <c r="D428" i="7"/>
  <c r="D446" i="7"/>
  <c r="D316" i="7"/>
  <c r="D681" i="7"/>
  <c r="D714" i="7"/>
  <c r="C228" i="7"/>
  <c r="C447" i="7"/>
  <c r="C340" i="7"/>
  <c r="C50" i="7"/>
  <c r="E713" i="7"/>
  <c r="E714" i="7"/>
  <c r="E682" i="7"/>
  <c r="E681" i="7"/>
  <c r="E649" i="7"/>
  <c r="E537" i="7"/>
  <c r="E431" i="7"/>
  <c r="E430" i="7"/>
  <c r="E429" i="7"/>
  <c r="E427" i="7"/>
  <c r="E426" i="7"/>
  <c r="E446" i="7"/>
  <c r="E295" i="7"/>
  <c r="E294" i="7"/>
  <c r="E293" i="7"/>
  <c r="E291" i="7"/>
  <c r="E290" i="7"/>
  <c r="E48" i="7"/>
  <c r="C504" i="7"/>
  <c r="C316" i="7"/>
  <c r="C451" i="7"/>
  <c r="C478" i="7"/>
  <c r="C503" i="7"/>
  <c r="D366" i="7"/>
  <c r="AO440" i="7" l="1"/>
  <c r="AO70" i="7"/>
  <c r="D262" i="7"/>
  <c r="D399" i="7"/>
  <c r="D398" i="7"/>
  <c r="AO40" i="7"/>
  <c r="AO304" i="7"/>
  <c r="AO597" i="7"/>
  <c r="AO598" i="7" s="1"/>
  <c r="AO604" i="7"/>
  <c r="AO603" i="7"/>
  <c r="AO602" i="7"/>
  <c r="AP2" i="7"/>
  <c r="AO585" i="7"/>
  <c r="AO42" i="7"/>
  <c r="AN624" i="7"/>
  <c r="AE147" i="1"/>
  <c r="K625" i="7"/>
  <c r="K586" i="7"/>
  <c r="K606" i="7"/>
  <c r="K607" i="7" s="1"/>
  <c r="K536" i="7"/>
  <c r="K530" i="7"/>
  <c r="K576" i="7"/>
  <c r="K572" i="7"/>
  <c r="K568" i="7"/>
  <c r="K564" i="7"/>
  <c r="K49" i="7"/>
  <c r="K53" i="7"/>
  <c r="K46" i="7"/>
  <c r="L593" i="7"/>
  <c r="D258" i="7"/>
  <c r="D259" i="7"/>
  <c r="D261" i="7"/>
  <c r="D257" i="7"/>
  <c r="D260" i="7"/>
  <c r="D396" i="7"/>
  <c r="D393" i="7"/>
  <c r="D394" i="7"/>
  <c r="D395" i="7"/>
  <c r="D397" i="7"/>
  <c r="D477" i="7"/>
  <c r="C453" i="7"/>
  <c r="C479" i="7"/>
  <c r="D452" i="7"/>
  <c r="C505" i="7"/>
  <c r="C477" i="7"/>
  <c r="E683" i="7"/>
  <c r="K71" i="7"/>
  <c r="E651" i="7"/>
  <c r="D317" i="7"/>
  <c r="D368" i="7"/>
  <c r="D715" i="7"/>
  <c r="J639" i="7"/>
  <c r="A704" i="7"/>
  <c r="C716" i="7" s="1"/>
  <c r="C703" i="7"/>
  <c r="D703" i="7"/>
  <c r="E703" i="7"/>
  <c r="F703" i="7"/>
  <c r="G703" i="7"/>
  <c r="H703" i="7"/>
  <c r="C715" i="7"/>
  <c r="I703" i="7"/>
  <c r="A640" i="7"/>
  <c r="F652" i="7" s="1"/>
  <c r="C639" i="7"/>
  <c r="D639" i="7"/>
  <c r="E639" i="7"/>
  <c r="F639" i="7"/>
  <c r="G639" i="7"/>
  <c r="H639" i="7"/>
  <c r="I639" i="7"/>
  <c r="C651" i="7"/>
  <c r="D342" i="7"/>
  <c r="A672" i="7"/>
  <c r="K672" i="7" s="1"/>
  <c r="C671" i="7"/>
  <c r="D671" i="7"/>
  <c r="E671" i="7"/>
  <c r="F671" i="7"/>
  <c r="G671" i="7"/>
  <c r="H671" i="7"/>
  <c r="C683" i="7"/>
  <c r="C684" i="7"/>
  <c r="I671" i="7"/>
  <c r="K703" i="7"/>
  <c r="K702" i="7"/>
  <c r="K700" i="7"/>
  <c r="K671" i="7"/>
  <c r="K701" i="7"/>
  <c r="K669" i="7"/>
  <c r="K639" i="7"/>
  <c r="K637" i="7"/>
  <c r="K670" i="7"/>
  <c r="K638" i="7"/>
  <c r="K636" i="7"/>
  <c r="K668" i="7"/>
  <c r="D311" i="7"/>
  <c r="D447" i="7"/>
  <c r="K39" i="7"/>
  <c r="K72" i="7"/>
  <c r="E292" i="7"/>
  <c r="E310" i="7"/>
  <c r="E428" i="7"/>
  <c r="E531" i="7"/>
  <c r="E650" i="7"/>
  <c r="E715" i="7"/>
  <c r="E342" i="7"/>
  <c r="E315" i="7"/>
  <c r="E368" i="7"/>
  <c r="E367" i="7"/>
  <c r="D341" i="7"/>
  <c r="E316" i="7"/>
  <c r="E341" i="7"/>
  <c r="E366" i="7"/>
  <c r="E50" i="7"/>
  <c r="D504" i="7"/>
  <c r="D503" i="7"/>
  <c r="C452" i="7"/>
  <c r="D451" i="7"/>
  <c r="F715" i="7"/>
  <c r="F714" i="7"/>
  <c r="F368" i="7"/>
  <c r="F367" i="7"/>
  <c r="F366" i="7"/>
  <c r="F683" i="7"/>
  <c r="F682" i="7"/>
  <c r="F681" i="7"/>
  <c r="F342" i="7"/>
  <c r="F341" i="7"/>
  <c r="F340" i="7"/>
  <c r="F651" i="7"/>
  <c r="F650" i="7"/>
  <c r="F649" i="7"/>
  <c r="F316" i="7"/>
  <c r="F315" i="7"/>
  <c r="F537" i="7"/>
  <c r="F531" i="7"/>
  <c r="F446" i="7"/>
  <c r="F431" i="7"/>
  <c r="F430" i="7"/>
  <c r="F429" i="7"/>
  <c r="F428" i="7"/>
  <c r="F427" i="7"/>
  <c r="F426" i="7"/>
  <c r="F295" i="7"/>
  <c r="F294" i="7"/>
  <c r="F293" i="7"/>
  <c r="F292" i="7"/>
  <c r="F291" i="7"/>
  <c r="F290" i="7"/>
  <c r="F310" i="7"/>
  <c r="F48" i="7"/>
  <c r="E311" i="7"/>
  <c r="E447" i="7"/>
  <c r="AP440" i="7" l="1"/>
  <c r="B440" i="7" s="1" a="1"/>
  <c r="B440" i="7" s="1"/>
  <c r="AP70" i="7"/>
  <c r="AP40" i="7"/>
  <c r="AP304" i="7"/>
  <c r="AP597" i="7"/>
  <c r="AP598" i="7" s="1"/>
  <c r="AP604" i="7"/>
  <c r="AP603" i="7"/>
  <c r="AP602" i="7"/>
  <c r="AP585" i="7"/>
  <c r="AP42" i="7"/>
  <c r="AO624" i="7"/>
  <c r="AF147" i="1"/>
  <c r="L625" i="7"/>
  <c r="L586" i="7"/>
  <c r="L606" i="7"/>
  <c r="L607" i="7" s="1"/>
  <c r="L572" i="7"/>
  <c r="L564" i="7"/>
  <c r="L536" i="7"/>
  <c r="L530" i="7"/>
  <c r="L576" i="7"/>
  <c r="L568" i="7"/>
  <c r="L49" i="7"/>
  <c r="L53" i="7"/>
  <c r="L46" i="7"/>
  <c r="M593" i="7"/>
  <c r="D479" i="7"/>
  <c r="E478" i="7"/>
  <c r="E452" i="7"/>
  <c r="D478" i="7"/>
  <c r="E504" i="7"/>
  <c r="E503" i="7"/>
  <c r="E505" i="7"/>
  <c r="D505" i="7"/>
  <c r="E451" i="7"/>
  <c r="D453" i="7"/>
  <c r="E479" i="7"/>
  <c r="L71" i="7"/>
  <c r="F716" i="7"/>
  <c r="F684" i="7"/>
  <c r="F318" i="7"/>
  <c r="E343" i="7"/>
  <c r="F343" i="7"/>
  <c r="K640" i="7"/>
  <c r="E318" i="7"/>
  <c r="E369" i="7"/>
  <c r="C343" i="7"/>
  <c r="D343" i="7"/>
  <c r="C318" i="7"/>
  <c r="D318" i="7"/>
  <c r="A673" i="7"/>
  <c r="C685" i="7" s="1"/>
  <c r="C672" i="7"/>
  <c r="D672" i="7"/>
  <c r="E672" i="7"/>
  <c r="F672" i="7"/>
  <c r="G672" i="7"/>
  <c r="H672" i="7"/>
  <c r="I672" i="7"/>
  <c r="J672" i="7"/>
  <c r="D684" i="7"/>
  <c r="A641" i="7"/>
  <c r="E653" i="7" s="1"/>
  <c r="C640" i="7"/>
  <c r="D640" i="7"/>
  <c r="E640" i="7"/>
  <c r="F640" i="7"/>
  <c r="G640" i="7"/>
  <c r="H640" i="7"/>
  <c r="I640" i="7"/>
  <c r="C653" i="7"/>
  <c r="J640" i="7"/>
  <c r="E652" i="7"/>
  <c r="D652" i="7"/>
  <c r="E684" i="7"/>
  <c r="K704" i="7"/>
  <c r="C652" i="7"/>
  <c r="C369" i="7"/>
  <c r="D369" i="7"/>
  <c r="A705" i="7"/>
  <c r="C717" i="7" s="1"/>
  <c r="C704" i="7"/>
  <c r="D704" i="7"/>
  <c r="E704" i="7"/>
  <c r="F704" i="7"/>
  <c r="G704" i="7"/>
  <c r="H704" i="7"/>
  <c r="I704" i="7"/>
  <c r="E716" i="7"/>
  <c r="J704" i="7"/>
  <c r="D716" i="7"/>
  <c r="L703" i="7"/>
  <c r="L701" i="7"/>
  <c r="L704" i="7"/>
  <c r="L702" i="7"/>
  <c r="L700" i="7"/>
  <c r="L671" i="7"/>
  <c r="L669" i="7"/>
  <c r="L640" i="7"/>
  <c r="L639" i="7"/>
  <c r="L638" i="7"/>
  <c r="L637" i="7"/>
  <c r="L636" i="7"/>
  <c r="L672" i="7"/>
  <c r="L670" i="7"/>
  <c r="L668" i="7"/>
  <c r="L39" i="7"/>
  <c r="L72" i="7"/>
  <c r="E317" i="7"/>
  <c r="E340" i="7"/>
  <c r="F369" i="7"/>
  <c r="F317" i="7"/>
  <c r="F50" i="7"/>
  <c r="F451" i="7"/>
  <c r="F479" i="7"/>
  <c r="F503" i="7"/>
  <c r="F504" i="7"/>
  <c r="G716" i="7"/>
  <c r="G715" i="7"/>
  <c r="G714" i="7"/>
  <c r="G369" i="7"/>
  <c r="G368" i="7"/>
  <c r="G367" i="7"/>
  <c r="G366" i="7"/>
  <c r="G684" i="7"/>
  <c r="G683" i="7"/>
  <c r="G682" i="7"/>
  <c r="G681" i="7"/>
  <c r="G343" i="7"/>
  <c r="G342" i="7"/>
  <c r="G341" i="7"/>
  <c r="G340" i="7"/>
  <c r="G652" i="7"/>
  <c r="G651" i="7"/>
  <c r="G650" i="7"/>
  <c r="G649" i="7"/>
  <c r="G318" i="7"/>
  <c r="G317" i="7"/>
  <c r="G316" i="7"/>
  <c r="G315" i="7"/>
  <c r="G537" i="7"/>
  <c r="G531" i="7"/>
  <c r="G431" i="7"/>
  <c r="G430" i="7"/>
  <c r="G429" i="7"/>
  <c r="G428" i="7"/>
  <c r="G427" i="7"/>
  <c r="G426" i="7"/>
  <c r="G446" i="7"/>
  <c r="G310" i="7"/>
  <c r="G295" i="7"/>
  <c r="G294" i="7"/>
  <c r="G293" i="7"/>
  <c r="G292" i="7"/>
  <c r="G291" i="7"/>
  <c r="G290" i="7"/>
  <c r="G48" i="7"/>
  <c r="F311" i="7"/>
  <c r="F452" i="7"/>
  <c r="F477" i="7"/>
  <c r="F505" i="7"/>
  <c r="F447" i="7"/>
  <c r="F478" i="7"/>
  <c r="E717" i="7" l="1"/>
  <c r="D717" i="7"/>
  <c r="AP624" i="7"/>
  <c r="AG147" i="1"/>
  <c r="M625" i="7"/>
  <c r="M586" i="7"/>
  <c r="M606" i="7"/>
  <c r="M607" i="7" s="1"/>
  <c r="M536" i="7"/>
  <c r="M530" i="7"/>
  <c r="M576" i="7"/>
  <c r="M572" i="7"/>
  <c r="M568" i="7"/>
  <c r="M564" i="7"/>
  <c r="M49" i="7"/>
  <c r="M53" i="7"/>
  <c r="M46" i="7"/>
  <c r="N593" i="7"/>
  <c r="E477" i="7"/>
  <c r="F480" i="7"/>
  <c r="D454" i="7"/>
  <c r="E480" i="7"/>
  <c r="C454" i="7"/>
  <c r="F454" i="7"/>
  <c r="D480" i="7"/>
  <c r="F453" i="7"/>
  <c r="C480" i="7"/>
  <c r="F506" i="7"/>
  <c r="E506" i="7"/>
  <c r="D506" i="7"/>
  <c r="E454" i="7"/>
  <c r="E453" i="7"/>
  <c r="C506" i="7"/>
  <c r="G685" i="7"/>
  <c r="M71" i="7"/>
  <c r="E685" i="7"/>
  <c r="L673" i="7"/>
  <c r="G344" i="7"/>
  <c r="D653" i="7"/>
  <c r="G319" i="7"/>
  <c r="G653" i="7"/>
  <c r="L641" i="7"/>
  <c r="G370" i="7"/>
  <c r="D685" i="7"/>
  <c r="G717" i="7"/>
  <c r="L705" i="7"/>
  <c r="F685" i="7"/>
  <c r="C319" i="7"/>
  <c r="D319" i="7"/>
  <c r="F319" i="7"/>
  <c r="E319" i="7"/>
  <c r="D370" i="7"/>
  <c r="C370" i="7"/>
  <c r="F370" i="7"/>
  <c r="E370" i="7"/>
  <c r="A642" i="7"/>
  <c r="C654" i="7" s="1"/>
  <c r="C641" i="7"/>
  <c r="D641" i="7"/>
  <c r="E641" i="7"/>
  <c r="F641" i="7"/>
  <c r="G641" i="7"/>
  <c r="H641" i="7"/>
  <c r="I641" i="7"/>
  <c r="J641" i="7"/>
  <c r="K641" i="7"/>
  <c r="F653" i="7"/>
  <c r="C344" i="7"/>
  <c r="D344" i="7"/>
  <c r="F344" i="7"/>
  <c r="E344" i="7"/>
  <c r="A706" i="7"/>
  <c r="E718" i="7" s="1"/>
  <c r="C705" i="7"/>
  <c r="D705" i="7"/>
  <c r="E705" i="7"/>
  <c r="F705" i="7"/>
  <c r="G705" i="7"/>
  <c r="H705" i="7"/>
  <c r="I705" i="7"/>
  <c r="J705" i="7"/>
  <c r="K705" i="7"/>
  <c r="F717" i="7"/>
  <c r="A674" i="7"/>
  <c r="D686" i="7" s="1"/>
  <c r="C673" i="7"/>
  <c r="D673" i="7"/>
  <c r="E673" i="7"/>
  <c r="F673" i="7"/>
  <c r="G673" i="7"/>
  <c r="H673" i="7"/>
  <c r="I673" i="7"/>
  <c r="J673" i="7"/>
  <c r="K673" i="7"/>
  <c r="M704" i="7"/>
  <c r="M702" i="7"/>
  <c r="M701" i="7"/>
  <c r="M700" i="7"/>
  <c r="M705" i="7"/>
  <c r="M668" i="7"/>
  <c r="M673" i="7"/>
  <c r="M671" i="7"/>
  <c r="M703" i="7"/>
  <c r="M672" i="7"/>
  <c r="M670" i="7"/>
  <c r="M640" i="7"/>
  <c r="M638" i="7"/>
  <c r="M636" i="7"/>
  <c r="M669" i="7"/>
  <c r="M641" i="7"/>
  <c r="M639" i="7"/>
  <c r="M637" i="7"/>
  <c r="M72" i="7"/>
  <c r="M39" i="7"/>
  <c r="G50" i="7"/>
  <c r="G451" i="7"/>
  <c r="G454" i="7"/>
  <c r="G478" i="7"/>
  <c r="G506" i="7"/>
  <c r="G479" i="7"/>
  <c r="G503" i="7"/>
  <c r="H717" i="7"/>
  <c r="H716" i="7"/>
  <c r="H715" i="7"/>
  <c r="H714" i="7"/>
  <c r="H370" i="7"/>
  <c r="H369" i="7"/>
  <c r="H368" i="7"/>
  <c r="H367" i="7"/>
  <c r="H366" i="7"/>
  <c r="H685" i="7"/>
  <c r="H684" i="7"/>
  <c r="H683" i="7"/>
  <c r="H682" i="7"/>
  <c r="H681" i="7"/>
  <c r="H344" i="7"/>
  <c r="H343" i="7"/>
  <c r="H342" i="7"/>
  <c r="H341" i="7"/>
  <c r="H340" i="7"/>
  <c r="H653" i="7"/>
  <c r="H652" i="7"/>
  <c r="H651" i="7"/>
  <c r="H650" i="7"/>
  <c r="H649" i="7"/>
  <c r="H319" i="7"/>
  <c r="H318" i="7"/>
  <c r="H317" i="7"/>
  <c r="H316" i="7"/>
  <c r="H315" i="7"/>
  <c r="H537" i="7"/>
  <c r="H531" i="7"/>
  <c r="H446" i="7"/>
  <c r="H431" i="7"/>
  <c r="H430" i="7"/>
  <c r="H429" i="7"/>
  <c r="H428" i="7"/>
  <c r="H427" i="7"/>
  <c r="H426" i="7"/>
  <c r="H295" i="7"/>
  <c r="H294" i="7"/>
  <c r="H293" i="7"/>
  <c r="H292" i="7"/>
  <c r="H291" i="7"/>
  <c r="H290" i="7"/>
  <c r="H310" i="7"/>
  <c r="H48" i="7"/>
  <c r="G311" i="7"/>
  <c r="G453" i="7"/>
  <c r="G452" i="7"/>
  <c r="G480" i="7"/>
  <c r="G504" i="7"/>
  <c r="G477" i="7"/>
  <c r="G505" i="7"/>
  <c r="G447" i="7"/>
  <c r="AH147" i="1" l="1"/>
  <c r="N625" i="7"/>
  <c r="N586" i="7"/>
  <c r="N606" i="7"/>
  <c r="N607" i="7" s="1"/>
  <c r="N530" i="7"/>
  <c r="N576" i="7"/>
  <c r="N572" i="7"/>
  <c r="N568" i="7"/>
  <c r="N564" i="7"/>
  <c r="N536" i="7"/>
  <c r="N49" i="7"/>
  <c r="N53" i="7"/>
  <c r="N46" i="7"/>
  <c r="O593" i="7"/>
  <c r="C455" i="7"/>
  <c r="G455" i="7"/>
  <c r="E507" i="7"/>
  <c r="E481" i="7"/>
  <c r="F507" i="7"/>
  <c r="G481" i="7"/>
  <c r="F481" i="7"/>
  <c r="C507" i="7"/>
  <c r="D455" i="7"/>
  <c r="D481" i="7"/>
  <c r="D507" i="7"/>
  <c r="F455" i="7"/>
  <c r="C481" i="7"/>
  <c r="E455" i="7"/>
  <c r="G507" i="7"/>
  <c r="N71" i="7"/>
  <c r="H686" i="7"/>
  <c r="H718" i="7"/>
  <c r="H654" i="7"/>
  <c r="F654" i="7"/>
  <c r="M674" i="7"/>
  <c r="E686" i="7"/>
  <c r="F686" i="7"/>
  <c r="H320" i="7"/>
  <c r="D654" i="7"/>
  <c r="C686" i="7"/>
  <c r="E654" i="7"/>
  <c r="M642" i="7"/>
  <c r="H345" i="7"/>
  <c r="M706" i="7"/>
  <c r="F718" i="7"/>
  <c r="D718" i="7"/>
  <c r="C718" i="7"/>
  <c r="H371" i="7"/>
  <c r="A675" i="7"/>
  <c r="E687" i="7" s="1"/>
  <c r="C674" i="7"/>
  <c r="D674" i="7"/>
  <c r="E674" i="7"/>
  <c r="F674" i="7"/>
  <c r="G674" i="7"/>
  <c r="H674" i="7"/>
  <c r="I674" i="7"/>
  <c r="J674" i="7"/>
  <c r="K674" i="7"/>
  <c r="L674" i="7"/>
  <c r="G686" i="7"/>
  <c r="C371" i="7"/>
  <c r="D371" i="7"/>
  <c r="E371" i="7"/>
  <c r="F371" i="7"/>
  <c r="G371" i="7"/>
  <c r="C320" i="7"/>
  <c r="D320" i="7"/>
  <c r="E320" i="7"/>
  <c r="G320" i="7"/>
  <c r="F320" i="7"/>
  <c r="C345" i="7"/>
  <c r="D345" i="7"/>
  <c r="E345" i="7"/>
  <c r="F345" i="7"/>
  <c r="G345" i="7"/>
  <c r="A707" i="7"/>
  <c r="G719" i="7" s="1"/>
  <c r="C706" i="7"/>
  <c r="D706" i="7"/>
  <c r="E706" i="7"/>
  <c r="F706" i="7"/>
  <c r="G706" i="7"/>
  <c r="H706" i="7"/>
  <c r="I706" i="7"/>
  <c r="J706" i="7"/>
  <c r="K706" i="7"/>
  <c r="G718" i="7"/>
  <c r="L706" i="7"/>
  <c r="A643" i="7"/>
  <c r="G655" i="7" s="1"/>
  <c r="C642" i="7"/>
  <c r="D642" i="7"/>
  <c r="E642" i="7"/>
  <c r="F642" i="7"/>
  <c r="G642" i="7"/>
  <c r="H642" i="7"/>
  <c r="I642" i="7"/>
  <c r="C655" i="7"/>
  <c r="J642" i="7"/>
  <c r="K642" i="7"/>
  <c r="L642" i="7"/>
  <c r="G654" i="7"/>
  <c r="N706" i="7"/>
  <c r="N704" i="7"/>
  <c r="N702" i="7"/>
  <c r="N674" i="7"/>
  <c r="N673" i="7"/>
  <c r="N672" i="7"/>
  <c r="N671" i="7"/>
  <c r="N670" i="7"/>
  <c r="N669" i="7"/>
  <c r="N668" i="7"/>
  <c r="N701" i="7"/>
  <c r="N705" i="7"/>
  <c r="N700" i="7"/>
  <c r="N703" i="7"/>
  <c r="N642" i="7"/>
  <c r="N640" i="7"/>
  <c r="N638" i="7"/>
  <c r="N636" i="7"/>
  <c r="N641" i="7"/>
  <c r="N639" i="7"/>
  <c r="N637" i="7"/>
  <c r="N72" i="7"/>
  <c r="N39" i="7"/>
  <c r="H50" i="7"/>
  <c r="H452" i="7"/>
  <c r="H453" i="7"/>
  <c r="H477" i="7"/>
  <c r="H481" i="7"/>
  <c r="H505" i="7"/>
  <c r="H447" i="7"/>
  <c r="H478" i="7"/>
  <c r="H506" i="7"/>
  <c r="I718" i="7"/>
  <c r="I717" i="7"/>
  <c r="I716" i="7"/>
  <c r="I715" i="7"/>
  <c r="I371" i="7"/>
  <c r="I370" i="7"/>
  <c r="I369" i="7"/>
  <c r="I368" i="7"/>
  <c r="I367" i="7"/>
  <c r="I345" i="7"/>
  <c r="I344" i="7"/>
  <c r="I366" i="7"/>
  <c r="I686" i="7"/>
  <c r="I685" i="7"/>
  <c r="I684" i="7"/>
  <c r="I683" i="7"/>
  <c r="I682" i="7"/>
  <c r="I681" i="7"/>
  <c r="I320" i="7"/>
  <c r="I319" i="7"/>
  <c r="I343" i="7"/>
  <c r="I341" i="7"/>
  <c r="I340" i="7"/>
  <c r="I654" i="7"/>
  <c r="I653" i="7"/>
  <c r="I652" i="7"/>
  <c r="I651" i="7"/>
  <c r="I650" i="7"/>
  <c r="I649" i="7"/>
  <c r="I318" i="7"/>
  <c r="I317" i="7"/>
  <c r="I316" i="7"/>
  <c r="I315" i="7"/>
  <c r="I537" i="7"/>
  <c r="I531" i="7"/>
  <c r="I431" i="7"/>
  <c r="I430" i="7"/>
  <c r="I429" i="7"/>
  <c r="I428" i="7"/>
  <c r="I427" i="7"/>
  <c r="I426" i="7"/>
  <c r="I342" i="7"/>
  <c r="I446" i="7"/>
  <c r="I310" i="7"/>
  <c r="I295" i="7"/>
  <c r="I294" i="7"/>
  <c r="I293" i="7"/>
  <c r="I292" i="7"/>
  <c r="I291" i="7"/>
  <c r="I290" i="7"/>
  <c r="I48" i="7"/>
  <c r="H311" i="7"/>
  <c r="H454" i="7"/>
  <c r="H451" i="7"/>
  <c r="H455" i="7"/>
  <c r="H479" i="7"/>
  <c r="H503" i="7"/>
  <c r="H507" i="7"/>
  <c r="H480" i="7"/>
  <c r="H504" i="7"/>
  <c r="AI147" i="1" l="1"/>
  <c r="O625" i="7"/>
  <c r="O586" i="7"/>
  <c r="O606" i="7"/>
  <c r="O607" i="7" s="1"/>
  <c r="O536" i="7"/>
  <c r="O576" i="7"/>
  <c r="O572" i="7"/>
  <c r="O564" i="7"/>
  <c r="O530" i="7"/>
  <c r="O568" i="7"/>
  <c r="O49" i="7"/>
  <c r="O53" i="7"/>
  <c r="O46" i="7"/>
  <c r="P593" i="7"/>
  <c r="G482" i="7"/>
  <c r="D456" i="7"/>
  <c r="H482" i="7"/>
  <c r="E482" i="7"/>
  <c r="G508" i="7"/>
  <c r="D482" i="7"/>
  <c r="F508" i="7"/>
  <c r="H508" i="7"/>
  <c r="C456" i="7"/>
  <c r="C482" i="7"/>
  <c r="E508" i="7"/>
  <c r="F456" i="7"/>
  <c r="D508" i="7"/>
  <c r="H456" i="7"/>
  <c r="G456" i="7"/>
  <c r="C508" i="7"/>
  <c r="F482" i="7"/>
  <c r="E456" i="7"/>
  <c r="O71" i="7"/>
  <c r="C719" i="7"/>
  <c r="F719" i="7"/>
  <c r="I687" i="7"/>
  <c r="N675" i="7"/>
  <c r="F687" i="7"/>
  <c r="C687" i="7"/>
  <c r="I719" i="7"/>
  <c r="E719" i="7"/>
  <c r="D719" i="7"/>
  <c r="I655" i="7"/>
  <c r="N707" i="7"/>
  <c r="I346" i="7"/>
  <c r="D687" i="7"/>
  <c r="D655" i="7"/>
  <c r="G687" i="7"/>
  <c r="N643" i="7"/>
  <c r="F655" i="7"/>
  <c r="I372" i="7"/>
  <c r="A708" i="7"/>
  <c r="D720" i="7" s="1"/>
  <c r="C707" i="7"/>
  <c r="D707" i="7"/>
  <c r="E707" i="7"/>
  <c r="F707" i="7"/>
  <c r="G707" i="7"/>
  <c r="H707" i="7"/>
  <c r="I707" i="7"/>
  <c r="C720" i="7"/>
  <c r="J707" i="7"/>
  <c r="K707" i="7"/>
  <c r="L707" i="7"/>
  <c r="H719" i="7"/>
  <c r="M707" i="7"/>
  <c r="C321" i="7"/>
  <c r="E321" i="7"/>
  <c r="D321" i="7"/>
  <c r="F321" i="7"/>
  <c r="G321" i="7"/>
  <c r="H321" i="7"/>
  <c r="C346" i="7"/>
  <c r="D346" i="7"/>
  <c r="F346" i="7"/>
  <c r="E346" i="7"/>
  <c r="G346" i="7"/>
  <c r="H346" i="7"/>
  <c r="A644" i="7"/>
  <c r="E656" i="7" s="1"/>
  <c r="C643" i="7"/>
  <c r="D643" i="7"/>
  <c r="E643" i="7"/>
  <c r="F643" i="7"/>
  <c r="G643" i="7"/>
  <c r="H643" i="7"/>
  <c r="I643" i="7"/>
  <c r="J643" i="7"/>
  <c r="K643" i="7"/>
  <c r="L643" i="7"/>
  <c r="M643" i="7"/>
  <c r="H655" i="7"/>
  <c r="A676" i="7"/>
  <c r="F688" i="7" s="1"/>
  <c r="C675" i="7"/>
  <c r="D675" i="7"/>
  <c r="E675" i="7"/>
  <c r="F675" i="7"/>
  <c r="G675" i="7"/>
  <c r="H675" i="7"/>
  <c r="I675" i="7"/>
  <c r="C688" i="7"/>
  <c r="J675" i="7"/>
  <c r="K675" i="7"/>
  <c r="L675" i="7"/>
  <c r="M675" i="7"/>
  <c r="H687" i="7"/>
  <c r="I321" i="7"/>
  <c r="E655" i="7"/>
  <c r="C372" i="7"/>
  <c r="D372" i="7"/>
  <c r="E372" i="7"/>
  <c r="F372" i="7"/>
  <c r="G372" i="7"/>
  <c r="H372" i="7"/>
  <c r="O707" i="7"/>
  <c r="O706" i="7"/>
  <c r="O705" i="7"/>
  <c r="O704" i="7"/>
  <c r="O703" i="7"/>
  <c r="O702" i="7"/>
  <c r="O700" i="7"/>
  <c r="O675" i="7"/>
  <c r="O673" i="7"/>
  <c r="O701" i="7"/>
  <c r="O674" i="7"/>
  <c r="O672" i="7"/>
  <c r="O670" i="7"/>
  <c r="O668" i="7"/>
  <c r="O641" i="7"/>
  <c r="O639" i="7"/>
  <c r="O637" i="7"/>
  <c r="O669" i="7"/>
  <c r="O643" i="7"/>
  <c r="O671" i="7"/>
  <c r="O642" i="7"/>
  <c r="O640" i="7"/>
  <c r="O638" i="7"/>
  <c r="O636" i="7"/>
  <c r="O39" i="7"/>
  <c r="O72" i="7"/>
  <c r="I455" i="7"/>
  <c r="I454" i="7"/>
  <c r="I478" i="7"/>
  <c r="I482" i="7"/>
  <c r="I506" i="7"/>
  <c r="I479" i="7"/>
  <c r="I503" i="7"/>
  <c r="I507" i="7"/>
  <c r="I50" i="7"/>
  <c r="J719" i="7"/>
  <c r="J718" i="7"/>
  <c r="J717" i="7"/>
  <c r="J716" i="7"/>
  <c r="J715" i="7"/>
  <c r="J372" i="7"/>
  <c r="J371" i="7"/>
  <c r="J370" i="7"/>
  <c r="J369" i="7"/>
  <c r="J368" i="7"/>
  <c r="J367" i="7"/>
  <c r="J366" i="7"/>
  <c r="J687" i="7"/>
  <c r="J686" i="7"/>
  <c r="J685" i="7"/>
  <c r="J684" i="7"/>
  <c r="J683" i="7"/>
  <c r="J682" i="7"/>
  <c r="J681" i="7"/>
  <c r="J346" i="7"/>
  <c r="J345" i="7"/>
  <c r="J344" i="7"/>
  <c r="J343" i="7"/>
  <c r="J342" i="7"/>
  <c r="J341" i="7"/>
  <c r="J340" i="7"/>
  <c r="J655" i="7"/>
  <c r="J654" i="7"/>
  <c r="J653" i="7"/>
  <c r="J652" i="7"/>
  <c r="J651" i="7"/>
  <c r="J650" i="7"/>
  <c r="J649" i="7"/>
  <c r="J321" i="7"/>
  <c r="J320" i="7"/>
  <c r="J319" i="7"/>
  <c r="J318" i="7"/>
  <c r="J317" i="7"/>
  <c r="J316" i="7"/>
  <c r="J315" i="7"/>
  <c r="J537" i="7"/>
  <c r="J531" i="7"/>
  <c r="J446" i="7"/>
  <c r="J431" i="7"/>
  <c r="J430" i="7"/>
  <c r="J429" i="7"/>
  <c r="J428" i="7"/>
  <c r="J427" i="7"/>
  <c r="J426" i="7"/>
  <c r="J295" i="7"/>
  <c r="J294" i="7"/>
  <c r="J293" i="7"/>
  <c r="J292" i="7"/>
  <c r="J291" i="7"/>
  <c r="J290" i="7"/>
  <c r="J310" i="7"/>
  <c r="J48" i="7"/>
  <c r="I311" i="7"/>
  <c r="I451" i="7"/>
  <c r="I453" i="7"/>
  <c r="I452" i="7"/>
  <c r="I456" i="7"/>
  <c r="I480" i="7"/>
  <c r="I504" i="7"/>
  <c r="I508" i="7"/>
  <c r="I477" i="7"/>
  <c r="I481" i="7"/>
  <c r="I505" i="7"/>
  <c r="I447" i="7"/>
  <c r="AJ147" i="1" l="1"/>
  <c r="C656" i="7"/>
  <c r="P625" i="7"/>
  <c r="P586" i="7"/>
  <c r="P606" i="7"/>
  <c r="P607" i="7" s="1"/>
  <c r="P576" i="7"/>
  <c r="P568" i="7"/>
  <c r="P536" i="7"/>
  <c r="P530" i="7"/>
  <c r="P572" i="7"/>
  <c r="P564" i="7"/>
  <c r="P49" i="7"/>
  <c r="P53" i="7"/>
  <c r="P46" i="7"/>
  <c r="Q593" i="7"/>
  <c r="O644" i="7"/>
  <c r="C457" i="7"/>
  <c r="H509" i="7"/>
  <c r="D483" i="7"/>
  <c r="I457" i="7"/>
  <c r="G509" i="7"/>
  <c r="C483" i="7"/>
  <c r="F509" i="7"/>
  <c r="H457" i="7"/>
  <c r="F483" i="7"/>
  <c r="E509" i="7"/>
  <c r="G457" i="7"/>
  <c r="D509" i="7"/>
  <c r="H483" i="7"/>
  <c r="F457" i="7"/>
  <c r="I483" i="7"/>
  <c r="C509" i="7"/>
  <c r="G483" i="7"/>
  <c r="D457" i="7"/>
  <c r="E483" i="7"/>
  <c r="E457" i="7"/>
  <c r="I509" i="7"/>
  <c r="P71" i="7"/>
  <c r="E688" i="7"/>
  <c r="G656" i="7"/>
  <c r="D656" i="7"/>
  <c r="J656" i="7"/>
  <c r="H656" i="7"/>
  <c r="F656" i="7"/>
  <c r="J720" i="7"/>
  <c r="F720" i="7"/>
  <c r="O676" i="7"/>
  <c r="H688" i="7"/>
  <c r="G688" i="7"/>
  <c r="J322" i="7"/>
  <c r="H720" i="7"/>
  <c r="J688" i="7"/>
  <c r="D688" i="7"/>
  <c r="E720" i="7"/>
  <c r="O708" i="7"/>
  <c r="G720" i="7"/>
  <c r="J347" i="7"/>
  <c r="A677" i="7"/>
  <c r="D689" i="7" s="1"/>
  <c r="C676" i="7"/>
  <c r="D676" i="7"/>
  <c r="E676" i="7"/>
  <c r="F676" i="7"/>
  <c r="G676" i="7"/>
  <c r="H676" i="7"/>
  <c r="I676" i="7"/>
  <c r="J676" i="7"/>
  <c r="K676" i="7"/>
  <c r="L676" i="7"/>
  <c r="M676" i="7"/>
  <c r="I688" i="7"/>
  <c r="N676" i="7"/>
  <c r="D373" i="7"/>
  <c r="C373" i="7"/>
  <c r="E373" i="7"/>
  <c r="F373" i="7"/>
  <c r="G373" i="7"/>
  <c r="H373" i="7"/>
  <c r="I373" i="7"/>
  <c r="C322" i="7"/>
  <c r="D322" i="7"/>
  <c r="F322" i="7"/>
  <c r="E322" i="7"/>
  <c r="G322" i="7"/>
  <c r="H322" i="7"/>
  <c r="I322" i="7"/>
  <c r="A709" i="7"/>
  <c r="I721" i="7" s="1"/>
  <c r="C708" i="7"/>
  <c r="D708" i="7"/>
  <c r="E708" i="7"/>
  <c r="F708" i="7"/>
  <c r="G708" i="7"/>
  <c r="H708" i="7"/>
  <c r="I708" i="7"/>
  <c r="C721" i="7"/>
  <c r="J708" i="7"/>
  <c r="K708" i="7"/>
  <c r="L708" i="7"/>
  <c r="M708" i="7"/>
  <c r="I720" i="7"/>
  <c r="N708" i="7"/>
  <c r="J373" i="7"/>
  <c r="C347" i="7"/>
  <c r="E347" i="7"/>
  <c r="D347" i="7"/>
  <c r="F347" i="7"/>
  <c r="G347" i="7"/>
  <c r="H347" i="7"/>
  <c r="I347" i="7"/>
  <c r="A645" i="7"/>
  <c r="F657" i="7" s="1"/>
  <c r="C644" i="7"/>
  <c r="D644" i="7"/>
  <c r="E644" i="7"/>
  <c r="F644" i="7"/>
  <c r="G644" i="7"/>
  <c r="H644" i="7"/>
  <c r="I644" i="7"/>
  <c r="C657" i="7"/>
  <c r="J644" i="7"/>
  <c r="K644" i="7"/>
  <c r="L644" i="7"/>
  <c r="M644" i="7"/>
  <c r="N644" i="7"/>
  <c r="I656" i="7"/>
  <c r="P707" i="7"/>
  <c r="P705" i="7"/>
  <c r="P703" i="7"/>
  <c r="P706" i="7"/>
  <c r="P702" i="7"/>
  <c r="P704" i="7"/>
  <c r="P675" i="7"/>
  <c r="P673" i="7"/>
  <c r="P669" i="7"/>
  <c r="P700" i="7"/>
  <c r="P701" i="7"/>
  <c r="P676" i="7"/>
  <c r="P674" i="7"/>
  <c r="P672" i="7"/>
  <c r="P708" i="7"/>
  <c r="P642" i="7"/>
  <c r="P641" i="7"/>
  <c r="P640" i="7"/>
  <c r="P639" i="7"/>
  <c r="P638" i="7"/>
  <c r="P637" i="7"/>
  <c r="P636" i="7"/>
  <c r="P671" i="7"/>
  <c r="P668" i="7"/>
  <c r="P643" i="7"/>
  <c r="P670" i="7"/>
  <c r="P644" i="7"/>
  <c r="P39" i="7"/>
  <c r="P72" i="7"/>
  <c r="J456" i="7"/>
  <c r="J451" i="7"/>
  <c r="J455" i="7"/>
  <c r="J479" i="7"/>
  <c r="J483" i="7"/>
  <c r="J503" i="7"/>
  <c r="J507" i="7"/>
  <c r="J480" i="7"/>
  <c r="J504" i="7"/>
  <c r="J508" i="7"/>
  <c r="J50" i="7"/>
  <c r="K720" i="7"/>
  <c r="K719" i="7"/>
  <c r="K718" i="7"/>
  <c r="K717" i="7"/>
  <c r="K716" i="7"/>
  <c r="K715" i="7"/>
  <c r="K373" i="7"/>
  <c r="K372" i="7"/>
  <c r="K371" i="7"/>
  <c r="K370" i="7"/>
  <c r="K369" i="7"/>
  <c r="K368" i="7"/>
  <c r="K347" i="7"/>
  <c r="K346" i="7"/>
  <c r="K345" i="7"/>
  <c r="K344" i="7"/>
  <c r="K367" i="7"/>
  <c r="K688" i="7"/>
  <c r="K687" i="7"/>
  <c r="K686" i="7"/>
  <c r="K685" i="7"/>
  <c r="K684" i="7"/>
  <c r="K683" i="7"/>
  <c r="K682" i="7"/>
  <c r="K681" i="7"/>
  <c r="K343" i="7"/>
  <c r="K322" i="7"/>
  <c r="K321" i="7"/>
  <c r="K320" i="7"/>
  <c r="K319" i="7"/>
  <c r="K342" i="7"/>
  <c r="K341" i="7"/>
  <c r="K340" i="7"/>
  <c r="K656" i="7"/>
  <c r="K655" i="7"/>
  <c r="K654" i="7"/>
  <c r="K653" i="7"/>
  <c r="K652" i="7"/>
  <c r="K651" i="7"/>
  <c r="K650" i="7"/>
  <c r="K649" i="7"/>
  <c r="K317" i="7"/>
  <c r="K318" i="7"/>
  <c r="K316" i="7"/>
  <c r="K537" i="7"/>
  <c r="K531" i="7"/>
  <c r="K431" i="7"/>
  <c r="K430" i="7"/>
  <c r="K429" i="7"/>
  <c r="K428" i="7"/>
  <c r="K427" i="7"/>
  <c r="K426" i="7"/>
  <c r="K446" i="7"/>
  <c r="K310" i="7"/>
  <c r="K295" i="7"/>
  <c r="K294" i="7"/>
  <c r="K293" i="7"/>
  <c r="K292" i="7"/>
  <c r="K291" i="7"/>
  <c r="K290" i="7"/>
  <c r="K48" i="7"/>
  <c r="J454" i="7"/>
  <c r="J311" i="7"/>
  <c r="J452" i="7"/>
  <c r="J453" i="7"/>
  <c r="J457" i="7"/>
  <c r="J477" i="7"/>
  <c r="J481" i="7"/>
  <c r="J505" i="7"/>
  <c r="J509" i="7"/>
  <c r="J447" i="7"/>
  <c r="J478" i="7"/>
  <c r="J482" i="7"/>
  <c r="J506" i="7"/>
  <c r="K721" i="7" l="1"/>
  <c r="K689" i="7"/>
  <c r="AK147" i="1"/>
  <c r="Q625" i="7"/>
  <c r="Q586" i="7"/>
  <c r="Q606" i="7"/>
  <c r="Q607" i="7" s="1"/>
  <c r="Q536" i="7"/>
  <c r="Q530" i="7"/>
  <c r="Q576" i="7"/>
  <c r="Q572" i="7"/>
  <c r="Q568" i="7"/>
  <c r="Q564" i="7"/>
  <c r="Q49" i="7"/>
  <c r="Q53" i="7"/>
  <c r="Q46" i="7"/>
  <c r="R593" i="7"/>
  <c r="E484" i="7"/>
  <c r="C458" i="7"/>
  <c r="D484" i="7"/>
  <c r="C484" i="7"/>
  <c r="I510" i="7"/>
  <c r="D510" i="7"/>
  <c r="J510" i="7"/>
  <c r="I458" i="7"/>
  <c r="H510" i="7"/>
  <c r="D458" i="7"/>
  <c r="I484" i="7"/>
  <c r="H458" i="7"/>
  <c r="G510" i="7"/>
  <c r="H484" i="7"/>
  <c r="G458" i="7"/>
  <c r="F510" i="7"/>
  <c r="G484" i="7"/>
  <c r="E458" i="7"/>
  <c r="E510" i="7"/>
  <c r="J458" i="7"/>
  <c r="F484" i="7"/>
  <c r="F458" i="7"/>
  <c r="C510" i="7"/>
  <c r="J484" i="7"/>
  <c r="C689" i="7"/>
  <c r="G689" i="7"/>
  <c r="G657" i="7"/>
  <c r="P645" i="7"/>
  <c r="Q71" i="7"/>
  <c r="K348" i="7"/>
  <c r="F721" i="7"/>
  <c r="H721" i="7"/>
  <c r="K374" i="7"/>
  <c r="I657" i="7"/>
  <c r="D657" i="7"/>
  <c r="E689" i="7"/>
  <c r="E721" i="7"/>
  <c r="H657" i="7"/>
  <c r="E657" i="7"/>
  <c r="G721" i="7"/>
  <c r="D721" i="7"/>
  <c r="I689" i="7"/>
  <c r="K657" i="7"/>
  <c r="P677" i="7"/>
  <c r="P709" i="7"/>
  <c r="H689" i="7"/>
  <c r="F689" i="7"/>
  <c r="K323" i="7"/>
  <c r="C374" i="7"/>
  <c r="D374" i="7"/>
  <c r="E374" i="7"/>
  <c r="F374" i="7"/>
  <c r="G374" i="7"/>
  <c r="H374" i="7"/>
  <c r="I374" i="7"/>
  <c r="J374" i="7"/>
  <c r="C645" i="7"/>
  <c r="D645" i="7"/>
  <c r="D646" i="7" s="1"/>
  <c r="D631" i="7" s="1"/>
  <c r="D109" i="7" s="1"/>
  <c r="E645" i="7"/>
  <c r="E646" i="7" s="1"/>
  <c r="E631" i="7" s="1"/>
  <c r="E109" i="7" s="1"/>
  <c r="F645" i="7"/>
  <c r="F646" i="7" s="1"/>
  <c r="F631" i="7" s="1"/>
  <c r="F109" i="7" s="1"/>
  <c r="G645" i="7"/>
  <c r="G646" i="7" s="1"/>
  <c r="G631" i="7" s="1"/>
  <c r="G109" i="7" s="1"/>
  <c r="H645" i="7"/>
  <c r="H646" i="7" s="1"/>
  <c r="H631" i="7" s="1"/>
  <c r="H109" i="7" s="1"/>
  <c r="I645" i="7"/>
  <c r="I646" i="7" s="1"/>
  <c r="I631" i="7" s="1"/>
  <c r="I109" i="7" s="1"/>
  <c r="J645" i="7"/>
  <c r="J646" i="7" s="1"/>
  <c r="J631" i="7" s="1"/>
  <c r="J109" i="7" s="1"/>
  <c r="K645" i="7"/>
  <c r="K646" i="7" s="1"/>
  <c r="K631" i="7" s="1"/>
  <c r="K109" i="7" s="1"/>
  <c r="L645" i="7"/>
  <c r="M645" i="7"/>
  <c r="N645" i="7"/>
  <c r="O645" i="7"/>
  <c r="J657" i="7"/>
  <c r="C709" i="7"/>
  <c r="D709" i="7"/>
  <c r="D710" i="7" s="1"/>
  <c r="D695" i="7" s="1"/>
  <c r="D111" i="7" s="1"/>
  <c r="E709" i="7"/>
  <c r="E710" i="7" s="1"/>
  <c r="E695" i="7" s="1"/>
  <c r="E111" i="7" s="1"/>
  <c r="F709" i="7"/>
  <c r="F710" i="7" s="1"/>
  <c r="F695" i="7" s="1"/>
  <c r="F111" i="7" s="1"/>
  <c r="G709" i="7"/>
  <c r="G710" i="7" s="1"/>
  <c r="G695" i="7" s="1"/>
  <c r="G111" i="7" s="1"/>
  <c r="H709" i="7"/>
  <c r="H710" i="7" s="1"/>
  <c r="H695" i="7" s="1"/>
  <c r="H111" i="7" s="1"/>
  <c r="I709" i="7"/>
  <c r="I710" i="7" s="1"/>
  <c r="I695" i="7" s="1"/>
  <c r="I111" i="7" s="1"/>
  <c r="J709" i="7"/>
  <c r="J710" i="7" s="1"/>
  <c r="J695" i="7" s="1"/>
  <c r="J111" i="7" s="1"/>
  <c r="K709" i="7"/>
  <c r="K710" i="7" s="1"/>
  <c r="K695" i="7" s="1"/>
  <c r="K111" i="7" s="1"/>
  <c r="L709" i="7"/>
  <c r="M709" i="7"/>
  <c r="N709" i="7"/>
  <c r="O709" i="7"/>
  <c r="J721" i="7"/>
  <c r="C348" i="7"/>
  <c r="D348" i="7"/>
  <c r="F348" i="7"/>
  <c r="E348" i="7"/>
  <c r="G348" i="7"/>
  <c r="H348" i="7"/>
  <c r="I348" i="7"/>
  <c r="J348" i="7"/>
  <c r="C323" i="7"/>
  <c r="D323" i="7"/>
  <c r="E323" i="7"/>
  <c r="F323" i="7"/>
  <c r="G323" i="7"/>
  <c r="H323" i="7"/>
  <c r="I323" i="7"/>
  <c r="J323" i="7"/>
  <c r="C677" i="7"/>
  <c r="D677" i="7"/>
  <c r="D678" i="7" s="1"/>
  <c r="D663" i="7" s="1"/>
  <c r="D110" i="7" s="1"/>
  <c r="E677" i="7"/>
  <c r="E678" i="7" s="1"/>
  <c r="E663" i="7" s="1"/>
  <c r="E110" i="7" s="1"/>
  <c r="F677" i="7"/>
  <c r="F678" i="7" s="1"/>
  <c r="F663" i="7" s="1"/>
  <c r="F110" i="7" s="1"/>
  <c r="G677" i="7"/>
  <c r="G678" i="7" s="1"/>
  <c r="G663" i="7" s="1"/>
  <c r="G110" i="7" s="1"/>
  <c r="H677" i="7"/>
  <c r="H678" i="7" s="1"/>
  <c r="H663" i="7" s="1"/>
  <c r="H110" i="7" s="1"/>
  <c r="I677" i="7"/>
  <c r="I678" i="7" s="1"/>
  <c r="I663" i="7" s="1"/>
  <c r="I110" i="7" s="1"/>
  <c r="J677" i="7"/>
  <c r="J678" i="7" s="1"/>
  <c r="J663" i="7" s="1"/>
  <c r="J110" i="7" s="1"/>
  <c r="K677" i="7"/>
  <c r="K678" i="7" s="1"/>
  <c r="K663" i="7" s="1"/>
  <c r="K110" i="7" s="1"/>
  <c r="L677" i="7"/>
  <c r="M677" i="7"/>
  <c r="N677" i="7"/>
  <c r="J689" i="7"/>
  <c r="O677" i="7"/>
  <c r="Q701" i="7"/>
  <c r="Q700" i="7"/>
  <c r="Q709" i="7"/>
  <c r="Q707" i="7"/>
  <c r="Q705" i="7"/>
  <c r="Q703" i="7"/>
  <c r="Q706" i="7"/>
  <c r="Q676" i="7"/>
  <c r="Q674" i="7"/>
  <c r="Q708" i="7"/>
  <c r="Q702" i="7"/>
  <c r="Q704" i="7"/>
  <c r="Q677" i="7"/>
  <c r="Q675" i="7"/>
  <c r="Q673" i="7"/>
  <c r="Q671" i="7"/>
  <c r="Q669" i="7"/>
  <c r="Q645" i="7"/>
  <c r="Q643" i="7"/>
  <c r="Q668" i="7"/>
  <c r="Q641" i="7"/>
  <c r="Q639" i="7"/>
  <c r="Q637" i="7"/>
  <c r="Q670" i="7"/>
  <c r="Q644" i="7"/>
  <c r="Q642" i="7"/>
  <c r="Q640" i="7"/>
  <c r="Q638" i="7"/>
  <c r="Q636" i="7"/>
  <c r="Q672" i="7"/>
  <c r="Q72" i="7"/>
  <c r="Q39" i="7"/>
  <c r="K479" i="7"/>
  <c r="K458" i="7"/>
  <c r="K507" i="7"/>
  <c r="K454" i="7"/>
  <c r="K483" i="7"/>
  <c r="K311" i="7"/>
  <c r="K455" i="7"/>
  <c r="L721" i="7"/>
  <c r="L720" i="7"/>
  <c r="L719" i="7"/>
  <c r="L718" i="7"/>
  <c r="L717" i="7"/>
  <c r="L716" i="7"/>
  <c r="L714" i="7"/>
  <c r="L374" i="7"/>
  <c r="L373" i="7"/>
  <c r="L372" i="7"/>
  <c r="L371" i="7"/>
  <c r="L370" i="7"/>
  <c r="L369" i="7"/>
  <c r="L368" i="7"/>
  <c r="L367" i="7"/>
  <c r="L689" i="7"/>
  <c r="L688" i="7"/>
  <c r="L687" i="7"/>
  <c r="L686" i="7"/>
  <c r="L685" i="7"/>
  <c r="L684" i="7"/>
  <c r="L683" i="7"/>
  <c r="L682" i="7"/>
  <c r="L681" i="7"/>
  <c r="L348" i="7"/>
  <c r="L347" i="7"/>
  <c r="L346" i="7"/>
  <c r="L345" i="7"/>
  <c r="L344" i="7"/>
  <c r="L343" i="7"/>
  <c r="L342" i="7"/>
  <c r="L341" i="7"/>
  <c r="L340" i="7"/>
  <c r="L657" i="7"/>
  <c r="L656" i="7"/>
  <c r="L655" i="7"/>
  <c r="L654" i="7"/>
  <c r="L653" i="7"/>
  <c r="L652" i="7"/>
  <c r="L651" i="7"/>
  <c r="L650" i="7"/>
  <c r="L649" i="7"/>
  <c r="L323" i="7"/>
  <c r="L322" i="7"/>
  <c r="L321" i="7"/>
  <c r="L320" i="7"/>
  <c r="L319" i="7"/>
  <c r="L318" i="7"/>
  <c r="L317" i="7"/>
  <c r="L316" i="7"/>
  <c r="L537" i="7"/>
  <c r="L531" i="7"/>
  <c r="L446" i="7"/>
  <c r="L431" i="7"/>
  <c r="L430" i="7"/>
  <c r="L429" i="7"/>
  <c r="L428" i="7"/>
  <c r="L427" i="7"/>
  <c r="L426" i="7"/>
  <c r="L295" i="7"/>
  <c r="L294" i="7"/>
  <c r="L293" i="7"/>
  <c r="L292" i="7"/>
  <c r="L291" i="7"/>
  <c r="L290" i="7"/>
  <c r="L310" i="7"/>
  <c r="L48" i="7"/>
  <c r="K457" i="7"/>
  <c r="K478" i="7"/>
  <c r="K482" i="7"/>
  <c r="K506" i="7"/>
  <c r="K510" i="7"/>
  <c r="K50" i="7"/>
  <c r="K315" i="7"/>
  <c r="K366" i="7"/>
  <c r="K453" i="7"/>
  <c r="K452" i="7"/>
  <c r="K456" i="7"/>
  <c r="K480" i="7"/>
  <c r="K484" i="7"/>
  <c r="K504" i="7"/>
  <c r="K508" i="7"/>
  <c r="K477" i="7"/>
  <c r="K481" i="7"/>
  <c r="K505" i="7"/>
  <c r="K509" i="7"/>
  <c r="K447" i="7"/>
  <c r="AL147" i="1" l="1"/>
  <c r="R625" i="7"/>
  <c r="R586" i="7"/>
  <c r="R606" i="7"/>
  <c r="R607" i="7" s="1"/>
  <c r="R572" i="7"/>
  <c r="R568" i="7"/>
  <c r="R536" i="7"/>
  <c r="R530" i="7"/>
  <c r="R576" i="7"/>
  <c r="R564" i="7"/>
  <c r="R49" i="7"/>
  <c r="R53" i="7"/>
  <c r="R46" i="7"/>
  <c r="S593"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R71" i="7"/>
  <c r="L324" i="7"/>
  <c r="L375" i="7"/>
  <c r="L349" i="7"/>
  <c r="J112" i="7"/>
  <c r="H112" i="7"/>
  <c r="I112" i="7"/>
  <c r="D112" i="7"/>
  <c r="G112" i="7"/>
  <c r="C324" i="7"/>
  <c r="D324" i="7"/>
  <c r="E324" i="7"/>
  <c r="F324" i="7"/>
  <c r="G324" i="7"/>
  <c r="H324" i="7"/>
  <c r="I324" i="7"/>
  <c r="J324" i="7"/>
  <c r="K324" i="7"/>
  <c r="C646" i="7"/>
  <c r="C631" i="7" s="1"/>
  <c r="C109" i="7" s="1"/>
  <c r="C349" i="7"/>
  <c r="D349" i="7"/>
  <c r="E349" i="7"/>
  <c r="F349" i="7"/>
  <c r="G349" i="7"/>
  <c r="H349" i="7"/>
  <c r="I349" i="7"/>
  <c r="J349" i="7"/>
  <c r="K349" i="7"/>
  <c r="C678" i="7"/>
  <c r="C663" i="7" s="1"/>
  <c r="C110" i="7" s="1"/>
  <c r="F112" i="7"/>
  <c r="C375" i="7"/>
  <c r="D375" i="7"/>
  <c r="F375" i="7"/>
  <c r="E375" i="7"/>
  <c r="G375" i="7"/>
  <c r="H375" i="7"/>
  <c r="I375" i="7"/>
  <c r="J375" i="7"/>
  <c r="K375" i="7"/>
  <c r="C710" i="7"/>
  <c r="C695" i="7" s="1"/>
  <c r="C111" i="7" s="1"/>
  <c r="E112" i="7"/>
  <c r="R708" i="7"/>
  <c r="R706" i="7"/>
  <c r="R704" i="7"/>
  <c r="R702" i="7"/>
  <c r="R707" i="7"/>
  <c r="R703" i="7"/>
  <c r="R701" i="7"/>
  <c r="R677" i="7"/>
  <c r="R676" i="7"/>
  <c r="R675" i="7"/>
  <c r="R674" i="7"/>
  <c r="R673" i="7"/>
  <c r="R672" i="7"/>
  <c r="R671" i="7"/>
  <c r="R670" i="7"/>
  <c r="R669" i="7"/>
  <c r="R668" i="7"/>
  <c r="R645" i="7"/>
  <c r="R644" i="7"/>
  <c r="R643" i="7"/>
  <c r="R705" i="7"/>
  <c r="R700" i="7"/>
  <c r="R709" i="7"/>
  <c r="R642" i="7"/>
  <c r="R640" i="7"/>
  <c r="R638" i="7"/>
  <c r="R636" i="7"/>
  <c r="R641" i="7"/>
  <c r="R639" i="7"/>
  <c r="R637" i="7"/>
  <c r="R72" i="7"/>
  <c r="R39" i="7"/>
  <c r="L366" i="7"/>
  <c r="L646" i="7"/>
  <c r="L631" i="7" s="1"/>
  <c r="L109" i="7" s="1"/>
  <c r="L710" i="7"/>
  <c r="L695" i="7" s="1"/>
  <c r="L111" i="7" s="1"/>
  <c r="L315" i="7"/>
  <c r="L50" i="7"/>
  <c r="L678" i="7"/>
  <c r="L663" i="7" s="1"/>
  <c r="L110" i="7" s="1"/>
  <c r="K503" i="7"/>
  <c r="L456" i="7"/>
  <c r="L311" i="7"/>
  <c r="L454" i="7"/>
  <c r="L455" i="7"/>
  <c r="L459" i="7"/>
  <c r="L479" i="7"/>
  <c r="L483" i="7"/>
  <c r="L507" i="7"/>
  <c r="L511" i="7"/>
  <c r="L480" i="7"/>
  <c r="L484" i="7"/>
  <c r="L504" i="7"/>
  <c r="L508" i="7"/>
  <c r="K451" i="7"/>
  <c r="M721" i="7"/>
  <c r="M720" i="7"/>
  <c r="M719" i="7"/>
  <c r="M718" i="7"/>
  <c r="M717" i="7"/>
  <c r="M716" i="7"/>
  <c r="M713" i="7"/>
  <c r="M375" i="7"/>
  <c r="M374" i="7"/>
  <c r="M373" i="7"/>
  <c r="M372" i="7"/>
  <c r="M371" i="7"/>
  <c r="M370" i="7"/>
  <c r="M369" i="7"/>
  <c r="M368" i="7"/>
  <c r="M367" i="7"/>
  <c r="M349" i="7"/>
  <c r="M348" i="7"/>
  <c r="M347" i="7"/>
  <c r="M346" i="7"/>
  <c r="M345" i="7"/>
  <c r="M344" i="7"/>
  <c r="M343" i="7"/>
  <c r="M689" i="7"/>
  <c r="M688" i="7"/>
  <c r="M687" i="7"/>
  <c r="M686" i="7"/>
  <c r="M685" i="7"/>
  <c r="M684" i="7"/>
  <c r="M683" i="7"/>
  <c r="M682" i="7"/>
  <c r="M681" i="7"/>
  <c r="M324" i="7"/>
  <c r="M323" i="7"/>
  <c r="M322" i="7"/>
  <c r="M321" i="7"/>
  <c r="M320" i="7"/>
  <c r="M319" i="7"/>
  <c r="M342" i="7"/>
  <c r="M341" i="7"/>
  <c r="M340" i="7"/>
  <c r="M657" i="7"/>
  <c r="M656" i="7"/>
  <c r="M655" i="7"/>
  <c r="M654" i="7"/>
  <c r="M653" i="7"/>
  <c r="M652" i="7"/>
  <c r="M651" i="7"/>
  <c r="M650" i="7"/>
  <c r="M649" i="7"/>
  <c r="M318" i="7"/>
  <c r="M317" i="7"/>
  <c r="M316" i="7"/>
  <c r="M315" i="7"/>
  <c r="M537" i="7"/>
  <c r="M531" i="7"/>
  <c r="M431" i="7"/>
  <c r="M430" i="7"/>
  <c r="M429" i="7"/>
  <c r="M428" i="7"/>
  <c r="M427" i="7"/>
  <c r="M426" i="7"/>
  <c r="M446" i="7"/>
  <c r="M310" i="7"/>
  <c r="M295" i="7"/>
  <c r="M294" i="7"/>
  <c r="M293" i="7"/>
  <c r="M292" i="7"/>
  <c r="M291" i="7"/>
  <c r="M290" i="7"/>
  <c r="M48" i="7"/>
  <c r="L452" i="7"/>
  <c r="L458" i="7"/>
  <c r="L453" i="7"/>
  <c r="L457" i="7"/>
  <c r="L477" i="7"/>
  <c r="L481" i="7"/>
  <c r="L485" i="7"/>
  <c r="L505" i="7"/>
  <c r="L509" i="7"/>
  <c r="L447" i="7"/>
  <c r="L478" i="7"/>
  <c r="L482" i="7"/>
  <c r="L506" i="7"/>
  <c r="L510" i="7"/>
  <c r="K112" i="7"/>
  <c r="AM147" i="1" l="1"/>
  <c r="S625" i="7"/>
  <c r="S586" i="7"/>
  <c r="S606" i="7"/>
  <c r="S607" i="7" s="1"/>
  <c r="S536" i="7"/>
  <c r="S530" i="7"/>
  <c r="S576" i="7"/>
  <c r="S572" i="7"/>
  <c r="S568" i="7"/>
  <c r="S564" i="7"/>
  <c r="S49" i="7"/>
  <c r="S53" i="7"/>
  <c r="S46" i="7"/>
  <c r="T593"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S71" i="7"/>
  <c r="C112" i="7"/>
  <c r="S709" i="7"/>
  <c r="S708" i="7"/>
  <c r="S707" i="7"/>
  <c r="S706" i="7"/>
  <c r="S705" i="7"/>
  <c r="S704" i="7"/>
  <c r="S703" i="7"/>
  <c r="S702" i="7"/>
  <c r="S672" i="7"/>
  <c r="S701" i="7"/>
  <c r="S677" i="7"/>
  <c r="S675" i="7"/>
  <c r="S673" i="7"/>
  <c r="S671" i="7"/>
  <c r="S700" i="7"/>
  <c r="S676" i="7"/>
  <c r="S674" i="7"/>
  <c r="S670" i="7"/>
  <c r="S668" i="7"/>
  <c r="S643" i="7"/>
  <c r="S642" i="7"/>
  <c r="S640" i="7"/>
  <c r="S638" i="7"/>
  <c r="S636" i="7"/>
  <c r="S669" i="7"/>
  <c r="S644" i="7"/>
  <c r="S641" i="7"/>
  <c r="S639" i="7"/>
  <c r="S637" i="7"/>
  <c r="S645" i="7"/>
  <c r="S39" i="7"/>
  <c r="S72" i="7"/>
  <c r="M366" i="7"/>
  <c r="L112" i="7"/>
  <c r="M710" i="7"/>
  <c r="M695" i="7" s="1"/>
  <c r="M111" i="7" s="1"/>
  <c r="M50" i="7"/>
  <c r="M452" i="7"/>
  <c r="M481" i="7"/>
  <c r="M485" i="7"/>
  <c r="M504" i="7"/>
  <c r="M459" i="7"/>
  <c r="M508" i="7"/>
  <c r="M512" i="7"/>
  <c r="M455" i="7"/>
  <c r="M457" i="7"/>
  <c r="M454" i="7"/>
  <c r="M458" i="7"/>
  <c r="M478" i="7"/>
  <c r="M482" i="7"/>
  <c r="M486" i="7"/>
  <c r="M506" i="7"/>
  <c r="M510" i="7"/>
  <c r="M479" i="7"/>
  <c r="M483" i="7"/>
  <c r="M507" i="7"/>
  <c r="M511" i="7"/>
  <c r="N721" i="7"/>
  <c r="N720" i="7"/>
  <c r="N719" i="7"/>
  <c r="N718" i="7"/>
  <c r="N717" i="7"/>
  <c r="N716" i="7"/>
  <c r="N713" i="7"/>
  <c r="N375" i="7"/>
  <c r="N374" i="7"/>
  <c r="N373" i="7"/>
  <c r="N372" i="7"/>
  <c r="N371" i="7"/>
  <c r="N370" i="7"/>
  <c r="N369" i="7"/>
  <c r="N368" i="7"/>
  <c r="N367" i="7"/>
  <c r="N366" i="7"/>
  <c r="N689" i="7"/>
  <c r="N688" i="7"/>
  <c r="N687" i="7"/>
  <c r="N686" i="7"/>
  <c r="N685" i="7"/>
  <c r="N684" i="7"/>
  <c r="N683" i="7"/>
  <c r="N682" i="7"/>
  <c r="N681" i="7"/>
  <c r="N349" i="7"/>
  <c r="N348" i="7"/>
  <c r="N347" i="7"/>
  <c r="N346" i="7"/>
  <c r="N345" i="7"/>
  <c r="N344" i="7"/>
  <c r="N343" i="7"/>
  <c r="N342" i="7"/>
  <c r="N341" i="7"/>
  <c r="N340" i="7"/>
  <c r="N657" i="7"/>
  <c r="N656" i="7"/>
  <c r="N655" i="7"/>
  <c r="N654" i="7"/>
  <c r="N653" i="7"/>
  <c r="N652" i="7"/>
  <c r="N651" i="7"/>
  <c r="N650" i="7"/>
  <c r="N649" i="7"/>
  <c r="N324" i="7"/>
  <c r="N323" i="7"/>
  <c r="N322" i="7"/>
  <c r="N321" i="7"/>
  <c r="N320" i="7"/>
  <c r="N319" i="7"/>
  <c r="N318" i="7"/>
  <c r="N317" i="7"/>
  <c r="N316" i="7"/>
  <c r="N315" i="7"/>
  <c r="N537" i="7"/>
  <c r="N531" i="7"/>
  <c r="N446" i="7"/>
  <c r="N431" i="7"/>
  <c r="N430" i="7"/>
  <c r="N429" i="7"/>
  <c r="N428" i="7"/>
  <c r="N427" i="7"/>
  <c r="N426" i="7"/>
  <c r="N295" i="7"/>
  <c r="N294" i="7"/>
  <c r="N293" i="7"/>
  <c r="N292" i="7"/>
  <c r="N291" i="7"/>
  <c r="N290" i="7"/>
  <c r="N310" i="7"/>
  <c r="N48" i="7"/>
  <c r="M311" i="7"/>
  <c r="M451" i="7"/>
  <c r="M453" i="7"/>
  <c r="M456" i="7"/>
  <c r="M460" i="7"/>
  <c r="M480" i="7"/>
  <c r="M484" i="7"/>
  <c r="M477" i="7"/>
  <c r="M505" i="7"/>
  <c r="M509" i="7"/>
  <c r="M447" i="7"/>
  <c r="M646" i="7"/>
  <c r="M631" i="7" s="1"/>
  <c r="M109" i="7" s="1"/>
  <c r="M678" i="7"/>
  <c r="M663" i="7" s="1"/>
  <c r="M110" i="7" s="1"/>
  <c r="AN147" i="1" l="1"/>
  <c r="T625" i="7"/>
  <c r="T586" i="7"/>
  <c r="T606" i="7"/>
  <c r="T607" i="7" s="1"/>
  <c r="T572" i="7"/>
  <c r="T564" i="7"/>
  <c r="T536" i="7"/>
  <c r="T530" i="7"/>
  <c r="T576" i="7"/>
  <c r="T568" i="7"/>
  <c r="T49" i="7"/>
  <c r="T53" i="7"/>
  <c r="T46" i="7"/>
  <c r="U593" i="7"/>
  <c r="M503" i="7"/>
  <c r="T71" i="7"/>
  <c r="T708" i="7"/>
  <c r="T706" i="7"/>
  <c r="T704" i="7"/>
  <c r="T702" i="7"/>
  <c r="T700" i="7"/>
  <c r="T701" i="7"/>
  <c r="T707" i="7"/>
  <c r="T677" i="7"/>
  <c r="T675" i="7"/>
  <c r="T673" i="7"/>
  <c r="T709" i="7"/>
  <c r="T703" i="7"/>
  <c r="T705" i="7"/>
  <c r="T676" i="7"/>
  <c r="T674" i="7"/>
  <c r="T672" i="7"/>
  <c r="T670" i="7"/>
  <c r="T668" i="7"/>
  <c r="T644" i="7"/>
  <c r="T642" i="7"/>
  <c r="T641" i="7"/>
  <c r="T640" i="7"/>
  <c r="T639" i="7"/>
  <c r="T638" i="7"/>
  <c r="T637" i="7"/>
  <c r="T636" i="7"/>
  <c r="T669" i="7"/>
  <c r="T671" i="7"/>
  <c r="T645" i="7"/>
  <c r="T643" i="7"/>
  <c r="T39" i="7"/>
  <c r="T72" i="7"/>
  <c r="N480" i="7"/>
  <c r="N456" i="7"/>
  <c r="N458" i="7"/>
  <c r="N504" i="7"/>
  <c r="N508" i="7"/>
  <c r="N512" i="7"/>
  <c r="N484" i="7"/>
  <c r="N454" i="7"/>
  <c r="N311" i="7"/>
  <c r="N452" i="7"/>
  <c r="N460" i="7"/>
  <c r="N453" i="7"/>
  <c r="N457" i="7"/>
  <c r="N477" i="7"/>
  <c r="N481" i="7"/>
  <c r="N485" i="7"/>
  <c r="N505" i="7"/>
  <c r="N509" i="7"/>
  <c r="N447" i="7"/>
  <c r="N478" i="7"/>
  <c r="N482" i="7"/>
  <c r="N486" i="7"/>
  <c r="N506" i="7"/>
  <c r="N510" i="7"/>
  <c r="O721" i="7"/>
  <c r="O720" i="7"/>
  <c r="O719" i="7"/>
  <c r="O718" i="7"/>
  <c r="O717" i="7"/>
  <c r="O715" i="7"/>
  <c r="O375" i="7"/>
  <c r="O374" i="7"/>
  <c r="O373" i="7"/>
  <c r="O372" i="7"/>
  <c r="O371" i="7"/>
  <c r="O370" i="7"/>
  <c r="O369" i="7"/>
  <c r="O368" i="7"/>
  <c r="O713" i="7"/>
  <c r="O366" i="7"/>
  <c r="O349" i="7"/>
  <c r="O348" i="7"/>
  <c r="O347" i="7"/>
  <c r="O346" i="7"/>
  <c r="O345" i="7"/>
  <c r="O344" i="7"/>
  <c r="O343" i="7"/>
  <c r="O367" i="7"/>
  <c r="O689" i="7"/>
  <c r="O688" i="7"/>
  <c r="O687" i="7"/>
  <c r="O686" i="7"/>
  <c r="O685" i="7"/>
  <c r="O684" i="7"/>
  <c r="O683" i="7"/>
  <c r="O682" i="7"/>
  <c r="O681" i="7"/>
  <c r="O324" i="7"/>
  <c r="O323" i="7"/>
  <c r="O322" i="7"/>
  <c r="O321" i="7"/>
  <c r="O320" i="7"/>
  <c r="O319" i="7"/>
  <c r="O342" i="7"/>
  <c r="O341" i="7"/>
  <c r="O340" i="7"/>
  <c r="O657" i="7"/>
  <c r="O656" i="7"/>
  <c r="O655" i="7"/>
  <c r="O654" i="7"/>
  <c r="O653" i="7"/>
  <c r="O652" i="7"/>
  <c r="O651" i="7"/>
  <c r="O650" i="7"/>
  <c r="O317" i="7"/>
  <c r="O318" i="7"/>
  <c r="O316" i="7"/>
  <c r="O537" i="7"/>
  <c r="O531" i="7"/>
  <c r="O431" i="7"/>
  <c r="O430" i="7"/>
  <c r="O429" i="7"/>
  <c r="O428" i="7"/>
  <c r="O427" i="7"/>
  <c r="O426" i="7"/>
  <c r="O446" i="7"/>
  <c r="O310" i="7"/>
  <c r="O295" i="7"/>
  <c r="O294" i="7"/>
  <c r="O293" i="7"/>
  <c r="O292" i="7"/>
  <c r="O291" i="7"/>
  <c r="O290" i="7"/>
  <c r="O48" i="7"/>
  <c r="N451" i="7"/>
  <c r="N455" i="7"/>
  <c r="N459" i="7"/>
  <c r="N479" i="7"/>
  <c r="N483" i="7"/>
  <c r="N503" i="7"/>
  <c r="N507" i="7"/>
  <c r="N511" i="7"/>
  <c r="M112" i="7"/>
  <c r="N50" i="7"/>
  <c r="N646" i="7"/>
  <c r="N631" i="7" s="1"/>
  <c r="N109" i="7" s="1"/>
  <c r="N678" i="7"/>
  <c r="N663" i="7" s="1"/>
  <c r="N110" i="7" s="1"/>
  <c r="N710" i="7"/>
  <c r="N695" i="7" s="1"/>
  <c r="N111" i="7" s="1"/>
  <c r="AO147" i="1" l="1"/>
  <c r="U625" i="7"/>
  <c r="U586" i="7"/>
  <c r="U606" i="7"/>
  <c r="U607" i="7" s="1"/>
  <c r="U584" i="7"/>
  <c r="U536" i="7"/>
  <c r="U530" i="7"/>
  <c r="U576" i="7"/>
  <c r="U572" i="7"/>
  <c r="U568" i="7"/>
  <c r="U564" i="7"/>
  <c r="U49" i="7"/>
  <c r="U53" i="7"/>
  <c r="U46" i="7"/>
  <c r="V593" i="7"/>
  <c r="U71" i="7"/>
  <c r="U709" i="7"/>
  <c r="U707" i="7"/>
  <c r="U705" i="7"/>
  <c r="U703" i="7"/>
  <c r="U701" i="7"/>
  <c r="U700" i="7"/>
  <c r="U677" i="7"/>
  <c r="U708" i="7"/>
  <c r="U704" i="7"/>
  <c r="U706" i="7"/>
  <c r="U702" i="7"/>
  <c r="U676" i="7"/>
  <c r="U674" i="7"/>
  <c r="U672" i="7"/>
  <c r="U675" i="7"/>
  <c r="U673" i="7"/>
  <c r="U671" i="7"/>
  <c r="U669" i="7"/>
  <c r="U645" i="7"/>
  <c r="U644" i="7"/>
  <c r="U670" i="7"/>
  <c r="U641" i="7"/>
  <c r="U639" i="7"/>
  <c r="U637" i="7"/>
  <c r="U643" i="7"/>
  <c r="U668" i="7"/>
  <c r="U642" i="7"/>
  <c r="U640" i="7"/>
  <c r="U638" i="7"/>
  <c r="U636" i="7"/>
  <c r="U72" i="7"/>
  <c r="U39" i="7"/>
  <c r="O50" i="7"/>
  <c r="O646" i="7"/>
  <c r="O631" i="7" s="1"/>
  <c r="O109" i="7" s="1"/>
  <c r="O678" i="7"/>
  <c r="O663" i="7" s="1"/>
  <c r="O110" i="7" s="1"/>
  <c r="O479" i="7"/>
  <c r="O458" i="7"/>
  <c r="O507" i="7"/>
  <c r="O454" i="7"/>
  <c r="O482" i="7"/>
  <c r="P721" i="7"/>
  <c r="P720" i="7"/>
  <c r="P719" i="7"/>
  <c r="P718" i="7"/>
  <c r="P717" i="7"/>
  <c r="P715" i="7"/>
  <c r="P713" i="7"/>
  <c r="P375" i="7"/>
  <c r="P374" i="7"/>
  <c r="P373" i="7"/>
  <c r="P372" i="7"/>
  <c r="P371" i="7"/>
  <c r="P370" i="7"/>
  <c r="P369" i="7"/>
  <c r="P368" i="7"/>
  <c r="P367" i="7"/>
  <c r="P366" i="7"/>
  <c r="P689" i="7"/>
  <c r="P688" i="7"/>
  <c r="P687" i="7"/>
  <c r="P686" i="7"/>
  <c r="P685" i="7"/>
  <c r="P684" i="7"/>
  <c r="P683" i="7"/>
  <c r="P682" i="7"/>
  <c r="P681" i="7"/>
  <c r="P349" i="7"/>
  <c r="P348" i="7"/>
  <c r="P347" i="7"/>
  <c r="P346" i="7"/>
  <c r="P345" i="7"/>
  <c r="P344" i="7"/>
  <c r="P343" i="7"/>
  <c r="P342" i="7"/>
  <c r="P341" i="7"/>
  <c r="P340" i="7"/>
  <c r="P657" i="7"/>
  <c r="P656" i="7"/>
  <c r="P655" i="7"/>
  <c r="P654" i="7"/>
  <c r="P653" i="7"/>
  <c r="P652" i="7"/>
  <c r="P651" i="7"/>
  <c r="P650" i="7"/>
  <c r="P324" i="7"/>
  <c r="P323" i="7"/>
  <c r="P322" i="7"/>
  <c r="P321" i="7"/>
  <c r="P320" i="7"/>
  <c r="P319" i="7"/>
  <c r="P318" i="7"/>
  <c r="P317" i="7"/>
  <c r="P316" i="7"/>
  <c r="P537" i="7"/>
  <c r="P531" i="7"/>
  <c r="P446" i="7"/>
  <c r="P431" i="7"/>
  <c r="P430" i="7"/>
  <c r="P429" i="7"/>
  <c r="P428" i="7"/>
  <c r="P427" i="7"/>
  <c r="P426" i="7"/>
  <c r="P295" i="7"/>
  <c r="P294" i="7"/>
  <c r="P293" i="7"/>
  <c r="P292" i="7"/>
  <c r="P291" i="7"/>
  <c r="P290" i="7"/>
  <c r="P310" i="7"/>
  <c r="P48" i="7"/>
  <c r="O455" i="7"/>
  <c r="O456" i="7"/>
  <c r="O480" i="7"/>
  <c r="O504" i="7"/>
  <c r="O508" i="7"/>
  <c r="O512" i="7"/>
  <c r="O481" i="7"/>
  <c r="O485" i="7"/>
  <c r="O509" i="7"/>
  <c r="O447" i="7"/>
  <c r="O457" i="7"/>
  <c r="O459" i="7"/>
  <c r="O478" i="7"/>
  <c r="O486" i="7"/>
  <c r="O506" i="7"/>
  <c r="O510" i="7"/>
  <c r="O483" i="7"/>
  <c r="O503" i="7"/>
  <c r="O511" i="7"/>
  <c r="N112" i="7"/>
  <c r="O315" i="7"/>
  <c r="O710" i="7"/>
  <c r="O695" i="7" s="1"/>
  <c r="O111" i="7" s="1"/>
  <c r="O311" i="7"/>
  <c r="O453" i="7"/>
  <c r="O452" i="7"/>
  <c r="O460" i="7"/>
  <c r="O484" i="7"/>
  <c r="O477" i="7"/>
  <c r="O505" i="7"/>
  <c r="AP147" i="1" l="1"/>
  <c r="V625" i="7"/>
  <c r="V586" i="7"/>
  <c r="V606" i="7"/>
  <c r="V607" i="7" s="1"/>
  <c r="V584" i="7"/>
  <c r="V530" i="7"/>
  <c r="V576" i="7"/>
  <c r="V572" i="7"/>
  <c r="V568" i="7"/>
  <c r="V564" i="7"/>
  <c r="V536" i="7"/>
  <c r="V49" i="7"/>
  <c r="V53" i="7"/>
  <c r="V46" i="7"/>
  <c r="W593" i="7"/>
  <c r="V71" i="7"/>
  <c r="V709" i="7"/>
  <c r="V707" i="7"/>
  <c r="V705" i="7"/>
  <c r="V703" i="7"/>
  <c r="V676" i="7"/>
  <c r="V675" i="7"/>
  <c r="V674" i="7"/>
  <c r="V673" i="7"/>
  <c r="V672" i="7"/>
  <c r="V671" i="7"/>
  <c r="V670" i="7"/>
  <c r="V669" i="7"/>
  <c r="V668" i="7"/>
  <c r="V645" i="7"/>
  <c r="V644" i="7"/>
  <c r="V643" i="7"/>
  <c r="V702" i="7"/>
  <c r="V677" i="7"/>
  <c r="V708" i="7"/>
  <c r="V704" i="7"/>
  <c r="V700" i="7"/>
  <c r="V706" i="7"/>
  <c r="V701" i="7"/>
  <c r="V641" i="7"/>
  <c r="V639" i="7"/>
  <c r="V637" i="7"/>
  <c r="V642" i="7"/>
  <c r="V640" i="7"/>
  <c r="V638" i="7"/>
  <c r="V636" i="7"/>
  <c r="V72" i="7"/>
  <c r="V39" i="7"/>
  <c r="O112" i="7"/>
  <c r="O451" i="7"/>
  <c r="P456" i="7"/>
  <c r="P311" i="7"/>
  <c r="P454" i="7"/>
  <c r="P455" i="7"/>
  <c r="P459" i="7"/>
  <c r="P479" i="7"/>
  <c r="P483" i="7"/>
  <c r="P503" i="7"/>
  <c r="P507" i="7"/>
  <c r="P511" i="7"/>
  <c r="P480" i="7"/>
  <c r="P484" i="7"/>
  <c r="P504" i="7"/>
  <c r="P508" i="7"/>
  <c r="P512" i="7"/>
  <c r="P50" i="7"/>
  <c r="P315" i="7"/>
  <c r="P646" i="7"/>
  <c r="P631" i="7" s="1"/>
  <c r="P109" i="7" s="1"/>
  <c r="P678" i="7"/>
  <c r="P663" i="7" s="1"/>
  <c r="P110" i="7" s="1"/>
  <c r="P710" i="7"/>
  <c r="P695" i="7" s="1"/>
  <c r="P111" i="7" s="1"/>
  <c r="Q721" i="7"/>
  <c r="Q720" i="7"/>
  <c r="Q719" i="7"/>
  <c r="Q718" i="7"/>
  <c r="Q717" i="7"/>
  <c r="Q715" i="7"/>
  <c r="Q713" i="7"/>
  <c r="Q375" i="7"/>
  <c r="Q374" i="7"/>
  <c r="Q373" i="7"/>
  <c r="Q372" i="7"/>
  <c r="Q371" i="7"/>
  <c r="Q370" i="7"/>
  <c r="Q369" i="7"/>
  <c r="Q368" i="7"/>
  <c r="Q367" i="7"/>
  <c r="Q349" i="7"/>
  <c r="Q348" i="7"/>
  <c r="Q347" i="7"/>
  <c r="Q346" i="7"/>
  <c r="Q345" i="7"/>
  <c r="Q344" i="7"/>
  <c r="Q343" i="7"/>
  <c r="Q366" i="7"/>
  <c r="Q689" i="7"/>
  <c r="Q688" i="7"/>
  <c r="Q687" i="7"/>
  <c r="Q686" i="7"/>
  <c r="Q685" i="7"/>
  <c r="Q684" i="7"/>
  <c r="Q683" i="7"/>
  <c r="Q682" i="7"/>
  <c r="Q681" i="7"/>
  <c r="Q342" i="7"/>
  <c r="Q324" i="7"/>
  <c r="Q323" i="7"/>
  <c r="Q322" i="7"/>
  <c r="Q321" i="7"/>
  <c r="Q320" i="7"/>
  <c r="Q319" i="7"/>
  <c r="Q341" i="7"/>
  <c r="Q657" i="7"/>
  <c r="Q656" i="7"/>
  <c r="Q655" i="7"/>
  <c r="Q654" i="7"/>
  <c r="Q653" i="7"/>
  <c r="Q652" i="7"/>
  <c r="Q651" i="7"/>
  <c r="Q650" i="7"/>
  <c r="Q318" i="7"/>
  <c r="Q317" i="7"/>
  <c r="Q316" i="7"/>
  <c r="Q537" i="7"/>
  <c r="Q531" i="7"/>
  <c r="Q431" i="7"/>
  <c r="Q430" i="7"/>
  <c r="Q429" i="7"/>
  <c r="Q428" i="7"/>
  <c r="Q427" i="7"/>
  <c r="Q426" i="7"/>
  <c r="Q446" i="7"/>
  <c r="Q310" i="7"/>
  <c r="Q295" i="7"/>
  <c r="Q294" i="7"/>
  <c r="Q293" i="7"/>
  <c r="Q292" i="7"/>
  <c r="Q291" i="7"/>
  <c r="Q290" i="7"/>
  <c r="Q48" i="7"/>
  <c r="P452" i="7"/>
  <c r="P460" i="7"/>
  <c r="P458" i="7"/>
  <c r="P453" i="7"/>
  <c r="P457" i="7"/>
  <c r="P477" i="7"/>
  <c r="P481" i="7"/>
  <c r="P485" i="7"/>
  <c r="P505" i="7"/>
  <c r="P509" i="7"/>
  <c r="P447" i="7"/>
  <c r="P478" i="7"/>
  <c r="P482" i="7"/>
  <c r="P486" i="7"/>
  <c r="P506" i="7"/>
  <c r="P510" i="7"/>
  <c r="AQ147" i="1" l="1"/>
  <c r="W625" i="7"/>
  <c r="W586" i="7"/>
  <c r="W606" i="7"/>
  <c r="W607" i="7" s="1"/>
  <c r="W584" i="7"/>
  <c r="W536" i="7"/>
  <c r="W530" i="7"/>
  <c r="W568" i="7"/>
  <c r="W576" i="7"/>
  <c r="W572" i="7"/>
  <c r="W564" i="7"/>
  <c r="W49" i="7"/>
  <c r="W53" i="7"/>
  <c r="W46" i="7"/>
  <c r="X593" i="7"/>
  <c r="W71" i="7"/>
  <c r="W709" i="7"/>
  <c r="W708" i="7"/>
  <c r="W707" i="7"/>
  <c r="W706" i="7"/>
  <c r="W705" i="7"/>
  <c r="W704" i="7"/>
  <c r="W703" i="7"/>
  <c r="W702" i="7"/>
  <c r="W701" i="7"/>
  <c r="W677" i="7"/>
  <c r="W700" i="7"/>
  <c r="W676" i="7"/>
  <c r="W674" i="7"/>
  <c r="W675" i="7"/>
  <c r="W673" i="7"/>
  <c r="W671" i="7"/>
  <c r="W669" i="7"/>
  <c r="W645" i="7"/>
  <c r="W643" i="7"/>
  <c r="W670" i="7"/>
  <c r="W642" i="7"/>
  <c r="W640" i="7"/>
  <c r="W638" i="7"/>
  <c r="W636" i="7"/>
  <c r="W672" i="7"/>
  <c r="W668" i="7"/>
  <c r="W644" i="7"/>
  <c r="W641" i="7"/>
  <c r="W639" i="7"/>
  <c r="W637" i="7"/>
  <c r="W39" i="7"/>
  <c r="W72" i="7"/>
  <c r="Q315" i="7"/>
  <c r="Q678" i="7"/>
  <c r="Q663" i="7" s="1"/>
  <c r="Q110" i="7" s="1"/>
  <c r="Q50" i="7"/>
  <c r="Q340" i="7"/>
  <c r="Q646" i="7"/>
  <c r="Q631" i="7" s="1"/>
  <c r="Q109" i="7" s="1"/>
  <c r="Q455" i="7"/>
  <c r="Q457" i="7"/>
  <c r="Q454" i="7"/>
  <c r="Q458" i="7"/>
  <c r="Q478" i="7"/>
  <c r="Q482" i="7"/>
  <c r="Q486" i="7"/>
  <c r="Q506" i="7"/>
  <c r="Q510" i="7"/>
  <c r="Q479" i="7"/>
  <c r="Q483" i="7"/>
  <c r="Q503" i="7"/>
  <c r="Q507" i="7"/>
  <c r="Q511" i="7"/>
  <c r="P451" i="7"/>
  <c r="Q710" i="7"/>
  <c r="Q695" i="7" s="1"/>
  <c r="Q111" i="7" s="1"/>
  <c r="P112" i="7"/>
  <c r="R721" i="7"/>
  <c r="R720" i="7"/>
  <c r="R719" i="7"/>
  <c r="R718" i="7"/>
  <c r="R716" i="7"/>
  <c r="R714" i="7"/>
  <c r="R713" i="7"/>
  <c r="R375" i="7"/>
  <c r="R374" i="7"/>
  <c r="R373" i="7"/>
  <c r="R372" i="7"/>
  <c r="R371" i="7"/>
  <c r="R370" i="7"/>
  <c r="R369" i="7"/>
  <c r="R368" i="7"/>
  <c r="R367" i="7"/>
  <c r="R366" i="7"/>
  <c r="R689" i="7"/>
  <c r="R688" i="7"/>
  <c r="R687" i="7"/>
  <c r="R686" i="7"/>
  <c r="R685" i="7"/>
  <c r="R684" i="7"/>
  <c r="R683" i="7"/>
  <c r="R682" i="7"/>
  <c r="R349" i="7"/>
  <c r="R348" i="7"/>
  <c r="R347" i="7"/>
  <c r="R346" i="7"/>
  <c r="R345" i="7"/>
  <c r="R344" i="7"/>
  <c r="R343" i="7"/>
  <c r="R342" i="7"/>
  <c r="R341" i="7"/>
  <c r="R340" i="7"/>
  <c r="R657" i="7"/>
  <c r="R656" i="7"/>
  <c r="R655" i="7"/>
  <c r="R654" i="7"/>
  <c r="R653" i="7"/>
  <c r="R652" i="7"/>
  <c r="R651" i="7"/>
  <c r="R650" i="7"/>
  <c r="R324" i="7"/>
  <c r="R323" i="7"/>
  <c r="R322" i="7"/>
  <c r="R321" i="7"/>
  <c r="R320" i="7"/>
  <c r="R319" i="7"/>
  <c r="R318" i="7"/>
  <c r="R317" i="7"/>
  <c r="R316" i="7"/>
  <c r="R537" i="7"/>
  <c r="R531" i="7"/>
  <c r="R446" i="7"/>
  <c r="R431" i="7"/>
  <c r="R430" i="7"/>
  <c r="R429" i="7"/>
  <c r="R428" i="7"/>
  <c r="R427" i="7"/>
  <c r="R426" i="7"/>
  <c r="R295" i="7"/>
  <c r="R294" i="7"/>
  <c r="R293" i="7"/>
  <c r="R292" i="7"/>
  <c r="R291" i="7"/>
  <c r="R290" i="7"/>
  <c r="R310" i="7"/>
  <c r="R48" i="7"/>
  <c r="Q311" i="7"/>
  <c r="Q459" i="7"/>
  <c r="Q453" i="7"/>
  <c r="Q452" i="7"/>
  <c r="Q456" i="7"/>
  <c r="Q460" i="7"/>
  <c r="Q480" i="7"/>
  <c r="Q484" i="7"/>
  <c r="Q504" i="7"/>
  <c r="Q508" i="7"/>
  <c r="Q512" i="7"/>
  <c r="Q481" i="7"/>
  <c r="Q485" i="7"/>
  <c r="Q505" i="7"/>
  <c r="Q509" i="7"/>
  <c r="Q447" i="7"/>
  <c r="X625" i="7" l="1"/>
  <c r="X586" i="7"/>
  <c r="X606" i="7"/>
  <c r="X607" i="7" s="1"/>
  <c r="X584" i="7"/>
  <c r="X568" i="7"/>
  <c r="X536" i="7"/>
  <c r="X530" i="7"/>
  <c r="X576" i="7"/>
  <c r="X572" i="7"/>
  <c r="X564" i="7"/>
  <c r="X49" i="7"/>
  <c r="X53" i="7"/>
  <c r="X46" i="7"/>
  <c r="Y593" i="7"/>
  <c r="Q477" i="7"/>
  <c r="Q451" i="7"/>
  <c r="X71" i="7"/>
  <c r="X708" i="7"/>
  <c r="X706" i="7"/>
  <c r="X704" i="7"/>
  <c r="X702" i="7"/>
  <c r="X709" i="7"/>
  <c r="X705" i="7"/>
  <c r="X701" i="7"/>
  <c r="X707" i="7"/>
  <c r="X700" i="7"/>
  <c r="X676" i="7"/>
  <c r="X674" i="7"/>
  <c r="X670" i="7"/>
  <c r="X703" i="7"/>
  <c r="X675" i="7"/>
  <c r="X673" i="7"/>
  <c r="X671" i="7"/>
  <c r="X677" i="7"/>
  <c r="X642" i="7"/>
  <c r="X641" i="7"/>
  <c r="X640" i="7"/>
  <c r="X639" i="7"/>
  <c r="X638" i="7"/>
  <c r="X637" i="7"/>
  <c r="X636" i="7"/>
  <c r="X672" i="7"/>
  <c r="X668" i="7"/>
  <c r="X645" i="7"/>
  <c r="X643" i="7"/>
  <c r="X644" i="7"/>
  <c r="X669" i="7"/>
  <c r="X39" i="7"/>
  <c r="X72" i="7"/>
  <c r="B421" i="7"/>
  <c r="E400" i="7" s="1"/>
  <c r="E399" i="7" s="1"/>
  <c r="R315" i="7"/>
  <c r="Q112" i="7"/>
  <c r="S721" i="7"/>
  <c r="S720" i="7"/>
  <c r="S719" i="7"/>
  <c r="S718" i="7"/>
  <c r="S716" i="7"/>
  <c r="S714" i="7"/>
  <c r="S375" i="7"/>
  <c r="S374" i="7"/>
  <c r="S373" i="7"/>
  <c r="S372" i="7"/>
  <c r="S371" i="7"/>
  <c r="S370" i="7"/>
  <c r="S369" i="7"/>
  <c r="S368" i="7"/>
  <c r="S713" i="7"/>
  <c r="S366" i="7"/>
  <c r="S349" i="7"/>
  <c r="S348" i="7"/>
  <c r="S347" i="7"/>
  <c r="S346" i="7"/>
  <c r="S345" i="7"/>
  <c r="S344" i="7"/>
  <c r="S343" i="7"/>
  <c r="S367" i="7"/>
  <c r="S689" i="7"/>
  <c r="S688" i="7"/>
  <c r="S687" i="7"/>
  <c r="S686" i="7"/>
  <c r="S685" i="7"/>
  <c r="S684" i="7"/>
  <c r="S683" i="7"/>
  <c r="S682" i="7"/>
  <c r="S324" i="7"/>
  <c r="S323" i="7"/>
  <c r="S322" i="7"/>
  <c r="S321" i="7"/>
  <c r="S320" i="7"/>
  <c r="S319" i="7"/>
  <c r="S342" i="7"/>
  <c r="S341" i="7"/>
  <c r="S340" i="7"/>
  <c r="S657" i="7"/>
  <c r="S656" i="7"/>
  <c r="S655" i="7"/>
  <c r="S654" i="7"/>
  <c r="S653" i="7"/>
  <c r="S652" i="7"/>
  <c r="S651" i="7"/>
  <c r="S650" i="7"/>
  <c r="S317" i="7"/>
  <c r="S318" i="7"/>
  <c r="S316" i="7"/>
  <c r="S537" i="7"/>
  <c r="S531" i="7"/>
  <c r="S431" i="7"/>
  <c r="S430" i="7"/>
  <c r="S429" i="7"/>
  <c r="S428" i="7"/>
  <c r="S427" i="7"/>
  <c r="S426" i="7"/>
  <c r="S446" i="7"/>
  <c r="S310" i="7"/>
  <c r="S295" i="7"/>
  <c r="S294" i="7"/>
  <c r="S293" i="7"/>
  <c r="S292" i="7"/>
  <c r="S291" i="7"/>
  <c r="S290" i="7"/>
  <c r="S48" i="7"/>
  <c r="R458" i="7"/>
  <c r="R456" i="7"/>
  <c r="R455" i="7"/>
  <c r="R459" i="7"/>
  <c r="R479" i="7"/>
  <c r="R483" i="7"/>
  <c r="R503" i="7"/>
  <c r="R507" i="7"/>
  <c r="R511" i="7"/>
  <c r="R480" i="7"/>
  <c r="R484" i="7"/>
  <c r="R504" i="7"/>
  <c r="R508" i="7"/>
  <c r="R512" i="7"/>
  <c r="R50" i="7"/>
  <c r="R646" i="7"/>
  <c r="R631" i="7" s="1"/>
  <c r="R109" i="7" s="1"/>
  <c r="R678" i="7"/>
  <c r="R663" i="7" s="1"/>
  <c r="R110" i="7" s="1"/>
  <c r="R710" i="7"/>
  <c r="R695" i="7" s="1"/>
  <c r="R111" i="7" s="1"/>
  <c r="R454" i="7"/>
  <c r="R311" i="7"/>
  <c r="R452" i="7"/>
  <c r="R460" i="7"/>
  <c r="R453" i="7"/>
  <c r="R457" i="7"/>
  <c r="R477" i="7"/>
  <c r="R481" i="7"/>
  <c r="R485" i="7"/>
  <c r="R505" i="7"/>
  <c r="R509" i="7"/>
  <c r="R447" i="7"/>
  <c r="R478" i="7"/>
  <c r="R482" i="7"/>
  <c r="R486" i="7"/>
  <c r="R506" i="7"/>
  <c r="R510" i="7"/>
  <c r="Y625" i="7" l="1"/>
  <c r="Y586" i="7"/>
  <c r="Y606" i="7"/>
  <c r="Y536" i="7"/>
  <c r="Y530" i="7"/>
  <c r="Y576" i="7"/>
  <c r="Y572" i="7"/>
  <c r="Y568" i="7"/>
  <c r="Y564" i="7"/>
  <c r="Y49" i="7"/>
  <c r="Y53" i="7"/>
  <c r="Y46" i="7"/>
  <c r="Z593" i="7"/>
  <c r="E396" i="7"/>
  <c r="B422" i="7"/>
  <c r="E257" i="7"/>
  <c r="E260" i="7"/>
  <c r="E262" i="7"/>
  <c r="E261" i="7"/>
  <c r="E258" i="7"/>
  <c r="E259" i="7"/>
  <c r="R451" i="7"/>
  <c r="Y71" i="7"/>
  <c r="Y700" i="7"/>
  <c r="Y677" i="7"/>
  <c r="Y708" i="7"/>
  <c r="Y706" i="7"/>
  <c r="Y704" i="7"/>
  <c r="Y702" i="7"/>
  <c r="Y703" i="7"/>
  <c r="Y709" i="7"/>
  <c r="Y675" i="7"/>
  <c r="Y673" i="7"/>
  <c r="Y705" i="7"/>
  <c r="Y701" i="7"/>
  <c r="Y707" i="7"/>
  <c r="Y676" i="7"/>
  <c r="Y674" i="7"/>
  <c r="Y672" i="7"/>
  <c r="Y670" i="7"/>
  <c r="Y668" i="7"/>
  <c r="Y644" i="7"/>
  <c r="Y645" i="7"/>
  <c r="Y643" i="7"/>
  <c r="Y642" i="7"/>
  <c r="Y640" i="7"/>
  <c r="Y638" i="7"/>
  <c r="Y636" i="7"/>
  <c r="Y671" i="7"/>
  <c r="Y669" i="7"/>
  <c r="Y641" i="7"/>
  <c r="Y639" i="7"/>
  <c r="Y637" i="7"/>
  <c r="Y72" i="7"/>
  <c r="Y39" i="7"/>
  <c r="C200" i="7"/>
  <c r="B286" i="7"/>
  <c r="S315" i="7"/>
  <c r="T721" i="7"/>
  <c r="T720" i="7"/>
  <c r="T719" i="7"/>
  <c r="T718" i="7"/>
  <c r="T716" i="7"/>
  <c r="T714" i="7"/>
  <c r="T713" i="7"/>
  <c r="T375" i="7"/>
  <c r="T374" i="7"/>
  <c r="T373" i="7"/>
  <c r="T372" i="7"/>
  <c r="T371" i="7"/>
  <c r="T370" i="7"/>
  <c r="T369" i="7"/>
  <c r="T368" i="7"/>
  <c r="T367" i="7"/>
  <c r="T366" i="7"/>
  <c r="T689" i="7"/>
  <c r="T688" i="7"/>
  <c r="T687" i="7"/>
  <c r="T686" i="7"/>
  <c r="T685" i="7"/>
  <c r="T684" i="7"/>
  <c r="T683" i="7"/>
  <c r="T682" i="7"/>
  <c r="T349" i="7"/>
  <c r="T348" i="7"/>
  <c r="T347" i="7"/>
  <c r="T346" i="7"/>
  <c r="T345" i="7"/>
  <c r="T344" i="7"/>
  <c r="T343" i="7"/>
  <c r="T342" i="7"/>
  <c r="T341" i="7"/>
  <c r="T340" i="7"/>
  <c r="T657" i="7"/>
  <c r="T656" i="7"/>
  <c r="T655" i="7"/>
  <c r="T654" i="7"/>
  <c r="T653" i="7"/>
  <c r="T652" i="7"/>
  <c r="T651" i="7"/>
  <c r="T650" i="7"/>
  <c r="T324" i="7"/>
  <c r="T323" i="7"/>
  <c r="T322" i="7"/>
  <c r="T321" i="7"/>
  <c r="T320" i="7"/>
  <c r="T319" i="7"/>
  <c r="T318" i="7"/>
  <c r="T317" i="7"/>
  <c r="T316" i="7"/>
  <c r="T537" i="7"/>
  <c r="T531" i="7"/>
  <c r="T446" i="7"/>
  <c r="T431" i="7"/>
  <c r="T430" i="7"/>
  <c r="T429" i="7"/>
  <c r="T428" i="7"/>
  <c r="T427" i="7"/>
  <c r="T426" i="7"/>
  <c r="T295" i="7"/>
  <c r="T294" i="7"/>
  <c r="T293" i="7"/>
  <c r="T292" i="7"/>
  <c r="T291" i="7"/>
  <c r="T290" i="7"/>
  <c r="T310" i="7"/>
  <c r="T48" i="7"/>
  <c r="S311" i="7"/>
  <c r="S453" i="7"/>
  <c r="S455" i="7"/>
  <c r="S452" i="7"/>
  <c r="S456" i="7"/>
  <c r="S460" i="7"/>
  <c r="S480" i="7"/>
  <c r="S484" i="7"/>
  <c r="S504" i="7"/>
  <c r="S508" i="7"/>
  <c r="S512" i="7"/>
  <c r="S477" i="7"/>
  <c r="S481" i="7"/>
  <c r="S485" i="7"/>
  <c r="S505" i="7"/>
  <c r="S509" i="7"/>
  <c r="S447" i="7"/>
  <c r="R112" i="7"/>
  <c r="S50" i="7"/>
  <c r="S646" i="7"/>
  <c r="S631" i="7" s="1"/>
  <c r="S109" i="7" s="1"/>
  <c r="S678" i="7"/>
  <c r="S663" i="7" s="1"/>
  <c r="S110" i="7" s="1"/>
  <c r="S457" i="7"/>
  <c r="S459" i="7"/>
  <c r="S454" i="7"/>
  <c r="S458" i="7"/>
  <c r="S478" i="7"/>
  <c r="S482" i="7"/>
  <c r="S486" i="7"/>
  <c r="S506" i="7"/>
  <c r="S510" i="7"/>
  <c r="S479" i="7"/>
  <c r="S483" i="7"/>
  <c r="S503" i="7"/>
  <c r="S507" i="7"/>
  <c r="S511" i="7"/>
  <c r="S710" i="7"/>
  <c r="S695" i="7" s="1"/>
  <c r="S111" i="7" s="1"/>
  <c r="Y584" i="7" l="1"/>
  <c r="Y607" i="7"/>
  <c r="Z625" i="7"/>
  <c r="Z586" i="7"/>
  <c r="Z606" i="7"/>
  <c r="Z536" i="7"/>
  <c r="Z564" i="7"/>
  <c r="Z530" i="7"/>
  <c r="Z576" i="7"/>
  <c r="Z572" i="7"/>
  <c r="Z568" i="7"/>
  <c r="Z49" i="7"/>
  <c r="Z53" i="7"/>
  <c r="Z46" i="7"/>
  <c r="AA593" i="7"/>
  <c r="E393" i="7"/>
  <c r="E395" i="7"/>
  <c r="E394" i="7"/>
  <c r="E398" i="7"/>
  <c r="E397" i="7"/>
  <c r="S451" i="7"/>
  <c r="Z71" i="7"/>
  <c r="Z709" i="7"/>
  <c r="Z707" i="7"/>
  <c r="Z705" i="7"/>
  <c r="Z703" i="7"/>
  <c r="Z701" i="7"/>
  <c r="Z706" i="7"/>
  <c r="Z702" i="7"/>
  <c r="Z700" i="7"/>
  <c r="Z676" i="7"/>
  <c r="Z675" i="7"/>
  <c r="Z674" i="7"/>
  <c r="Z673" i="7"/>
  <c r="Z672" i="7"/>
  <c r="Z671" i="7"/>
  <c r="Z670" i="7"/>
  <c r="Z669" i="7"/>
  <c r="Z668" i="7"/>
  <c r="Z645" i="7"/>
  <c r="Z644" i="7"/>
  <c r="Z643" i="7"/>
  <c r="Z708" i="7"/>
  <c r="Z704" i="7"/>
  <c r="Z677" i="7"/>
  <c r="Z636" i="7"/>
  <c r="Z641" i="7"/>
  <c r="Z639" i="7"/>
  <c r="Z637" i="7"/>
  <c r="Z642" i="7"/>
  <c r="Z640" i="7"/>
  <c r="Z638" i="7"/>
  <c r="Z72" i="7"/>
  <c r="Z39" i="7"/>
  <c r="T315" i="7"/>
  <c r="T710" i="7"/>
  <c r="T695" i="7" s="1"/>
  <c r="T111" i="7" s="1"/>
  <c r="U721" i="7"/>
  <c r="U720" i="7"/>
  <c r="U719" i="7"/>
  <c r="U717" i="7"/>
  <c r="U716" i="7"/>
  <c r="U714" i="7"/>
  <c r="U713" i="7"/>
  <c r="U375" i="7"/>
  <c r="U374" i="7"/>
  <c r="U373" i="7"/>
  <c r="U372" i="7"/>
  <c r="U371" i="7"/>
  <c r="U370" i="7"/>
  <c r="U369" i="7"/>
  <c r="U368" i="7"/>
  <c r="U367" i="7"/>
  <c r="U349" i="7"/>
  <c r="U348" i="7"/>
  <c r="U347" i="7"/>
  <c r="U346" i="7"/>
  <c r="U345" i="7"/>
  <c r="U344" i="7"/>
  <c r="U343" i="7"/>
  <c r="U366" i="7"/>
  <c r="U689" i="7"/>
  <c r="U688" i="7"/>
  <c r="U687" i="7"/>
  <c r="U686" i="7"/>
  <c r="U685" i="7"/>
  <c r="U684" i="7"/>
  <c r="U683" i="7"/>
  <c r="U682" i="7"/>
  <c r="U342" i="7"/>
  <c r="U324" i="7"/>
  <c r="U323" i="7"/>
  <c r="U322" i="7"/>
  <c r="U321" i="7"/>
  <c r="U320" i="7"/>
  <c r="U319" i="7"/>
  <c r="U341" i="7"/>
  <c r="U340" i="7"/>
  <c r="U657" i="7"/>
  <c r="U656" i="7"/>
  <c r="U655" i="7"/>
  <c r="U654" i="7"/>
  <c r="U653" i="7"/>
  <c r="U652" i="7"/>
  <c r="U651" i="7"/>
  <c r="U650" i="7"/>
  <c r="U318" i="7"/>
  <c r="U317" i="7"/>
  <c r="U316" i="7"/>
  <c r="U537" i="7"/>
  <c r="U531" i="7"/>
  <c r="U431" i="7"/>
  <c r="U430" i="7"/>
  <c r="U429" i="7"/>
  <c r="U428" i="7"/>
  <c r="U427" i="7"/>
  <c r="U426" i="7"/>
  <c r="U446" i="7"/>
  <c r="U310" i="7"/>
  <c r="U295" i="7"/>
  <c r="U294" i="7"/>
  <c r="U293" i="7"/>
  <c r="U292" i="7"/>
  <c r="U291" i="7"/>
  <c r="U290" i="7"/>
  <c r="U48" i="7"/>
  <c r="T456" i="7"/>
  <c r="T311" i="7"/>
  <c r="T454" i="7"/>
  <c r="T455" i="7"/>
  <c r="T459" i="7"/>
  <c r="T479" i="7"/>
  <c r="T483" i="7"/>
  <c r="T503" i="7"/>
  <c r="T507" i="7"/>
  <c r="T511" i="7"/>
  <c r="T480" i="7"/>
  <c r="T484" i="7"/>
  <c r="T504" i="7"/>
  <c r="T508" i="7"/>
  <c r="T512" i="7"/>
  <c r="T50" i="7"/>
  <c r="T646" i="7"/>
  <c r="T631" i="7" s="1"/>
  <c r="T109" i="7" s="1"/>
  <c r="T678" i="7"/>
  <c r="T663" i="7" s="1"/>
  <c r="T110" i="7" s="1"/>
  <c r="T452" i="7"/>
  <c r="T460" i="7"/>
  <c r="T458" i="7"/>
  <c r="T453" i="7"/>
  <c r="T457" i="7"/>
  <c r="T477" i="7"/>
  <c r="T481" i="7"/>
  <c r="T485" i="7"/>
  <c r="T505" i="7"/>
  <c r="T509" i="7"/>
  <c r="T447" i="7"/>
  <c r="T478" i="7"/>
  <c r="T482" i="7"/>
  <c r="T486" i="7"/>
  <c r="T506" i="7"/>
  <c r="T510" i="7"/>
  <c r="S112" i="7"/>
  <c r="Z584" i="7" l="1"/>
  <c r="Z607" i="7"/>
  <c r="AA586" i="7"/>
  <c r="AA606" i="7"/>
  <c r="AA607" i="7" s="1"/>
  <c r="AA584" i="7"/>
  <c r="AA536" i="7"/>
  <c r="AA530" i="7"/>
  <c r="AA576" i="7"/>
  <c r="AA572" i="7"/>
  <c r="AA568" i="7"/>
  <c r="AA564" i="7"/>
  <c r="AA49" i="7"/>
  <c r="AA53" i="7"/>
  <c r="AA46" i="7"/>
  <c r="AB593" i="7"/>
  <c r="T451" i="7"/>
  <c r="AA71" i="7"/>
  <c r="AA709" i="7"/>
  <c r="AA708" i="7"/>
  <c r="AA707" i="7"/>
  <c r="AA706" i="7"/>
  <c r="AA705" i="7"/>
  <c r="AA704" i="7"/>
  <c r="AA703" i="7"/>
  <c r="AA702" i="7"/>
  <c r="AA701" i="7"/>
  <c r="AA677" i="7"/>
  <c r="AA676" i="7"/>
  <c r="AA674" i="7"/>
  <c r="AA672" i="7"/>
  <c r="AA700" i="7"/>
  <c r="AA675" i="7"/>
  <c r="AA673" i="7"/>
  <c r="AA671" i="7"/>
  <c r="AA669" i="7"/>
  <c r="AA645" i="7"/>
  <c r="AA641" i="7"/>
  <c r="AA639" i="7"/>
  <c r="AA637" i="7"/>
  <c r="AA668" i="7"/>
  <c r="AA644" i="7"/>
  <c r="AA642" i="7"/>
  <c r="AA640" i="7"/>
  <c r="AA638" i="7"/>
  <c r="AA636" i="7"/>
  <c r="AA670" i="7"/>
  <c r="AA643" i="7"/>
  <c r="AA39" i="7"/>
  <c r="AA72" i="7"/>
  <c r="U315" i="7"/>
  <c r="U710" i="7"/>
  <c r="U695" i="7" s="1"/>
  <c r="U111" i="7" s="1"/>
  <c r="V721" i="7"/>
  <c r="V720" i="7"/>
  <c r="V719" i="7"/>
  <c r="V717" i="7"/>
  <c r="V716" i="7"/>
  <c r="V714" i="7"/>
  <c r="V713" i="7"/>
  <c r="V375" i="7"/>
  <c r="V374" i="7"/>
  <c r="V373" i="7"/>
  <c r="V372" i="7"/>
  <c r="V371" i="7"/>
  <c r="V370" i="7"/>
  <c r="V369" i="7"/>
  <c r="V368" i="7"/>
  <c r="V367" i="7"/>
  <c r="V366" i="7"/>
  <c r="V689" i="7"/>
  <c r="V688" i="7"/>
  <c r="V687" i="7"/>
  <c r="V686" i="7"/>
  <c r="V685" i="7"/>
  <c r="V684" i="7"/>
  <c r="V683" i="7"/>
  <c r="V682" i="7"/>
  <c r="V349" i="7"/>
  <c r="V348" i="7"/>
  <c r="V347" i="7"/>
  <c r="V346" i="7"/>
  <c r="V345" i="7"/>
  <c r="V344" i="7"/>
  <c r="V343" i="7"/>
  <c r="V342" i="7"/>
  <c r="V341" i="7"/>
  <c r="V340" i="7"/>
  <c r="V657" i="7"/>
  <c r="V656" i="7"/>
  <c r="V655" i="7"/>
  <c r="V654" i="7"/>
  <c r="V653" i="7"/>
  <c r="V652" i="7"/>
  <c r="V651" i="7"/>
  <c r="V650" i="7"/>
  <c r="V324" i="7"/>
  <c r="V323" i="7"/>
  <c r="V322" i="7"/>
  <c r="V321" i="7"/>
  <c r="V320" i="7"/>
  <c r="V319" i="7"/>
  <c r="V318" i="7"/>
  <c r="V317" i="7"/>
  <c r="V316" i="7"/>
  <c r="V537" i="7"/>
  <c r="V531" i="7"/>
  <c r="V446" i="7"/>
  <c r="V431" i="7"/>
  <c r="V430" i="7"/>
  <c r="V429" i="7"/>
  <c r="V428" i="7"/>
  <c r="V427" i="7"/>
  <c r="V426" i="7"/>
  <c r="V295" i="7"/>
  <c r="V294" i="7"/>
  <c r="V293" i="7"/>
  <c r="V292" i="7"/>
  <c r="V291" i="7"/>
  <c r="V290" i="7"/>
  <c r="V310" i="7"/>
  <c r="V48" i="7"/>
  <c r="U311" i="7"/>
  <c r="U459" i="7"/>
  <c r="U453" i="7"/>
  <c r="U452" i="7"/>
  <c r="U456" i="7"/>
  <c r="U460" i="7"/>
  <c r="U480" i="7"/>
  <c r="U484" i="7"/>
  <c r="U504" i="7"/>
  <c r="U508" i="7"/>
  <c r="U512" i="7"/>
  <c r="U477" i="7"/>
  <c r="U481" i="7"/>
  <c r="U485" i="7"/>
  <c r="U505" i="7"/>
  <c r="U509" i="7"/>
  <c r="U447" i="7"/>
  <c r="T112" i="7"/>
  <c r="U50" i="7"/>
  <c r="U646" i="7"/>
  <c r="U631" i="7" s="1"/>
  <c r="U109" i="7" s="1"/>
  <c r="U678" i="7"/>
  <c r="U663" i="7" s="1"/>
  <c r="U110" i="7" s="1"/>
  <c r="U455" i="7"/>
  <c r="U457" i="7"/>
  <c r="U454" i="7"/>
  <c r="U458" i="7"/>
  <c r="U478" i="7"/>
  <c r="U482" i="7"/>
  <c r="U486" i="7"/>
  <c r="U506" i="7"/>
  <c r="U510" i="7"/>
  <c r="U479" i="7"/>
  <c r="U483" i="7"/>
  <c r="U503" i="7"/>
  <c r="U507" i="7"/>
  <c r="U511" i="7"/>
  <c r="AB625" i="7" l="1"/>
  <c r="AB586" i="7"/>
  <c r="AB606" i="7"/>
  <c r="AB572" i="7"/>
  <c r="AB564" i="7"/>
  <c r="AB536" i="7"/>
  <c r="AB530" i="7"/>
  <c r="AB576" i="7"/>
  <c r="AB568" i="7"/>
  <c r="AB49" i="7"/>
  <c r="AB46" i="7"/>
  <c r="AB53" i="7"/>
  <c r="AC593" i="7"/>
  <c r="U451" i="7"/>
  <c r="AB71" i="7"/>
  <c r="AB709" i="7"/>
  <c r="AB707" i="7"/>
  <c r="AB705" i="7"/>
  <c r="AB703" i="7"/>
  <c r="AB677" i="7"/>
  <c r="AB704" i="7"/>
  <c r="AB701" i="7"/>
  <c r="AB676" i="7"/>
  <c r="AB674" i="7"/>
  <c r="AB706" i="7"/>
  <c r="AB700" i="7"/>
  <c r="AB708" i="7"/>
  <c r="AB702" i="7"/>
  <c r="AB675" i="7"/>
  <c r="AB673" i="7"/>
  <c r="AB671" i="7"/>
  <c r="AB669" i="7"/>
  <c r="AB645" i="7"/>
  <c r="AB643" i="7"/>
  <c r="AB642" i="7"/>
  <c r="AB641" i="7"/>
  <c r="AB640" i="7"/>
  <c r="AB639" i="7"/>
  <c r="AB638" i="7"/>
  <c r="AB637" i="7"/>
  <c r="AB636" i="7"/>
  <c r="AB668" i="7"/>
  <c r="AB644" i="7"/>
  <c r="AB672" i="7"/>
  <c r="AB670" i="7"/>
  <c r="AB39" i="7"/>
  <c r="AB72" i="7"/>
  <c r="V646" i="7"/>
  <c r="V631" i="7" s="1"/>
  <c r="V109" i="7" s="1"/>
  <c r="V710" i="7"/>
  <c r="V695" i="7" s="1"/>
  <c r="V111" i="7" s="1"/>
  <c r="V315" i="7"/>
  <c r="V50" i="7"/>
  <c r="V678" i="7"/>
  <c r="V663" i="7" s="1"/>
  <c r="V110" i="7" s="1"/>
  <c r="W721" i="7"/>
  <c r="W720" i="7"/>
  <c r="W719" i="7"/>
  <c r="W717" i="7"/>
  <c r="W715" i="7"/>
  <c r="W714" i="7"/>
  <c r="W375" i="7"/>
  <c r="W374" i="7"/>
  <c r="W373" i="7"/>
  <c r="W372" i="7"/>
  <c r="W371" i="7"/>
  <c r="W370" i="7"/>
  <c r="W369" i="7"/>
  <c r="W368" i="7"/>
  <c r="W366" i="7"/>
  <c r="W349" i="7"/>
  <c r="W348" i="7"/>
  <c r="W347" i="7"/>
  <c r="W346" i="7"/>
  <c r="W345" i="7"/>
  <c r="W344" i="7"/>
  <c r="W343" i="7"/>
  <c r="W367" i="7"/>
  <c r="W689" i="7"/>
  <c r="W688" i="7"/>
  <c r="W687" i="7"/>
  <c r="W686" i="7"/>
  <c r="W685" i="7"/>
  <c r="W684" i="7"/>
  <c r="W683" i="7"/>
  <c r="W682" i="7"/>
  <c r="W324" i="7"/>
  <c r="W323" i="7"/>
  <c r="W322" i="7"/>
  <c r="W321" i="7"/>
  <c r="W320" i="7"/>
  <c r="W319" i="7"/>
  <c r="W342" i="7"/>
  <c r="W341" i="7"/>
  <c r="W340" i="7"/>
  <c r="W657" i="7"/>
  <c r="W656" i="7"/>
  <c r="W655" i="7"/>
  <c r="W654" i="7"/>
  <c r="W653" i="7"/>
  <c r="W652" i="7"/>
  <c r="W651" i="7"/>
  <c r="W650" i="7"/>
  <c r="W317" i="7"/>
  <c r="W318" i="7"/>
  <c r="W316" i="7"/>
  <c r="W537" i="7"/>
  <c r="W531" i="7"/>
  <c r="W431" i="7"/>
  <c r="W430" i="7"/>
  <c r="W429" i="7"/>
  <c r="W428" i="7"/>
  <c r="W427" i="7"/>
  <c r="W426" i="7"/>
  <c r="W446" i="7"/>
  <c r="W310" i="7"/>
  <c r="W295" i="7"/>
  <c r="W294" i="7"/>
  <c r="W293" i="7"/>
  <c r="W292" i="7"/>
  <c r="W291" i="7"/>
  <c r="W290" i="7"/>
  <c r="W48" i="7"/>
  <c r="V454" i="7"/>
  <c r="V311"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12" i="7"/>
  <c r="AB584" i="7" l="1"/>
  <c r="AB607" i="7"/>
  <c r="AB103" i="7"/>
  <c r="AC625" i="7"/>
  <c r="AC586" i="7"/>
  <c r="AC606" i="7"/>
  <c r="AC536" i="7"/>
  <c r="AC530" i="7"/>
  <c r="AC576" i="7"/>
  <c r="AC572" i="7"/>
  <c r="AC568" i="7"/>
  <c r="AC564" i="7"/>
  <c r="AC49" i="7"/>
  <c r="AC53" i="7"/>
  <c r="AC46" i="7"/>
  <c r="AD593" i="7"/>
  <c r="V451" i="7"/>
  <c r="AC71" i="7"/>
  <c r="AC708" i="7"/>
  <c r="AC706" i="7"/>
  <c r="AC704" i="7"/>
  <c r="AC702" i="7"/>
  <c r="AC700" i="7"/>
  <c r="AC677" i="7"/>
  <c r="AC707" i="7"/>
  <c r="AC703" i="7"/>
  <c r="AC709" i="7"/>
  <c r="AC701" i="7"/>
  <c r="AC668" i="7"/>
  <c r="AC705" i="7"/>
  <c r="AC675" i="7"/>
  <c r="AC673" i="7"/>
  <c r="AC671" i="7"/>
  <c r="AC676" i="7"/>
  <c r="AC674" i="7"/>
  <c r="AC672" i="7"/>
  <c r="AC670" i="7"/>
  <c r="AC669" i="7"/>
  <c r="AC642" i="7"/>
  <c r="AC640" i="7"/>
  <c r="AC638" i="7"/>
  <c r="AC636" i="7"/>
  <c r="AC643" i="7"/>
  <c r="AC645" i="7"/>
  <c r="AC644" i="7"/>
  <c r="AC641" i="7"/>
  <c r="AC639" i="7"/>
  <c r="AC637" i="7"/>
  <c r="AC72" i="7"/>
  <c r="AC39" i="7"/>
  <c r="W101" i="7"/>
  <c r="V112" i="7"/>
  <c r="W315" i="7"/>
  <c r="W50" i="7"/>
  <c r="W678" i="7"/>
  <c r="W663" i="7" s="1"/>
  <c r="W110" i="7" s="1"/>
  <c r="W646" i="7"/>
  <c r="W631" i="7" s="1"/>
  <c r="W109" i="7" s="1"/>
  <c r="W457" i="7"/>
  <c r="W459" i="7"/>
  <c r="W454" i="7"/>
  <c r="W458" i="7"/>
  <c r="W478" i="7"/>
  <c r="W482" i="7"/>
  <c r="W486" i="7"/>
  <c r="W506" i="7"/>
  <c r="W510" i="7"/>
  <c r="W479" i="7"/>
  <c r="W483" i="7"/>
  <c r="W503" i="7"/>
  <c r="W507" i="7"/>
  <c r="W511" i="7"/>
  <c r="X611" i="7"/>
  <c r="W710" i="7"/>
  <c r="W695" i="7" s="1"/>
  <c r="W111" i="7" s="1"/>
  <c r="X721" i="7"/>
  <c r="X720" i="7"/>
  <c r="X718" i="7"/>
  <c r="X717" i="7"/>
  <c r="X715" i="7"/>
  <c r="X714" i="7"/>
  <c r="X375" i="7"/>
  <c r="X374" i="7"/>
  <c r="X373" i="7"/>
  <c r="X372" i="7"/>
  <c r="X371" i="7"/>
  <c r="X369" i="7"/>
  <c r="X368" i="7"/>
  <c r="X367" i="7"/>
  <c r="X366" i="7"/>
  <c r="X689" i="7"/>
  <c r="X688" i="7"/>
  <c r="X687" i="7"/>
  <c r="X686" i="7"/>
  <c r="X685" i="7"/>
  <c r="X684" i="7"/>
  <c r="X683" i="7"/>
  <c r="X682" i="7"/>
  <c r="X349" i="7"/>
  <c r="X348" i="7"/>
  <c r="X347" i="7"/>
  <c r="X346" i="7"/>
  <c r="X345" i="7"/>
  <c r="X344" i="7"/>
  <c r="X343" i="7"/>
  <c r="X342" i="7"/>
  <c r="X341" i="7"/>
  <c r="X340" i="7"/>
  <c r="X657" i="7"/>
  <c r="X656" i="7"/>
  <c r="X655" i="7"/>
  <c r="X654" i="7"/>
  <c r="X653" i="7"/>
  <c r="X652" i="7"/>
  <c r="X651" i="7"/>
  <c r="X650" i="7"/>
  <c r="X324" i="7"/>
  <c r="X323" i="7"/>
  <c r="X322" i="7"/>
  <c r="X321" i="7"/>
  <c r="X320" i="7"/>
  <c r="X319" i="7"/>
  <c r="X318" i="7"/>
  <c r="X317" i="7"/>
  <c r="X316" i="7"/>
  <c r="X537" i="7"/>
  <c r="X531" i="7"/>
  <c r="X446" i="7"/>
  <c r="X431" i="7"/>
  <c r="X430" i="7"/>
  <c r="X429" i="7"/>
  <c r="X428" i="7"/>
  <c r="X427" i="7"/>
  <c r="X426" i="7"/>
  <c r="X370" i="7"/>
  <c r="X295" i="7"/>
  <c r="X294" i="7"/>
  <c r="X293" i="7"/>
  <c r="X292" i="7"/>
  <c r="X291" i="7"/>
  <c r="X290" i="7"/>
  <c r="X310" i="7"/>
  <c r="X48" i="7"/>
  <c r="W311" i="7"/>
  <c r="W453" i="7"/>
  <c r="W455" i="7"/>
  <c r="W452" i="7"/>
  <c r="W456" i="7"/>
  <c r="W460" i="7"/>
  <c r="W480" i="7"/>
  <c r="W484" i="7"/>
  <c r="W504" i="7"/>
  <c r="W508" i="7"/>
  <c r="W512" i="7"/>
  <c r="W477" i="7"/>
  <c r="W481" i="7"/>
  <c r="W485" i="7"/>
  <c r="W505" i="7"/>
  <c r="W509" i="7"/>
  <c r="W447" i="7"/>
  <c r="AC584" i="7" l="1"/>
  <c r="AC607" i="7"/>
  <c r="AC103" i="7"/>
  <c r="AD625" i="7"/>
  <c r="AD586" i="7"/>
  <c r="AD606" i="7"/>
  <c r="AD576" i="7"/>
  <c r="AD572" i="7"/>
  <c r="AD568" i="7"/>
  <c r="AD564" i="7"/>
  <c r="AD536" i="7"/>
  <c r="AD530" i="7"/>
  <c r="AD49" i="7"/>
  <c r="AD53" i="7"/>
  <c r="AD46" i="7"/>
  <c r="AE593" i="7"/>
  <c r="W451" i="7"/>
  <c r="AD71" i="7"/>
  <c r="AD708" i="7"/>
  <c r="AD706" i="7"/>
  <c r="AD704" i="7"/>
  <c r="AD702" i="7"/>
  <c r="AD701" i="7"/>
  <c r="AD676" i="7"/>
  <c r="AD675" i="7"/>
  <c r="AD674" i="7"/>
  <c r="AD673" i="7"/>
  <c r="AD672" i="7"/>
  <c r="AD671" i="7"/>
  <c r="AD670" i="7"/>
  <c r="AD669" i="7"/>
  <c r="AD668" i="7"/>
  <c r="AD645" i="7"/>
  <c r="AD644" i="7"/>
  <c r="AD643" i="7"/>
  <c r="AD705" i="7"/>
  <c r="AD700" i="7"/>
  <c r="AD707" i="7"/>
  <c r="AD709" i="7"/>
  <c r="AD703" i="7"/>
  <c r="AD677" i="7"/>
  <c r="AD642" i="7"/>
  <c r="AD640" i="7"/>
  <c r="AD638" i="7"/>
  <c r="AD636" i="7"/>
  <c r="AD641" i="7"/>
  <c r="AD639" i="7"/>
  <c r="AD637" i="7"/>
  <c r="AD72" i="7"/>
  <c r="AD39" i="7"/>
  <c r="X315" i="7"/>
  <c r="W112" i="7"/>
  <c r="X456" i="7"/>
  <c r="X311" i="7"/>
  <c r="X454" i="7"/>
  <c r="X455" i="7"/>
  <c r="X459" i="7"/>
  <c r="X479" i="7"/>
  <c r="X483" i="7"/>
  <c r="X503" i="7"/>
  <c r="X507" i="7"/>
  <c r="X511" i="7"/>
  <c r="X480" i="7"/>
  <c r="X484" i="7"/>
  <c r="X504" i="7"/>
  <c r="X508" i="7"/>
  <c r="X512" i="7"/>
  <c r="Y611" i="7"/>
  <c r="X50" i="7"/>
  <c r="X101" i="7"/>
  <c r="X646" i="7"/>
  <c r="X631" i="7" s="1"/>
  <c r="X109" i="7" s="1"/>
  <c r="X678" i="7"/>
  <c r="X663" i="7" s="1"/>
  <c r="X110" i="7" s="1"/>
  <c r="X710" i="7"/>
  <c r="X695" i="7" s="1"/>
  <c r="X111" i="7" s="1"/>
  <c r="Y721" i="7"/>
  <c r="Y720" i="7"/>
  <c r="Y718" i="7"/>
  <c r="Y717" i="7"/>
  <c r="Y715" i="7"/>
  <c r="Y714" i="7"/>
  <c r="Y375" i="7"/>
  <c r="Y374" i="7"/>
  <c r="Y373" i="7"/>
  <c r="Y372" i="7"/>
  <c r="Y371" i="7"/>
  <c r="Y370" i="7"/>
  <c r="Y369" i="7"/>
  <c r="Y368" i="7"/>
  <c r="Y367" i="7"/>
  <c r="Y349" i="7"/>
  <c r="Y348" i="7"/>
  <c r="Y347" i="7"/>
  <c r="Y346" i="7"/>
  <c r="Y345" i="7"/>
  <c r="Y344" i="7"/>
  <c r="Y343" i="7"/>
  <c r="Y366" i="7"/>
  <c r="Y689" i="7"/>
  <c r="Y688" i="7"/>
  <c r="Y687" i="7"/>
  <c r="Y686" i="7"/>
  <c r="Y685" i="7"/>
  <c r="Y684" i="7"/>
  <c r="Y683" i="7"/>
  <c r="Y682" i="7"/>
  <c r="Y342" i="7"/>
  <c r="Y324" i="7"/>
  <c r="Y323" i="7"/>
  <c r="Y322" i="7"/>
  <c r="Y321" i="7"/>
  <c r="Y320" i="7"/>
  <c r="Y319" i="7"/>
  <c r="Y341" i="7"/>
  <c r="Y340" i="7"/>
  <c r="Y657" i="7"/>
  <c r="Y656" i="7"/>
  <c r="Y655" i="7"/>
  <c r="Y654" i="7"/>
  <c r="Y653" i="7"/>
  <c r="Y652" i="7"/>
  <c r="Y651" i="7"/>
  <c r="Y650" i="7"/>
  <c r="Y318" i="7"/>
  <c r="Y317" i="7"/>
  <c r="Y316" i="7"/>
  <c r="Y537" i="7"/>
  <c r="Y531" i="7"/>
  <c r="Y431" i="7"/>
  <c r="Y430" i="7"/>
  <c r="Y429" i="7"/>
  <c r="Y428" i="7"/>
  <c r="Y427" i="7"/>
  <c r="Y426" i="7"/>
  <c r="Y446" i="7"/>
  <c r="Y310" i="7"/>
  <c r="Y295" i="7"/>
  <c r="Y294" i="7"/>
  <c r="Y293" i="7"/>
  <c r="Y292" i="7"/>
  <c r="Y291" i="7"/>
  <c r="Y290" i="7"/>
  <c r="Y48" i="7"/>
  <c r="X452" i="7"/>
  <c r="X460" i="7"/>
  <c r="X458" i="7"/>
  <c r="X453" i="7"/>
  <c r="X457" i="7"/>
  <c r="X477" i="7"/>
  <c r="X481" i="7"/>
  <c r="X485" i="7"/>
  <c r="X505" i="7"/>
  <c r="X509" i="7"/>
  <c r="X447" i="7"/>
  <c r="X478" i="7"/>
  <c r="X482" i="7"/>
  <c r="X486" i="7"/>
  <c r="X506" i="7"/>
  <c r="X510" i="7"/>
  <c r="AD584" i="7" l="1"/>
  <c r="AD607" i="7"/>
  <c r="AD103" i="7"/>
  <c r="AE625" i="7"/>
  <c r="AE586" i="7"/>
  <c r="AE606" i="7"/>
  <c r="AE607" i="7" s="1"/>
  <c r="AE584" i="7"/>
  <c r="AE536" i="7"/>
  <c r="AE530" i="7"/>
  <c r="AE576" i="7"/>
  <c r="AE572" i="7"/>
  <c r="AE564" i="7"/>
  <c r="AE568" i="7"/>
  <c r="AE49" i="7"/>
  <c r="AE53" i="7"/>
  <c r="AE46" i="7"/>
  <c r="AF593" i="7"/>
  <c r="W122" i="7"/>
  <c r="W123" i="7" s="1"/>
  <c r="X451" i="7"/>
  <c r="AE71" i="7"/>
  <c r="AE709" i="7"/>
  <c r="AE708" i="7"/>
  <c r="AE707" i="7"/>
  <c r="AE706" i="7"/>
  <c r="AE705" i="7"/>
  <c r="AE704" i="7"/>
  <c r="AE703" i="7"/>
  <c r="AE702" i="7"/>
  <c r="AE701" i="7"/>
  <c r="AE700" i="7"/>
  <c r="AE675" i="7"/>
  <c r="AE673" i="7"/>
  <c r="AE677" i="7"/>
  <c r="AE676" i="7"/>
  <c r="AE674" i="7"/>
  <c r="AE672" i="7"/>
  <c r="AE670" i="7"/>
  <c r="AE668" i="7"/>
  <c r="AE644" i="7"/>
  <c r="AE636" i="7"/>
  <c r="AE671" i="7"/>
  <c r="AE669" i="7"/>
  <c r="AE643" i="7"/>
  <c r="AE641" i="7"/>
  <c r="AE639" i="7"/>
  <c r="AE637" i="7"/>
  <c r="AE645" i="7"/>
  <c r="AE642" i="7"/>
  <c r="AE640" i="7"/>
  <c r="AE638" i="7"/>
  <c r="AE39" i="7"/>
  <c r="AE72" i="7"/>
  <c r="Y315" i="7"/>
  <c r="Y710" i="7"/>
  <c r="Y695" i="7" s="1"/>
  <c r="Y111" i="7" s="1"/>
  <c r="Y50" i="7"/>
  <c r="Z721" i="7"/>
  <c r="Z720" i="7"/>
  <c r="Z718" i="7"/>
  <c r="Z717" i="7"/>
  <c r="Z715" i="7"/>
  <c r="Z714" i="7"/>
  <c r="Z375" i="7"/>
  <c r="Z374" i="7"/>
  <c r="Z373" i="7"/>
  <c r="Z372" i="7"/>
  <c r="Z371" i="7"/>
  <c r="Z370" i="7"/>
  <c r="Z369" i="7"/>
  <c r="Z368" i="7"/>
  <c r="Z367" i="7"/>
  <c r="Z366" i="7"/>
  <c r="Z689" i="7"/>
  <c r="Z688" i="7"/>
  <c r="Z687" i="7"/>
  <c r="Z686" i="7"/>
  <c r="Z685" i="7"/>
  <c r="Z684" i="7"/>
  <c r="Z683" i="7"/>
  <c r="Z682" i="7"/>
  <c r="Z349" i="7"/>
  <c r="Z348" i="7"/>
  <c r="Z347" i="7"/>
  <c r="Z346" i="7"/>
  <c r="Z345" i="7"/>
  <c r="Z344" i="7"/>
  <c r="Z343" i="7"/>
  <c r="Z342" i="7"/>
  <c r="Z341" i="7"/>
  <c r="Z340" i="7"/>
  <c r="Z657" i="7"/>
  <c r="Z656" i="7"/>
  <c r="Z655" i="7"/>
  <c r="Z654" i="7"/>
  <c r="Z653" i="7"/>
  <c r="Z652" i="7"/>
  <c r="Z651" i="7"/>
  <c r="Z650" i="7"/>
  <c r="Z324" i="7"/>
  <c r="Z323" i="7"/>
  <c r="Z322" i="7"/>
  <c r="Z321" i="7"/>
  <c r="Z320" i="7"/>
  <c r="Z319" i="7"/>
  <c r="Z318" i="7"/>
  <c r="Z317" i="7"/>
  <c r="Z316" i="7"/>
  <c r="Z537" i="7"/>
  <c r="Z531" i="7"/>
  <c r="Z446" i="7"/>
  <c r="Z431" i="7"/>
  <c r="Z430" i="7"/>
  <c r="Z429" i="7"/>
  <c r="Z428" i="7"/>
  <c r="Z427" i="7"/>
  <c r="Z426" i="7"/>
  <c r="Z295" i="7"/>
  <c r="Z294" i="7"/>
  <c r="Z293" i="7"/>
  <c r="Z292" i="7"/>
  <c r="Z291" i="7"/>
  <c r="Z290" i="7"/>
  <c r="Z310" i="7"/>
  <c r="Z48" i="7"/>
  <c r="Y311" i="7"/>
  <c r="Y459" i="7"/>
  <c r="Y453" i="7"/>
  <c r="Y452" i="7"/>
  <c r="Y456" i="7"/>
  <c r="Y460" i="7"/>
  <c r="Y480" i="7"/>
  <c r="Y484" i="7"/>
  <c r="Y504" i="7"/>
  <c r="Y508" i="7"/>
  <c r="Y512" i="7"/>
  <c r="Y477" i="7"/>
  <c r="Y481" i="7"/>
  <c r="Y485" i="7"/>
  <c r="Y505" i="7"/>
  <c r="Y509" i="7"/>
  <c r="Y447" i="7"/>
  <c r="Y101" i="7"/>
  <c r="Y646" i="7"/>
  <c r="Y631" i="7" s="1"/>
  <c r="Y109" i="7" s="1"/>
  <c r="Y678" i="7"/>
  <c r="Y663" i="7" s="1"/>
  <c r="Y110" i="7" s="1"/>
  <c r="X112" i="7"/>
  <c r="Y455" i="7"/>
  <c r="Y457" i="7"/>
  <c r="Y454" i="7"/>
  <c r="Y458" i="7"/>
  <c r="Y478" i="7"/>
  <c r="Y482" i="7"/>
  <c r="Y486" i="7"/>
  <c r="Y506" i="7"/>
  <c r="Y510" i="7"/>
  <c r="Y479" i="7"/>
  <c r="Y483" i="7"/>
  <c r="Y503" i="7"/>
  <c r="Y507" i="7"/>
  <c r="Y511" i="7"/>
  <c r="Z611" i="7"/>
  <c r="AE103" i="7" l="1"/>
  <c r="AF625" i="7"/>
  <c r="W611" i="7"/>
  <c r="AF586" i="7"/>
  <c r="AF606" i="7"/>
  <c r="AF568" i="7"/>
  <c r="AF536" i="7"/>
  <c r="AF530" i="7"/>
  <c r="AF576" i="7"/>
  <c r="AF572" i="7"/>
  <c r="AF564" i="7"/>
  <c r="AF49" i="7"/>
  <c r="AF53" i="7"/>
  <c r="AF46" i="7"/>
  <c r="AG593" i="7"/>
  <c r="Y451" i="7"/>
  <c r="AF71" i="7"/>
  <c r="AF709" i="7"/>
  <c r="AF707" i="7"/>
  <c r="AF705" i="7"/>
  <c r="AF703" i="7"/>
  <c r="AF701" i="7"/>
  <c r="AF708" i="7"/>
  <c r="AF704" i="7"/>
  <c r="AF700" i="7"/>
  <c r="AF675" i="7"/>
  <c r="AF673" i="7"/>
  <c r="AF671" i="7"/>
  <c r="AF669" i="7"/>
  <c r="AF645" i="7"/>
  <c r="AF706" i="7"/>
  <c r="AF702" i="7"/>
  <c r="AF677" i="7"/>
  <c r="AF676" i="7"/>
  <c r="AF674" i="7"/>
  <c r="AF672" i="7"/>
  <c r="AF642" i="7"/>
  <c r="AF641" i="7"/>
  <c r="AF640" i="7"/>
  <c r="AF639" i="7"/>
  <c r="AF638" i="7"/>
  <c r="AF637" i="7"/>
  <c r="AF636" i="7"/>
  <c r="AF643" i="7"/>
  <c r="AF670" i="7"/>
  <c r="AF644" i="7"/>
  <c r="AF668" i="7"/>
  <c r="AF39" i="7"/>
  <c r="AF72" i="7"/>
  <c r="X122" i="7"/>
  <c r="X123" i="7" s="1"/>
  <c r="Z315" i="7"/>
  <c r="AA721" i="7"/>
  <c r="AA719" i="7"/>
  <c r="AA718" i="7"/>
  <c r="AA717" i="7"/>
  <c r="AA715" i="7"/>
  <c r="AA714" i="7"/>
  <c r="AA375" i="7"/>
  <c r="AA374" i="7"/>
  <c r="AA373" i="7"/>
  <c r="AA372" i="7"/>
  <c r="AA371" i="7"/>
  <c r="AA370" i="7"/>
  <c r="AA369" i="7"/>
  <c r="AA368" i="7"/>
  <c r="AA366" i="7"/>
  <c r="AA349" i="7"/>
  <c r="AA348" i="7"/>
  <c r="AA347" i="7"/>
  <c r="AA346" i="7"/>
  <c r="AA345" i="7"/>
  <c r="AA344" i="7"/>
  <c r="AA343" i="7"/>
  <c r="AA367" i="7"/>
  <c r="AA689" i="7"/>
  <c r="AA688" i="7"/>
  <c r="AA687" i="7"/>
  <c r="AA686" i="7"/>
  <c r="AA685" i="7"/>
  <c r="AA684" i="7"/>
  <c r="AA683" i="7"/>
  <c r="AA682" i="7"/>
  <c r="AA324" i="7"/>
  <c r="AA323" i="7"/>
  <c r="AA322" i="7"/>
  <c r="AA321" i="7"/>
  <c r="AA320" i="7"/>
  <c r="AA319" i="7"/>
  <c r="AA342" i="7"/>
  <c r="AA341" i="7"/>
  <c r="AA340" i="7"/>
  <c r="AA657" i="7"/>
  <c r="AA656" i="7"/>
  <c r="AA655" i="7"/>
  <c r="AA654" i="7"/>
  <c r="AA653" i="7"/>
  <c r="AA652" i="7"/>
  <c r="AA651" i="7"/>
  <c r="AA649" i="7"/>
  <c r="AA317" i="7"/>
  <c r="AA318" i="7"/>
  <c r="AA316" i="7"/>
  <c r="AA537" i="7"/>
  <c r="AA531" i="7"/>
  <c r="AA431" i="7"/>
  <c r="AA430" i="7"/>
  <c r="AA429" i="7"/>
  <c r="AA428" i="7"/>
  <c r="AA427" i="7"/>
  <c r="AA426" i="7"/>
  <c r="AA446" i="7"/>
  <c r="AA310" i="7"/>
  <c r="AA295" i="7"/>
  <c r="AA294" i="7"/>
  <c r="AA293" i="7"/>
  <c r="AA292" i="7"/>
  <c r="AA291" i="7"/>
  <c r="AA290" i="7"/>
  <c r="AA48" i="7"/>
  <c r="Z458" i="7"/>
  <c r="Z456" i="7"/>
  <c r="Z455" i="7"/>
  <c r="Z459" i="7"/>
  <c r="Z479" i="7"/>
  <c r="Z483" i="7"/>
  <c r="Z503" i="7"/>
  <c r="Z507" i="7"/>
  <c r="Z511" i="7"/>
  <c r="Z480" i="7"/>
  <c r="Z484" i="7"/>
  <c r="Z504" i="7"/>
  <c r="Z508" i="7"/>
  <c r="Z512" i="7"/>
  <c r="AA611" i="7"/>
  <c r="Z50" i="7"/>
  <c r="Z101" i="7"/>
  <c r="Z646" i="7"/>
  <c r="Z631" i="7" s="1"/>
  <c r="Z109" i="7" s="1"/>
  <c r="Z678" i="7"/>
  <c r="Z663" i="7" s="1"/>
  <c r="Z110" i="7" s="1"/>
  <c r="Z710" i="7"/>
  <c r="Z695" i="7" s="1"/>
  <c r="Z111" i="7" s="1"/>
  <c r="Z454" i="7"/>
  <c r="Z311" i="7"/>
  <c r="Z452" i="7"/>
  <c r="Z460" i="7"/>
  <c r="Z453" i="7"/>
  <c r="Z457" i="7"/>
  <c r="Z477" i="7"/>
  <c r="Z481" i="7"/>
  <c r="Z485" i="7"/>
  <c r="Z505" i="7"/>
  <c r="Z509" i="7"/>
  <c r="Z447" i="7"/>
  <c r="Z478" i="7"/>
  <c r="Z482" i="7"/>
  <c r="Z486" i="7"/>
  <c r="Z506" i="7"/>
  <c r="Z510" i="7"/>
  <c r="Y112" i="7"/>
  <c r="AF584" i="7" l="1"/>
  <c r="AF607" i="7"/>
  <c r="AF103" i="7"/>
  <c r="AG625" i="7"/>
  <c r="AG586" i="7"/>
  <c r="AG606" i="7"/>
  <c r="AG536" i="7"/>
  <c r="AG530" i="7"/>
  <c r="AG576" i="7"/>
  <c r="AG572" i="7"/>
  <c r="AG568" i="7"/>
  <c r="AG564" i="7"/>
  <c r="AG49" i="7"/>
  <c r="AG53" i="7"/>
  <c r="AG46" i="7"/>
  <c r="AH593" i="7"/>
  <c r="Z122" i="7"/>
  <c r="Z123" i="7" s="1"/>
  <c r="Z451" i="7"/>
  <c r="AG71" i="7"/>
  <c r="Y122" i="7"/>
  <c r="Y123" i="7" s="1"/>
  <c r="AG700" i="7"/>
  <c r="AG677" i="7"/>
  <c r="AG709" i="7"/>
  <c r="AG707" i="7"/>
  <c r="AG705" i="7"/>
  <c r="AG703" i="7"/>
  <c r="AG706" i="7"/>
  <c r="AG702" i="7"/>
  <c r="AG676" i="7"/>
  <c r="AG674" i="7"/>
  <c r="AG672" i="7"/>
  <c r="AG708" i="7"/>
  <c r="AG704" i="7"/>
  <c r="AG701" i="7"/>
  <c r="AG675" i="7"/>
  <c r="AG673" i="7"/>
  <c r="AG671" i="7"/>
  <c r="AG669" i="7"/>
  <c r="AG645" i="7"/>
  <c r="AG643" i="7"/>
  <c r="AG670" i="7"/>
  <c r="AG641" i="7"/>
  <c r="AG639" i="7"/>
  <c r="AG637" i="7"/>
  <c r="AG644" i="7"/>
  <c r="AG668" i="7"/>
  <c r="AG642" i="7"/>
  <c r="AG640" i="7"/>
  <c r="AG638" i="7"/>
  <c r="AG636" i="7"/>
  <c r="AG72" i="7"/>
  <c r="AG39" i="7"/>
  <c r="AA315" i="7"/>
  <c r="AA678" i="7"/>
  <c r="AA663" i="7" s="1"/>
  <c r="AA110" i="7" s="1"/>
  <c r="AA646" i="7"/>
  <c r="AA631" i="7" s="1"/>
  <c r="AA109" i="7" s="1"/>
  <c r="AA101" i="7"/>
  <c r="AB721" i="7"/>
  <c r="AB719" i="7"/>
  <c r="AB718" i="7"/>
  <c r="AB716" i="7"/>
  <c r="AB715" i="7"/>
  <c r="AB714" i="7"/>
  <c r="AB375" i="7"/>
  <c r="AB374" i="7"/>
  <c r="AB373" i="7"/>
  <c r="AB372" i="7"/>
  <c r="AB371" i="7"/>
  <c r="AB370" i="7"/>
  <c r="AB369" i="7"/>
  <c r="AB368" i="7"/>
  <c r="AB367" i="7"/>
  <c r="AB366" i="7"/>
  <c r="AB689" i="7"/>
  <c r="AB688" i="7"/>
  <c r="AB687" i="7"/>
  <c r="AB686" i="7"/>
  <c r="AB685" i="7"/>
  <c r="AB684" i="7"/>
  <c r="AB683" i="7"/>
  <c r="AB682" i="7"/>
  <c r="AB349" i="7"/>
  <c r="AB348" i="7"/>
  <c r="AB347" i="7"/>
  <c r="AB346" i="7"/>
  <c r="AB345" i="7"/>
  <c r="AB344" i="7"/>
  <c r="AB343" i="7"/>
  <c r="AB342" i="7"/>
  <c r="AB341" i="7"/>
  <c r="AB340" i="7"/>
  <c r="AB657" i="7"/>
  <c r="AB656" i="7"/>
  <c r="AB655" i="7"/>
  <c r="AB654" i="7"/>
  <c r="AB653" i="7"/>
  <c r="AB652" i="7"/>
  <c r="AB651" i="7"/>
  <c r="AB649" i="7"/>
  <c r="AB324" i="7"/>
  <c r="AB323" i="7"/>
  <c r="AB322" i="7"/>
  <c r="AB321" i="7"/>
  <c r="AB320" i="7"/>
  <c r="AB319" i="7"/>
  <c r="AB318" i="7"/>
  <c r="AB317" i="7"/>
  <c r="AB316" i="7"/>
  <c r="AB315" i="7"/>
  <c r="AB537" i="7"/>
  <c r="AB531" i="7"/>
  <c r="AB446" i="7"/>
  <c r="AB431" i="7"/>
  <c r="AB430" i="7"/>
  <c r="AB429" i="7"/>
  <c r="AB428" i="7"/>
  <c r="AB427" i="7"/>
  <c r="AB426" i="7"/>
  <c r="AB310" i="7"/>
  <c r="AB295" i="7"/>
  <c r="AB294" i="7"/>
  <c r="AB293" i="7"/>
  <c r="AB292" i="7"/>
  <c r="AB291" i="7"/>
  <c r="AB290" i="7"/>
  <c r="AB48" i="7"/>
  <c r="AA457" i="7"/>
  <c r="AA459" i="7"/>
  <c r="AA454" i="7"/>
  <c r="AA458" i="7"/>
  <c r="AA478" i="7"/>
  <c r="AA482" i="7"/>
  <c r="AA486" i="7"/>
  <c r="AA506" i="7"/>
  <c r="AA510" i="7"/>
  <c r="AA479" i="7"/>
  <c r="AA483" i="7"/>
  <c r="AA503" i="7"/>
  <c r="AA507" i="7"/>
  <c r="AA511" i="7"/>
  <c r="AB611" i="7"/>
  <c r="Z112" i="7"/>
  <c r="AA50" i="7"/>
  <c r="AA710" i="7"/>
  <c r="AA695" i="7" s="1"/>
  <c r="AA111" i="7" s="1"/>
  <c r="AA311" i="7"/>
  <c r="AA453" i="7"/>
  <c r="AA455" i="7"/>
  <c r="AA452" i="7"/>
  <c r="AA456" i="7"/>
  <c r="AA460" i="7"/>
  <c r="AA480" i="7"/>
  <c r="AA484" i="7"/>
  <c r="AA504" i="7"/>
  <c r="AA508" i="7"/>
  <c r="AA512" i="7"/>
  <c r="AA477" i="7"/>
  <c r="AA481" i="7"/>
  <c r="AA485" i="7"/>
  <c r="AA505" i="7"/>
  <c r="AA509" i="7"/>
  <c r="AA447" i="7"/>
  <c r="AG584" i="7" l="1"/>
  <c r="AG607" i="7"/>
  <c r="AG103" i="7"/>
  <c r="AH625" i="7"/>
  <c r="AH586" i="7"/>
  <c r="AH606" i="7"/>
  <c r="AH530" i="7"/>
  <c r="AH568" i="7"/>
  <c r="AH536" i="7"/>
  <c r="AH576" i="7"/>
  <c r="AH572" i="7"/>
  <c r="AH564" i="7"/>
  <c r="AH49" i="7"/>
  <c r="AH53" i="7"/>
  <c r="AH46" i="7"/>
  <c r="AI593" i="7"/>
  <c r="AA451" i="7"/>
  <c r="AH71" i="7"/>
  <c r="AH708" i="7"/>
  <c r="AH706" i="7"/>
  <c r="AH704" i="7"/>
  <c r="AH702" i="7"/>
  <c r="AH709" i="7"/>
  <c r="AH705" i="7"/>
  <c r="AH677" i="7"/>
  <c r="AH676" i="7"/>
  <c r="AH675" i="7"/>
  <c r="AH674" i="7"/>
  <c r="AH673" i="7"/>
  <c r="AH672" i="7"/>
  <c r="AH671" i="7"/>
  <c r="AH670" i="7"/>
  <c r="AH669" i="7"/>
  <c r="AH668" i="7"/>
  <c r="AH645" i="7"/>
  <c r="AH644" i="7"/>
  <c r="AH643" i="7"/>
  <c r="AH707" i="7"/>
  <c r="AH703" i="7"/>
  <c r="AH701" i="7"/>
  <c r="AH700" i="7"/>
  <c r="AH642" i="7"/>
  <c r="AH640" i="7"/>
  <c r="AH638" i="7"/>
  <c r="AH636" i="7"/>
  <c r="AH641" i="7"/>
  <c r="AH639" i="7"/>
  <c r="AH637" i="7"/>
  <c r="AH72" i="7"/>
  <c r="AH39" i="7"/>
  <c r="AA112" i="7"/>
  <c r="AB646" i="7"/>
  <c r="AB631" i="7" s="1"/>
  <c r="AB109" i="7" s="1"/>
  <c r="AB710" i="7"/>
  <c r="AB695" i="7" s="1"/>
  <c r="AB111" i="7" s="1"/>
  <c r="AB50" i="7"/>
  <c r="AB678" i="7"/>
  <c r="AB663" i="7" s="1"/>
  <c r="AB110" i="7" s="1"/>
  <c r="AB101" i="7"/>
  <c r="AC721" i="7"/>
  <c r="AC719" i="7"/>
  <c r="AC718" i="7"/>
  <c r="AC716" i="7"/>
  <c r="AC715" i="7"/>
  <c r="AC714" i="7"/>
  <c r="AC375" i="7"/>
  <c r="AC374" i="7"/>
  <c r="AC373" i="7"/>
  <c r="AC372" i="7"/>
  <c r="AC371" i="7"/>
  <c r="AC370" i="7"/>
  <c r="AC369" i="7"/>
  <c r="AC368" i="7"/>
  <c r="AC367" i="7"/>
  <c r="AC349" i="7"/>
  <c r="AC348" i="7"/>
  <c r="AC347" i="7"/>
  <c r="AC346" i="7"/>
  <c r="AC345" i="7"/>
  <c r="AC344" i="7"/>
  <c r="AC343" i="7"/>
  <c r="AC366" i="7"/>
  <c r="AC689" i="7"/>
  <c r="AC688" i="7"/>
  <c r="AC687" i="7"/>
  <c r="AC686" i="7"/>
  <c r="AC685" i="7"/>
  <c r="AC684" i="7"/>
  <c r="AC683" i="7"/>
  <c r="AC682" i="7"/>
  <c r="AC342" i="7"/>
  <c r="AC324" i="7"/>
  <c r="AC323" i="7"/>
  <c r="AC322" i="7"/>
  <c r="AC321" i="7"/>
  <c r="AC320" i="7"/>
  <c r="AC319" i="7"/>
  <c r="AC341" i="7"/>
  <c r="AC340" i="7"/>
  <c r="AC657" i="7"/>
  <c r="AC656" i="7"/>
  <c r="AC655" i="7"/>
  <c r="AC654" i="7"/>
  <c r="AC653" i="7"/>
  <c r="AC652" i="7"/>
  <c r="AC651" i="7"/>
  <c r="AC649" i="7"/>
  <c r="AC318" i="7"/>
  <c r="AC317" i="7"/>
  <c r="AC316" i="7"/>
  <c r="AC315" i="7"/>
  <c r="AC537" i="7"/>
  <c r="AC531" i="7"/>
  <c r="AC431" i="7"/>
  <c r="AC430" i="7"/>
  <c r="AC429" i="7"/>
  <c r="AC428" i="7"/>
  <c r="AC427" i="7"/>
  <c r="AC426" i="7"/>
  <c r="AC446" i="7"/>
  <c r="AC310" i="7"/>
  <c r="AC295" i="7"/>
  <c r="AC294" i="7"/>
  <c r="AC293" i="7"/>
  <c r="AC292" i="7"/>
  <c r="AC291" i="7"/>
  <c r="AC290" i="7"/>
  <c r="AC48" i="7"/>
  <c r="AB456" i="7"/>
  <c r="AB311"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11" i="7"/>
  <c r="AH584" i="7" l="1"/>
  <c r="AH607" i="7"/>
  <c r="AH103" i="7"/>
  <c r="AI625" i="7"/>
  <c r="AI586" i="7"/>
  <c r="AI606" i="7"/>
  <c r="AI536" i="7"/>
  <c r="AI530" i="7"/>
  <c r="AI576" i="7"/>
  <c r="AI572" i="7"/>
  <c r="AI568" i="7"/>
  <c r="AI564" i="7"/>
  <c r="AI49" i="7"/>
  <c r="AI53" i="7"/>
  <c r="AI46" i="7"/>
  <c r="AJ593" i="7"/>
  <c r="AB122" i="7"/>
  <c r="AB123" i="7" s="1"/>
  <c r="AI71" i="7"/>
  <c r="AA122" i="7"/>
  <c r="AA123" i="7" s="1"/>
  <c r="AI709" i="7"/>
  <c r="AI708" i="7"/>
  <c r="AI707" i="7"/>
  <c r="AI706" i="7"/>
  <c r="AI705" i="7"/>
  <c r="AI704" i="7"/>
  <c r="AI703" i="7"/>
  <c r="AI702" i="7"/>
  <c r="AI701" i="7"/>
  <c r="AI676" i="7"/>
  <c r="AI672" i="7"/>
  <c r="AI677" i="7"/>
  <c r="AI700" i="7"/>
  <c r="AI675" i="7"/>
  <c r="AI673" i="7"/>
  <c r="AI671" i="7"/>
  <c r="AI674" i="7"/>
  <c r="AI670" i="7"/>
  <c r="AI668" i="7"/>
  <c r="AI644" i="7"/>
  <c r="AI642" i="7"/>
  <c r="AI640" i="7"/>
  <c r="AI638" i="7"/>
  <c r="AI636" i="7"/>
  <c r="AI645" i="7"/>
  <c r="AI641" i="7"/>
  <c r="AI639" i="7"/>
  <c r="AI637" i="7"/>
  <c r="AI669" i="7"/>
  <c r="AI643" i="7"/>
  <c r="AI39" i="7"/>
  <c r="AI72" i="7"/>
  <c r="AB112" i="7"/>
  <c r="AC710" i="7"/>
  <c r="AC695" i="7" s="1"/>
  <c r="AC111" i="7" s="1"/>
  <c r="AC50" i="7"/>
  <c r="AD720" i="7"/>
  <c r="AD719" i="7"/>
  <c r="AD718" i="7"/>
  <c r="AD716" i="7"/>
  <c r="AD715" i="7"/>
  <c r="AD714" i="7"/>
  <c r="AD375" i="7"/>
  <c r="AD374" i="7"/>
  <c r="AD373" i="7"/>
  <c r="AD372" i="7"/>
  <c r="AD371" i="7"/>
  <c r="AD370" i="7"/>
  <c r="AD369" i="7"/>
  <c r="AD368" i="7"/>
  <c r="AD367" i="7"/>
  <c r="AD366" i="7"/>
  <c r="AD689" i="7"/>
  <c r="AD688" i="7"/>
  <c r="AD687" i="7"/>
  <c r="AD686" i="7"/>
  <c r="AD685" i="7"/>
  <c r="AD684" i="7"/>
  <c r="AD683" i="7"/>
  <c r="AD682" i="7"/>
  <c r="AD349" i="7"/>
  <c r="AD348" i="7"/>
  <c r="AD347" i="7"/>
  <c r="AD346" i="7"/>
  <c r="AD345" i="7"/>
  <c r="AD344" i="7"/>
  <c r="AD343" i="7"/>
  <c r="AD342" i="7"/>
  <c r="AD341" i="7"/>
  <c r="AD340" i="7"/>
  <c r="AD657" i="7"/>
  <c r="AD656" i="7"/>
  <c r="AD655" i="7"/>
  <c r="AD654" i="7"/>
  <c r="AD653" i="7"/>
  <c r="AD652" i="7"/>
  <c r="AD651" i="7"/>
  <c r="AD649" i="7"/>
  <c r="AD324" i="7"/>
  <c r="AD323" i="7"/>
  <c r="AD322" i="7"/>
  <c r="AD321" i="7"/>
  <c r="AD320" i="7"/>
  <c r="AD319" i="7"/>
  <c r="AD318" i="7"/>
  <c r="AD317" i="7"/>
  <c r="AD316" i="7"/>
  <c r="AD315" i="7"/>
  <c r="AD537" i="7"/>
  <c r="AD531" i="7"/>
  <c r="AD446" i="7"/>
  <c r="AD431" i="7"/>
  <c r="AD430" i="7"/>
  <c r="AD429" i="7"/>
  <c r="AD428" i="7"/>
  <c r="AD427" i="7"/>
  <c r="AD426" i="7"/>
  <c r="AD310" i="7"/>
  <c r="AD295" i="7"/>
  <c r="AD294" i="7"/>
  <c r="AD293" i="7"/>
  <c r="AD292" i="7"/>
  <c r="AD291" i="7"/>
  <c r="AD290" i="7"/>
  <c r="AD48" i="7"/>
  <c r="AC311" i="7"/>
  <c r="AC455" i="7"/>
  <c r="AC453" i="7"/>
  <c r="AC452" i="7"/>
  <c r="AC456" i="7"/>
  <c r="AC460" i="7"/>
  <c r="AC480" i="7"/>
  <c r="AC484" i="7"/>
  <c r="AC504" i="7"/>
  <c r="AC508" i="7"/>
  <c r="AC512" i="7"/>
  <c r="AC477" i="7"/>
  <c r="AC481" i="7"/>
  <c r="AC485" i="7"/>
  <c r="AC505" i="7"/>
  <c r="AC509" i="7"/>
  <c r="AC447" i="7"/>
  <c r="AC101" i="7"/>
  <c r="AC646" i="7"/>
  <c r="AC631" i="7" s="1"/>
  <c r="AC109" i="7" s="1"/>
  <c r="AC678" i="7"/>
  <c r="AC663" i="7" s="1"/>
  <c r="AC110" i="7" s="1"/>
  <c r="AC451" i="7"/>
  <c r="AC459" i="7"/>
  <c r="AC457" i="7"/>
  <c r="AC454" i="7"/>
  <c r="AC458" i="7"/>
  <c r="AC478" i="7"/>
  <c r="AC482" i="7"/>
  <c r="AC486" i="7"/>
  <c r="AC506" i="7"/>
  <c r="AC510" i="7"/>
  <c r="AC479" i="7"/>
  <c r="AC483" i="7"/>
  <c r="AC503" i="7"/>
  <c r="AC507" i="7"/>
  <c r="AC511" i="7"/>
  <c r="AD611" i="7"/>
  <c r="AI584" i="7" l="1"/>
  <c r="AI607" i="7"/>
  <c r="AI103" i="7"/>
  <c r="AJ625" i="7"/>
  <c r="AJ586" i="7"/>
  <c r="AJ606" i="7"/>
  <c r="AJ572" i="7"/>
  <c r="AJ568" i="7"/>
  <c r="AJ564" i="7"/>
  <c r="AJ536" i="7"/>
  <c r="AJ530" i="7"/>
  <c r="AJ576" i="7"/>
  <c r="AJ49" i="7"/>
  <c r="AJ53" i="7"/>
  <c r="AJ46" i="7"/>
  <c r="AK593" i="7"/>
  <c r="AJ71" i="7"/>
  <c r="AJ708" i="7"/>
  <c r="AJ706" i="7"/>
  <c r="AJ704" i="7"/>
  <c r="AJ702" i="7"/>
  <c r="AJ700" i="7"/>
  <c r="AJ707" i="7"/>
  <c r="AJ677" i="7"/>
  <c r="AJ703" i="7"/>
  <c r="AJ701" i="7"/>
  <c r="AJ675" i="7"/>
  <c r="AJ673" i="7"/>
  <c r="AJ709" i="7"/>
  <c r="AJ705" i="7"/>
  <c r="AJ676" i="7"/>
  <c r="AJ674" i="7"/>
  <c r="AJ672" i="7"/>
  <c r="AJ670" i="7"/>
  <c r="AJ668" i="7"/>
  <c r="AJ644" i="7"/>
  <c r="AJ642" i="7"/>
  <c r="AJ641" i="7"/>
  <c r="AJ640" i="7"/>
  <c r="AJ639" i="7"/>
  <c r="AJ638" i="7"/>
  <c r="AJ637" i="7"/>
  <c r="AJ636" i="7"/>
  <c r="AJ645" i="7"/>
  <c r="AJ669" i="7"/>
  <c r="AJ643" i="7"/>
  <c r="AJ671" i="7"/>
  <c r="AJ39" i="7"/>
  <c r="AJ72" i="7"/>
  <c r="AE720" i="7"/>
  <c r="AE719" i="7"/>
  <c r="AE718" i="7"/>
  <c r="AE716" i="7"/>
  <c r="AE715" i="7"/>
  <c r="AE714" i="7"/>
  <c r="AE375" i="7"/>
  <c r="AE374" i="7"/>
  <c r="AE373" i="7"/>
  <c r="AE372" i="7"/>
  <c r="AE371" i="7"/>
  <c r="AE370" i="7"/>
  <c r="AE369" i="7"/>
  <c r="AE368" i="7"/>
  <c r="AE366" i="7"/>
  <c r="AE349" i="7"/>
  <c r="AE348" i="7"/>
  <c r="AE347" i="7"/>
  <c r="AE346" i="7"/>
  <c r="AE345" i="7"/>
  <c r="AE344" i="7"/>
  <c r="AE343" i="7"/>
  <c r="AE367" i="7"/>
  <c r="AE689" i="7"/>
  <c r="AE688" i="7"/>
  <c r="AE687" i="7"/>
  <c r="AE686" i="7"/>
  <c r="AE685" i="7"/>
  <c r="AE684" i="7"/>
  <c r="AE683" i="7"/>
  <c r="AE682" i="7"/>
  <c r="AE324" i="7"/>
  <c r="AE323" i="7"/>
  <c r="AE322" i="7"/>
  <c r="AE321" i="7"/>
  <c r="AE320" i="7"/>
  <c r="AE319" i="7"/>
  <c r="AE342" i="7"/>
  <c r="AE341" i="7"/>
  <c r="AE340" i="7"/>
  <c r="AE657" i="7"/>
  <c r="AE656" i="7"/>
  <c r="AE655" i="7"/>
  <c r="AE654" i="7"/>
  <c r="AE653" i="7"/>
  <c r="AE652" i="7"/>
  <c r="AE651" i="7"/>
  <c r="AE649" i="7"/>
  <c r="AE317" i="7"/>
  <c r="AE318" i="7"/>
  <c r="AE316" i="7"/>
  <c r="AE315" i="7"/>
  <c r="AE537" i="7"/>
  <c r="AE531" i="7"/>
  <c r="AE431" i="7"/>
  <c r="AE430" i="7"/>
  <c r="AE429" i="7"/>
  <c r="AE428" i="7"/>
  <c r="AE427" i="7"/>
  <c r="AE426" i="7"/>
  <c r="AE446" i="7"/>
  <c r="AE310" i="7"/>
  <c r="AE295" i="7"/>
  <c r="AE294" i="7"/>
  <c r="AE293" i="7"/>
  <c r="AE292" i="7"/>
  <c r="AE291" i="7"/>
  <c r="AE290" i="7"/>
  <c r="AE48" i="7"/>
  <c r="AD454" i="7"/>
  <c r="AD311" i="7"/>
  <c r="AD452" i="7"/>
  <c r="AD460" i="7"/>
  <c r="AD451" i="7"/>
  <c r="AD455" i="7"/>
  <c r="AD459" i="7"/>
  <c r="AD479" i="7"/>
  <c r="AD483" i="7"/>
  <c r="AD503" i="7"/>
  <c r="AD507" i="7"/>
  <c r="AD511" i="7"/>
  <c r="AD480" i="7"/>
  <c r="AD484" i="7"/>
  <c r="AD504" i="7"/>
  <c r="AD508" i="7"/>
  <c r="AD512" i="7"/>
  <c r="AE611" i="7"/>
  <c r="AD50" i="7"/>
  <c r="AD101" i="7"/>
  <c r="AD646" i="7"/>
  <c r="AD631" i="7" s="1"/>
  <c r="AD109" i="7" s="1"/>
  <c r="AD678" i="7"/>
  <c r="AD663" i="7" s="1"/>
  <c r="AD110" i="7" s="1"/>
  <c r="AD710" i="7"/>
  <c r="AD695" i="7" s="1"/>
  <c r="AD111" i="7" s="1"/>
  <c r="AD458" i="7"/>
  <c r="AD456" i="7"/>
  <c r="AD453" i="7"/>
  <c r="AD457" i="7"/>
  <c r="AD477" i="7"/>
  <c r="AD481" i="7"/>
  <c r="AD485" i="7"/>
  <c r="AD505" i="7"/>
  <c r="AD509" i="7"/>
  <c r="AD447" i="7"/>
  <c r="AD478" i="7"/>
  <c r="AD482" i="7"/>
  <c r="AD486" i="7"/>
  <c r="AD506" i="7"/>
  <c r="AD510" i="7"/>
  <c r="AC112" i="7"/>
  <c r="AJ584" i="7" l="1"/>
  <c r="AJ607" i="7"/>
  <c r="AJ103" i="7"/>
  <c r="AK625" i="7"/>
  <c r="AK586" i="7"/>
  <c r="AK606" i="7"/>
  <c r="AK536" i="7"/>
  <c r="AK530" i="7"/>
  <c r="AK576" i="7"/>
  <c r="AK572" i="7"/>
  <c r="AK568" i="7"/>
  <c r="AK564" i="7"/>
  <c r="AK49" i="7"/>
  <c r="AK53" i="7"/>
  <c r="AK46" i="7"/>
  <c r="AL593" i="7"/>
  <c r="AK71" i="7"/>
  <c r="AC122" i="7"/>
  <c r="AC123" i="7" s="1"/>
  <c r="AK709" i="7"/>
  <c r="AK707" i="7"/>
  <c r="AK705" i="7"/>
  <c r="AK703" i="7"/>
  <c r="AK701" i="7"/>
  <c r="AK700" i="7"/>
  <c r="AK677" i="7"/>
  <c r="AK706" i="7"/>
  <c r="AK702" i="7"/>
  <c r="AK708" i="7"/>
  <c r="AK704" i="7"/>
  <c r="AK676" i="7"/>
  <c r="AK674" i="7"/>
  <c r="AK672" i="7"/>
  <c r="AK675" i="7"/>
  <c r="AK673" i="7"/>
  <c r="AK671" i="7"/>
  <c r="AK669" i="7"/>
  <c r="AK645" i="7"/>
  <c r="AK668" i="7"/>
  <c r="AK643" i="7"/>
  <c r="AK641" i="7"/>
  <c r="AK639" i="7"/>
  <c r="AK637" i="7"/>
  <c r="AK670" i="7"/>
  <c r="AK644" i="7"/>
  <c r="AK642" i="7"/>
  <c r="AK640" i="7"/>
  <c r="AK638" i="7"/>
  <c r="AK636" i="7"/>
  <c r="AK72" i="7"/>
  <c r="AK39" i="7"/>
  <c r="AE646" i="7"/>
  <c r="AE631" i="7" s="1"/>
  <c r="AE109" i="7" s="1"/>
  <c r="AE678" i="7"/>
  <c r="AE663" i="7" s="1"/>
  <c r="AE110" i="7" s="1"/>
  <c r="AE101" i="7"/>
  <c r="AE457" i="7"/>
  <c r="AE451" i="7"/>
  <c r="AE459" i="7"/>
  <c r="AE454" i="7"/>
  <c r="AE458" i="7"/>
  <c r="AE478" i="7"/>
  <c r="AE482" i="7"/>
  <c r="AE486" i="7"/>
  <c r="AE506" i="7"/>
  <c r="AE510" i="7"/>
  <c r="AE479" i="7"/>
  <c r="AE483" i="7"/>
  <c r="AE503" i="7"/>
  <c r="AE507" i="7"/>
  <c r="AE511" i="7"/>
  <c r="AF611" i="7"/>
  <c r="AE50" i="7"/>
  <c r="AE710" i="7"/>
  <c r="AE695" i="7" s="1"/>
  <c r="AE111" i="7" s="1"/>
  <c r="AF720" i="7"/>
  <c r="AF719" i="7"/>
  <c r="AF718" i="7"/>
  <c r="AF716" i="7"/>
  <c r="AF715" i="7"/>
  <c r="AF714" i="7"/>
  <c r="AF375" i="7"/>
  <c r="AF374" i="7"/>
  <c r="AF373" i="7"/>
  <c r="AF372" i="7"/>
  <c r="AF371" i="7"/>
  <c r="AF370" i="7"/>
  <c r="AF369" i="7"/>
  <c r="AF368" i="7"/>
  <c r="AF367" i="7"/>
  <c r="AF366" i="7"/>
  <c r="AF689" i="7"/>
  <c r="AF688" i="7"/>
  <c r="AF687" i="7"/>
  <c r="AF686" i="7"/>
  <c r="AF685" i="7"/>
  <c r="AF684" i="7"/>
  <c r="AF683" i="7"/>
  <c r="AF682" i="7"/>
  <c r="AF349" i="7"/>
  <c r="AF348" i="7"/>
  <c r="AF347" i="7"/>
  <c r="AF346" i="7"/>
  <c r="AF345" i="7"/>
  <c r="AF344" i="7"/>
  <c r="AF343" i="7"/>
  <c r="AF342" i="7"/>
  <c r="AF341" i="7"/>
  <c r="AF340" i="7"/>
  <c r="AF657" i="7"/>
  <c r="AF656" i="7"/>
  <c r="AF655" i="7"/>
  <c r="AF654" i="7"/>
  <c r="AF653" i="7"/>
  <c r="AF652" i="7"/>
  <c r="AF651" i="7"/>
  <c r="AF649" i="7"/>
  <c r="AF324" i="7"/>
  <c r="AF323" i="7"/>
  <c r="AF322" i="7"/>
  <c r="AF321" i="7"/>
  <c r="AF320" i="7"/>
  <c r="AF319" i="7"/>
  <c r="AF318" i="7"/>
  <c r="AF317" i="7"/>
  <c r="AF316" i="7"/>
  <c r="AF315" i="7"/>
  <c r="AF537" i="7"/>
  <c r="AF531" i="7"/>
  <c r="AF446" i="7"/>
  <c r="AF431" i="7"/>
  <c r="AF430" i="7"/>
  <c r="AF429" i="7"/>
  <c r="AF428" i="7"/>
  <c r="AF427" i="7"/>
  <c r="AF426" i="7"/>
  <c r="AF310" i="7"/>
  <c r="AF295" i="7"/>
  <c r="AF294" i="7"/>
  <c r="AF293" i="7"/>
  <c r="AF292" i="7"/>
  <c r="AF291" i="7"/>
  <c r="AF290" i="7"/>
  <c r="AF48" i="7"/>
  <c r="AE311" i="7"/>
  <c r="AE453" i="7"/>
  <c r="AE455" i="7"/>
  <c r="AE452" i="7"/>
  <c r="AE456" i="7"/>
  <c r="AE460" i="7"/>
  <c r="AE480" i="7"/>
  <c r="AE484" i="7"/>
  <c r="AE504" i="7"/>
  <c r="AE508" i="7"/>
  <c r="AE512" i="7"/>
  <c r="AE477" i="7"/>
  <c r="AE481" i="7"/>
  <c r="AE485" i="7"/>
  <c r="AE505" i="7"/>
  <c r="AE509" i="7"/>
  <c r="AE447" i="7"/>
  <c r="AD112" i="7"/>
  <c r="AK584" i="7" l="1"/>
  <c r="AK607" i="7"/>
  <c r="AK103" i="7"/>
  <c r="AL625" i="7"/>
  <c r="AL586" i="7"/>
  <c r="AL606" i="7"/>
  <c r="AL576" i="7"/>
  <c r="AL572" i="7"/>
  <c r="AL568" i="7"/>
  <c r="AL564" i="7"/>
  <c r="AL536" i="7"/>
  <c r="AL530" i="7"/>
  <c r="AL49" i="7"/>
  <c r="AL53" i="7"/>
  <c r="AL46" i="7"/>
  <c r="AM593" i="7"/>
  <c r="AE122" i="7"/>
  <c r="AE123" i="7" s="1"/>
  <c r="AL71" i="7"/>
  <c r="AD122" i="7"/>
  <c r="AD123" i="7" s="1"/>
  <c r="AL709" i="7"/>
  <c r="AL707" i="7"/>
  <c r="AL705" i="7"/>
  <c r="AL703" i="7"/>
  <c r="AL701" i="7"/>
  <c r="AL676" i="7"/>
  <c r="AL675" i="7"/>
  <c r="AL674" i="7"/>
  <c r="AL673" i="7"/>
  <c r="AL672" i="7"/>
  <c r="AL671" i="7"/>
  <c r="AL670" i="7"/>
  <c r="AL669" i="7"/>
  <c r="AL668" i="7"/>
  <c r="AL645" i="7"/>
  <c r="AL644" i="7"/>
  <c r="AL643" i="7"/>
  <c r="AL708" i="7"/>
  <c r="AL702" i="7"/>
  <c r="AL704" i="7"/>
  <c r="AL700" i="7"/>
  <c r="AL706" i="7"/>
  <c r="AL677" i="7"/>
  <c r="AL641" i="7"/>
  <c r="AL639" i="7"/>
  <c r="AL637" i="7"/>
  <c r="AL642" i="7"/>
  <c r="AL640" i="7"/>
  <c r="AL638" i="7"/>
  <c r="AL636" i="7"/>
  <c r="AL72" i="7"/>
  <c r="AL39" i="7"/>
  <c r="C431" i="7"/>
  <c r="C295" i="7"/>
  <c r="AE112" i="7"/>
  <c r="AF678" i="7"/>
  <c r="AF663" i="7" s="1"/>
  <c r="AF110" i="7" s="1"/>
  <c r="AF50" i="7"/>
  <c r="AF646" i="7"/>
  <c r="AF631" i="7" s="1"/>
  <c r="AF109" i="7" s="1"/>
  <c r="AF710" i="7"/>
  <c r="AF695" i="7" s="1"/>
  <c r="AF111" i="7" s="1"/>
  <c r="AF101" i="7"/>
  <c r="AG721" i="7"/>
  <c r="AG720" i="7"/>
  <c r="AG719" i="7"/>
  <c r="AG717" i="7"/>
  <c r="AG716" i="7"/>
  <c r="AG715" i="7"/>
  <c r="AG714" i="7"/>
  <c r="AG375" i="7"/>
  <c r="AG373" i="7"/>
  <c r="AG372" i="7"/>
  <c r="AG371" i="7"/>
  <c r="AG370" i="7"/>
  <c r="AG369" i="7"/>
  <c r="AG368" i="7"/>
  <c r="AG367" i="7"/>
  <c r="AG349" i="7"/>
  <c r="AG348" i="7"/>
  <c r="AG347" i="7"/>
  <c r="AG346" i="7"/>
  <c r="AG345" i="7"/>
  <c r="AG344" i="7"/>
  <c r="AG343" i="7"/>
  <c r="AG366" i="7"/>
  <c r="AG689" i="7"/>
  <c r="AG688" i="7"/>
  <c r="AG687" i="7"/>
  <c r="AG686" i="7"/>
  <c r="AG685" i="7"/>
  <c r="AG684" i="7"/>
  <c r="AG683" i="7"/>
  <c r="AG681" i="7"/>
  <c r="AG342" i="7"/>
  <c r="AG324" i="7"/>
  <c r="AG323" i="7"/>
  <c r="AG322" i="7"/>
  <c r="AG321" i="7"/>
  <c r="AG320" i="7"/>
  <c r="AG319" i="7"/>
  <c r="AG341" i="7"/>
  <c r="AG340" i="7"/>
  <c r="AG657" i="7"/>
  <c r="AG656" i="7"/>
  <c r="AG655" i="7"/>
  <c r="AG654" i="7"/>
  <c r="AG653" i="7"/>
  <c r="AG652" i="7"/>
  <c r="AG651" i="7"/>
  <c r="AG649" i="7"/>
  <c r="AG318" i="7"/>
  <c r="AG317" i="7"/>
  <c r="AG316" i="7"/>
  <c r="AG315" i="7"/>
  <c r="AG537" i="7"/>
  <c r="AG531" i="7"/>
  <c r="AG431" i="7"/>
  <c r="AG430" i="7"/>
  <c r="AG429" i="7"/>
  <c r="AG428" i="7"/>
  <c r="AG427" i="7"/>
  <c r="AG426" i="7"/>
  <c r="AG374" i="7"/>
  <c r="AG446" i="7"/>
  <c r="AG310" i="7"/>
  <c r="AG295" i="7"/>
  <c r="AG294" i="7"/>
  <c r="AG293" i="7"/>
  <c r="AG292" i="7"/>
  <c r="AG291" i="7"/>
  <c r="AG290" i="7"/>
  <c r="AG48" i="7"/>
  <c r="AF456" i="7"/>
  <c r="AF311"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11" i="7"/>
  <c r="AL584" i="7" l="1"/>
  <c r="AL607" i="7"/>
  <c r="AL103" i="7"/>
  <c r="AM625" i="7"/>
  <c r="AM586" i="7"/>
  <c r="AM606" i="7"/>
  <c r="AM530" i="7"/>
  <c r="AM536" i="7"/>
  <c r="AM568" i="7"/>
  <c r="AM576" i="7"/>
  <c r="AM572" i="7"/>
  <c r="AM564" i="7"/>
  <c r="AM49" i="7"/>
  <c r="AM53" i="7"/>
  <c r="AM46" i="7"/>
  <c r="AN593" i="7"/>
  <c r="AF122" i="7"/>
  <c r="AF123" i="7" s="1"/>
  <c r="AM71" i="7"/>
  <c r="AM709" i="7"/>
  <c r="AM708" i="7"/>
  <c r="AM707" i="7"/>
  <c r="AM706" i="7"/>
  <c r="AM705" i="7"/>
  <c r="AM704" i="7"/>
  <c r="AM703" i="7"/>
  <c r="AM702" i="7"/>
  <c r="AM701" i="7"/>
  <c r="AM677" i="7"/>
  <c r="AM700" i="7"/>
  <c r="AM676" i="7"/>
  <c r="AM674" i="7"/>
  <c r="AM672" i="7"/>
  <c r="AM675" i="7"/>
  <c r="AM673" i="7"/>
  <c r="AM671" i="7"/>
  <c r="AM669" i="7"/>
  <c r="AM645" i="7"/>
  <c r="AM643" i="7"/>
  <c r="AM639" i="7"/>
  <c r="AM668" i="7"/>
  <c r="AM642" i="7"/>
  <c r="AM640" i="7"/>
  <c r="AM638" i="7"/>
  <c r="AM636" i="7"/>
  <c r="AM670" i="7"/>
  <c r="AM644" i="7"/>
  <c r="AM641" i="7"/>
  <c r="AM637" i="7"/>
  <c r="AM39" i="7"/>
  <c r="AM72" i="7"/>
  <c r="AG710" i="7"/>
  <c r="AG695" i="7" s="1"/>
  <c r="AG111" i="7" s="1"/>
  <c r="AF112" i="7"/>
  <c r="AH721" i="7"/>
  <c r="AH720" i="7"/>
  <c r="AH719" i="7"/>
  <c r="AH717" i="7"/>
  <c r="AH716" i="7"/>
  <c r="AH715" i="7"/>
  <c r="AH714" i="7"/>
  <c r="AH375" i="7"/>
  <c r="AH374" i="7"/>
  <c r="AH373" i="7"/>
  <c r="AH372" i="7"/>
  <c r="AH371" i="7"/>
  <c r="AH369" i="7"/>
  <c r="AH368" i="7"/>
  <c r="AH367" i="7"/>
  <c r="AH366" i="7"/>
  <c r="AH689" i="7"/>
  <c r="AH688" i="7"/>
  <c r="AH687" i="7"/>
  <c r="AH686" i="7"/>
  <c r="AH685" i="7"/>
  <c r="AH684" i="7"/>
  <c r="AH683" i="7"/>
  <c r="AH681" i="7"/>
  <c r="AH349" i="7"/>
  <c r="AH348" i="7"/>
  <c r="AH347" i="7"/>
  <c r="AH346" i="7"/>
  <c r="AH345" i="7"/>
  <c r="AH344" i="7"/>
  <c r="AH343" i="7"/>
  <c r="AH342" i="7"/>
  <c r="AH341" i="7"/>
  <c r="AH340" i="7"/>
  <c r="AH657" i="7"/>
  <c r="AH656" i="7"/>
  <c r="AH655" i="7"/>
  <c r="AH654" i="7"/>
  <c r="AH653" i="7"/>
  <c r="AH652" i="7"/>
  <c r="AH651" i="7"/>
  <c r="AH649" i="7"/>
  <c r="AH324" i="7"/>
  <c r="AH323" i="7"/>
  <c r="AH322" i="7"/>
  <c r="AH321" i="7"/>
  <c r="AH320" i="7"/>
  <c r="AH319" i="7"/>
  <c r="AH318" i="7"/>
  <c r="AH317" i="7"/>
  <c r="AH316" i="7"/>
  <c r="AH315" i="7"/>
  <c r="AH537" i="7"/>
  <c r="AH531" i="7"/>
  <c r="AH446" i="7"/>
  <c r="AH431" i="7"/>
  <c r="AH430" i="7"/>
  <c r="AH429" i="7"/>
  <c r="AH428" i="7"/>
  <c r="AH427" i="7"/>
  <c r="AH426" i="7"/>
  <c r="AH370" i="7"/>
  <c r="AH310" i="7"/>
  <c r="AH295" i="7"/>
  <c r="AH294" i="7"/>
  <c r="AH293" i="7"/>
  <c r="AH292" i="7"/>
  <c r="AH291" i="7"/>
  <c r="AH290" i="7"/>
  <c r="AH48" i="7"/>
  <c r="AG311" i="7"/>
  <c r="AG455" i="7"/>
  <c r="AG453" i="7"/>
  <c r="AG452" i="7"/>
  <c r="AG456" i="7"/>
  <c r="AG460" i="7"/>
  <c r="AG480" i="7"/>
  <c r="AG484" i="7"/>
  <c r="AG504" i="7"/>
  <c r="AG508" i="7"/>
  <c r="AG512" i="7"/>
  <c r="AG477" i="7"/>
  <c r="AG481" i="7"/>
  <c r="AG485" i="7"/>
  <c r="AG505" i="7"/>
  <c r="AG509" i="7"/>
  <c r="AG447" i="7"/>
  <c r="AG50" i="7"/>
  <c r="AG101" i="7"/>
  <c r="AG646" i="7"/>
  <c r="AG631" i="7" s="1"/>
  <c r="AG109" i="7" s="1"/>
  <c r="AG678" i="7"/>
  <c r="AG663" i="7" s="1"/>
  <c r="AG110" i="7" s="1"/>
  <c r="AG451" i="7"/>
  <c r="AG459" i="7"/>
  <c r="AG457" i="7"/>
  <c r="AG454" i="7"/>
  <c r="AG458" i="7"/>
  <c r="AG478" i="7"/>
  <c r="AG482" i="7"/>
  <c r="AG486" i="7"/>
  <c r="AG506" i="7"/>
  <c r="AG510" i="7"/>
  <c r="AG479" i="7"/>
  <c r="AG483" i="7"/>
  <c r="AG503" i="7"/>
  <c r="AG507" i="7"/>
  <c r="AG511" i="7"/>
  <c r="AH611" i="7"/>
  <c r="AM584" i="7" l="1"/>
  <c r="AM607" i="7"/>
  <c r="AM103" i="7"/>
  <c r="AN625" i="7"/>
  <c r="AN586" i="7"/>
  <c r="AN606" i="7"/>
  <c r="AN536" i="7"/>
  <c r="AN530" i="7"/>
  <c r="AN576" i="7"/>
  <c r="AN572" i="7"/>
  <c r="AN568" i="7"/>
  <c r="AN564" i="7"/>
  <c r="AN49" i="7"/>
  <c r="AN53" i="7"/>
  <c r="AN46" i="7"/>
  <c r="AO593" i="7"/>
  <c r="AN71" i="7"/>
  <c r="AN708" i="7"/>
  <c r="AN706" i="7"/>
  <c r="AN704" i="7"/>
  <c r="AN702" i="7"/>
  <c r="AN707" i="7"/>
  <c r="AN703" i="7"/>
  <c r="AN701" i="7"/>
  <c r="AN674" i="7"/>
  <c r="AN670" i="7"/>
  <c r="AN668" i="7"/>
  <c r="AN709" i="7"/>
  <c r="AN705" i="7"/>
  <c r="AN677" i="7"/>
  <c r="AN675" i="7"/>
  <c r="AN673" i="7"/>
  <c r="AN671" i="7"/>
  <c r="AN700" i="7"/>
  <c r="AN642" i="7"/>
  <c r="AN641" i="7"/>
  <c r="AN640" i="7"/>
  <c r="AN639" i="7"/>
  <c r="AN638" i="7"/>
  <c r="AN637" i="7"/>
  <c r="AN636" i="7"/>
  <c r="AN676" i="7"/>
  <c r="AN672" i="7"/>
  <c r="AN644" i="7"/>
  <c r="AN643" i="7"/>
  <c r="AN669" i="7"/>
  <c r="AN645" i="7"/>
  <c r="AN39" i="7"/>
  <c r="AN72" i="7"/>
  <c r="AH50" i="7"/>
  <c r="AH646" i="7"/>
  <c r="AH631" i="7" s="1"/>
  <c r="AH109" i="7" s="1"/>
  <c r="AH101" i="7"/>
  <c r="AI721" i="7"/>
  <c r="AI720" i="7"/>
  <c r="AI719" i="7"/>
  <c r="AI717" i="7"/>
  <c r="AI716" i="7"/>
  <c r="AI715" i="7"/>
  <c r="AI714" i="7"/>
  <c r="AI375" i="7"/>
  <c r="AI374" i="7"/>
  <c r="AI373" i="7"/>
  <c r="AI372" i="7"/>
  <c r="AI371" i="7"/>
  <c r="AI370" i="7"/>
  <c r="AI369" i="7"/>
  <c r="AI368" i="7"/>
  <c r="AI366" i="7"/>
  <c r="AI349" i="7"/>
  <c r="AI348" i="7"/>
  <c r="AI347" i="7"/>
  <c r="AI346" i="7"/>
  <c r="AI345" i="7"/>
  <c r="AI344" i="7"/>
  <c r="AI343" i="7"/>
  <c r="AI367" i="7"/>
  <c r="AI689" i="7"/>
  <c r="AI688" i="7"/>
  <c r="AI687" i="7"/>
  <c r="AI686" i="7"/>
  <c r="AI685" i="7"/>
  <c r="AI684" i="7"/>
  <c r="AI683" i="7"/>
  <c r="AI681" i="7"/>
  <c r="AI324" i="7"/>
  <c r="AI323" i="7"/>
  <c r="AI322" i="7"/>
  <c r="AI321" i="7"/>
  <c r="AI320" i="7"/>
  <c r="AI319" i="7"/>
  <c r="AI342" i="7"/>
  <c r="AI341" i="7"/>
  <c r="AI340" i="7"/>
  <c r="AI657" i="7"/>
  <c r="AI656" i="7"/>
  <c r="AI655" i="7"/>
  <c r="AI654" i="7"/>
  <c r="AI653" i="7"/>
  <c r="AI652" i="7"/>
  <c r="AI651" i="7"/>
  <c r="AI649" i="7"/>
  <c r="AI317" i="7"/>
  <c r="AI318" i="7"/>
  <c r="AI316" i="7"/>
  <c r="AI315" i="7"/>
  <c r="AI537" i="7"/>
  <c r="AI531" i="7"/>
  <c r="AI431" i="7"/>
  <c r="AI430" i="7"/>
  <c r="AI429" i="7"/>
  <c r="AI428" i="7"/>
  <c r="AI427" i="7"/>
  <c r="AI426" i="7"/>
  <c r="AI446" i="7"/>
  <c r="AI310" i="7"/>
  <c r="AI295" i="7"/>
  <c r="AI294" i="7"/>
  <c r="AI293" i="7"/>
  <c r="AI292" i="7"/>
  <c r="AI291" i="7"/>
  <c r="AI290" i="7"/>
  <c r="AI48" i="7"/>
  <c r="AH458" i="7"/>
  <c r="AH456" i="7"/>
  <c r="AH453" i="7"/>
  <c r="AH457" i="7"/>
  <c r="AH477" i="7"/>
  <c r="AH481" i="7"/>
  <c r="AH485" i="7"/>
  <c r="AH505" i="7"/>
  <c r="AH509" i="7"/>
  <c r="AH447" i="7"/>
  <c r="AH478" i="7"/>
  <c r="AH482" i="7"/>
  <c r="AH486" i="7"/>
  <c r="AH506" i="7"/>
  <c r="AH510" i="7"/>
  <c r="AG112" i="7"/>
  <c r="AH454" i="7"/>
  <c r="AH311" i="7"/>
  <c r="AH452" i="7"/>
  <c r="AH460" i="7"/>
  <c r="AH451" i="7"/>
  <c r="AH455" i="7"/>
  <c r="AH459" i="7"/>
  <c r="AH479" i="7"/>
  <c r="AH483" i="7"/>
  <c r="AH503" i="7"/>
  <c r="AH507" i="7"/>
  <c r="AH511" i="7"/>
  <c r="AH480" i="7"/>
  <c r="AH484" i="7"/>
  <c r="AH504" i="7"/>
  <c r="AH508" i="7"/>
  <c r="AH512" i="7"/>
  <c r="AI611" i="7"/>
  <c r="AH678" i="7"/>
  <c r="AH663" i="7" s="1"/>
  <c r="AH110" i="7" s="1"/>
  <c r="AH710" i="7"/>
  <c r="AH695" i="7" s="1"/>
  <c r="AH111" i="7" s="1"/>
  <c r="AN584" i="7" l="1"/>
  <c r="AN607" i="7"/>
  <c r="AN103" i="7"/>
  <c r="AO625" i="7"/>
  <c r="AO586" i="7"/>
  <c r="AO606" i="7"/>
  <c r="AO536" i="7"/>
  <c r="AO530" i="7"/>
  <c r="AO576" i="7"/>
  <c r="AO572" i="7"/>
  <c r="AO568" i="7"/>
  <c r="AO564" i="7"/>
  <c r="AO49" i="7"/>
  <c r="AO53" i="7"/>
  <c r="AO46" i="7"/>
  <c r="AP593" i="7"/>
  <c r="AO71" i="7"/>
  <c r="AG122" i="7"/>
  <c r="AG123" i="7" s="1"/>
  <c r="AO700" i="7"/>
  <c r="AO677" i="7"/>
  <c r="AO708" i="7"/>
  <c r="AO706" i="7"/>
  <c r="AO704" i="7"/>
  <c r="AO702" i="7"/>
  <c r="AO709" i="7"/>
  <c r="AO703" i="7"/>
  <c r="AO705" i="7"/>
  <c r="AO675" i="7"/>
  <c r="AO673" i="7"/>
  <c r="AO707" i="7"/>
  <c r="AO701" i="7"/>
  <c r="AO676" i="7"/>
  <c r="AO674" i="7"/>
  <c r="AO672" i="7"/>
  <c r="AO670" i="7"/>
  <c r="AO668" i="7"/>
  <c r="AO644" i="7"/>
  <c r="AO669" i="7"/>
  <c r="AO642" i="7"/>
  <c r="AO640" i="7"/>
  <c r="AO638" i="7"/>
  <c r="AO636" i="7"/>
  <c r="AO671" i="7"/>
  <c r="AO645" i="7"/>
  <c r="AO641" i="7"/>
  <c r="AO639" i="7"/>
  <c r="AO637" i="7"/>
  <c r="AO643" i="7"/>
  <c r="AO72" i="7"/>
  <c r="AO39" i="7"/>
  <c r="AH112" i="7"/>
  <c r="AJ721" i="7"/>
  <c r="AJ720" i="7"/>
  <c r="AJ719" i="7"/>
  <c r="AJ717" i="7"/>
  <c r="AJ716" i="7"/>
  <c r="AJ715" i="7"/>
  <c r="AJ714" i="7"/>
  <c r="AJ375" i="7"/>
  <c r="AJ374" i="7"/>
  <c r="AJ373" i="7"/>
  <c r="AJ372" i="7"/>
  <c r="AJ371" i="7"/>
  <c r="AJ370" i="7"/>
  <c r="AJ369" i="7"/>
  <c r="AJ368" i="7"/>
  <c r="AJ367" i="7"/>
  <c r="AJ689" i="7"/>
  <c r="AJ688" i="7"/>
  <c r="AJ687" i="7"/>
  <c r="AJ686" i="7"/>
  <c r="AJ685" i="7"/>
  <c r="AJ684" i="7"/>
  <c r="AJ683" i="7"/>
  <c r="AJ681" i="7"/>
  <c r="AJ349" i="7"/>
  <c r="AJ348" i="7"/>
  <c r="AJ347" i="7"/>
  <c r="AJ346" i="7"/>
  <c r="AJ345" i="7"/>
  <c r="AJ344" i="7"/>
  <c r="AJ343" i="7"/>
  <c r="AJ342" i="7"/>
  <c r="AJ341" i="7"/>
  <c r="AJ340" i="7"/>
  <c r="AJ657" i="7"/>
  <c r="AJ656" i="7"/>
  <c r="AJ655" i="7"/>
  <c r="AJ654" i="7"/>
  <c r="AJ653" i="7"/>
  <c r="AJ652" i="7"/>
  <c r="AJ651" i="7"/>
  <c r="AJ649" i="7"/>
  <c r="AJ324" i="7"/>
  <c r="AJ323" i="7"/>
  <c r="AJ322" i="7"/>
  <c r="AJ321" i="7"/>
  <c r="AJ320" i="7"/>
  <c r="AJ319" i="7"/>
  <c r="AJ318" i="7"/>
  <c r="AJ317" i="7"/>
  <c r="AJ316" i="7"/>
  <c r="AJ315" i="7"/>
  <c r="AJ537" i="7"/>
  <c r="AJ531" i="7"/>
  <c r="AJ446" i="7"/>
  <c r="AJ431" i="7"/>
  <c r="AJ430" i="7"/>
  <c r="AJ429" i="7"/>
  <c r="AJ428" i="7"/>
  <c r="AJ427" i="7"/>
  <c r="AJ426" i="7"/>
  <c r="AJ366" i="7"/>
  <c r="AJ310" i="7"/>
  <c r="AJ295" i="7"/>
  <c r="AJ294" i="7"/>
  <c r="AJ293" i="7"/>
  <c r="AJ292" i="7"/>
  <c r="AJ291" i="7"/>
  <c r="AJ290" i="7"/>
  <c r="AJ48" i="7"/>
  <c r="AI311" i="7"/>
  <c r="AI453" i="7"/>
  <c r="AI455" i="7"/>
  <c r="AI452" i="7"/>
  <c r="AI456" i="7"/>
  <c r="AI460" i="7"/>
  <c r="AI480" i="7"/>
  <c r="AI484" i="7"/>
  <c r="AI504" i="7"/>
  <c r="AI508" i="7"/>
  <c r="AI512" i="7"/>
  <c r="AI477" i="7"/>
  <c r="AI481" i="7"/>
  <c r="AI485" i="7"/>
  <c r="AI505" i="7"/>
  <c r="AI509" i="7"/>
  <c r="AI447" i="7"/>
  <c r="AI50" i="7"/>
  <c r="AI101" i="7"/>
  <c r="AI646" i="7"/>
  <c r="AI631" i="7" s="1"/>
  <c r="AI109" i="7" s="1"/>
  <c r="AI678" i="7"/>
  <c r="AI663" i="7" s="1"/>
  <c r="AI110" i="7" s="1"/>
  <c r="AI457" i="7"/>
  <c r="AI451" i="7"/>
  <c r="AI459" i="7"/>
  <c r="AI454" i="7"/>
  <c r="AI458" i="7"/>
  <c r="AI478" i="7"/>
  <c r="AI482" i="7"/>
  <c r="AI486" i="7"/>
  <c r="AI506" i="7"/>
  <c r="AI510" i="7"/>
  <c r="AI479" i="7"/>
  <c r="AI483" i="7"/>
  <c r="AI503" i="7"/>
  <c r="AI507" i="7"/>
  <c r="AI511" i="7"/>
  <c r="AJ611" i="7"/>
  <c r="AI710" i="7"/>
  <c r="AI695" i="7" s="1"/>
  <c r="AI111" i="7" s="1"/>
  <c r="AO584" i="7" l="1"/>
  <c r="AO607" i="7"/>
  <c r="AO103" i="7"/>
  <c r="AP625" i="7"/>
  <c r="AP586" i="7"/>
  <c r="AP606" i="7"/>
  <c r="AP607" i="7" s="1"/>
  <c r="AP584" i="7"/>
  <c r="AP536" i="7"/>
  <c r="AP572" i="7"/>
  <c r="AP568" i="7"/>
  <c r="AP564" i="7"/>
  <c r="AP530" i="7"/>
  <c r="AP576" i="7"/>
  <c r="AP49" i="7"/>
  <c r="AP53" i="7"/>
  <c r="AP46" i="7"/>
  <c r="AP71" i="7"/>
  <c r="AH122" i="7"/>
  <c r="AH123" i="7" s="1"/>
  <c r="AP709" i="7"/>
  <c r="AP707" i="7"/>
  <c r="AP705" i="7"/>
  <c r="AP703" i="7"/>
  <c r="AP701" i="7"/>
  <c r="AP708" i="7"/>
  <c r="AP704" i="7"/>
  <c r="AP700" i="7"/>
  <c r="AP676" i="7"/>
  <c r="AP675" i="7"/>
  <c r="AP674" i="7"/>
  <c r="AP673" i="7"/>
  <c r="AP672" i="7"/>
  <c r="AP671" i="7"/>
  <c r="AP670" i="7"/>
  <c r="AP669" i="7"/>
  <c r="AP668" i="7"/>
  <c r="AP645" i="7"/>
  <c r="AP644" i="7"/>
  <c r="AP643" i="7"/>
  <c r="AP677" i="7"/>
  <c r="AP706" i="7"/>
  <c r="AP702" i="7"/>
  <c r="AP641" i="7"/>
  <c r="AP639" i="7"/>
  <c r="AP637" i="7"/>
  <c r="AP642" i="7"/>
  <c r="AP640" i="7"/>
  <c r="AP638" i="7"/>
  <c r="AP636" i="7"/>
  <c r="AP72" i="7"/>
  <c r="AP39" i="7"/>
  <c r="AK721" i="7"/>
  <c r="AK720" i="7"/>
  <c r="AK719" i="7"/>
  <c r="AK717" i="7"/>
  <c r="AK716" i="7"/>
  <c r="AK715" i="7"/>
  <c r="AK714" i="7"/>
  <c r="AK375" i="7"/>
  <c r="AK373" i="7"/>
  <c r="AK372" i="7"/>
  <c r="AK371" i="7"/>
  <c r="AK370" i="7"/>
  <c r="AK369" i="7"/>
  <c r="AK368" i="7"/>
  <c r="AK367" i="7"/>
  <c r="AK349" i="7"/>
  <c r="AK348" i="7"/>
  <c r="AK347" i="7"/>
  <c r="AK346" i="7"/>
  <c r="AK345" i="7"/>
  <c r="AK344" i="7"/>
  <c r="AK343" i="7"/>
  <c r="AK366" i="7"/>
  <c r="AK689" i="7"/>
  <c r="AK688" i="7"/>
  <c r="AK687" i="7"/>
  <c r="AK686" i="7"/>
  <c r="AK685" i="7"/>
  <c r="AK684" i="7"/>
  <c r="AK683" i="7"/>
  <c r="AK681" i="7"/>
  <c r="AK342" i="7"/>
  <c r="AK324" i="7"/>
  <c r="AK323" i="7"/>
  <c r="AK322" i="7"/>
  <c r="AK321" i="7"/>
  <c r="AK320" i="7"/>
  <c r="AK319" i="7"/>
  <c r="AK341" i="7"/>
  <c r="AK340" i="7"/>
  <c r="AK657" i="7"/>
  <c r="AK656" i="7"/>
  <c r="AK655" i="7"/>
  <c r="AK654" i="7"/>
  <c r="AK653" i="7"/>
  <c r="AK652" i="7"/>
  <c r="AK651" i="7"/>
  <c r="AK649" i="7"/>
  <c r="AK318" i="7"/>
  <c r="AK317" i="7"/>
  <c r="AK316" i="7"/>
  <c r="AK315" i="7"/>
  <c r="AK537" i="7"/>
  <c r="AK531" i="7"/>
  <c r="AK431" i="7"/>
  <c r="AK430" i="7"/>
  <c r="AK429" i="7"/>
  <c r="AK428" i="7"/>
  <c r="AK427" i="7"/>
  <c r="AK426" i="7"/>
  <c r="AK374" i="7"/>
  <c r="AK446" i="7"/>
  <c r="AK310" i="7"/>
  <c r="AK295" i="7"/>
  <c r="AK294" i="7"/>
  <c r="AK293" i="7"/>
  <c r="AK292" i="7"/>
  <c r="AK291" i="7"/>
  <c r="AK290" i="7"/>
  <c r="AK48" i="7"/>
  <c r="AJ452" i="7"/>
  <c r="AJ460" i="7"/>
  <c r="AJ458" i="7"/>
  <c r="AJ451" i="7"/>
  <c r="AJ455" i="7"/>
  <c r="AJ459" i="7"/>
  <c r="AJ479" i="7"/>
  <c r="AJ483" i="7"/>
  <c r="AJ503" i="7"/>
  <c r="AJ507" i="7"/>
  <c r="AJ511" i="7"/>
  <c r="AJ480" i="7"/>
  <c r="AJ484" i="7"/>
  <c r="AJ504" i="7"/>
  <c r="AJ508" i="7"/>
  <c r="AJ512" i="7"/>
  <c r="AK611" i="7"/>
  <c r="AJ50" i="7"/>
  <c r="AJ101" i="7"/>
  <c r="AJ646" i="7"/>
  <c r="AJ631" i="7" s="1"/>
  <c r="AJ109" i="7" s="1"/>
  <c r="AJ678" i="7"/>
  <c r="AJ663" i="7" s="1"/>
  <c r="AJ110" i="7" s="1"/>
  <c r="AJ710" i="7"/>
  <c r="AJ695" i="7" s="1"/>
  <c r="AJ111" i="7" s="1"/>
  <c r="AJ456" i="7"/>
  <c r="AJ311" i="7"/>
  <c r="AJ454" i="7"/>
  <c r="AJ453" i="7"/>
  <c r="AJ457" i="7"/>
  <c r="AJ477" i="7"/>
  <c r="AJ481" i="7"/>
  <c r="AJ485" i="7"/>
  <c r="AJ505" i="7"/>
  <c r="AJ509" i="7"/>
  <c r="AJ447" i="7"/>
  <c r="AJ478" i="7"/>
  <c r="AJ482" i="7"/>
  <c r="AJ486" i="7"/>
  <c r="AJ506" i="7"/>
  <c r="AJ510" i="7"/>
  <c r="AI112" i="7"/>
  <c r="AP103" i="7" l="1"/>
  <c r="AI122" i="7"/>
  <c r="AI123" i="7" s="1"/>
  <c r="AK710" i="7"/>
  <c r="AK695" i="7" s="1"/>
  <c r="AK111" i="7" s="1"/>
  <c r="AK50" i="7"/>
  <c r="AK451" i="7"/>
  <c r="AK459" i="7"/>
  <c r="AK457" i="7"/>
  <c r="AK454" i="7"/>
  <c r="AK458" i="7"/>
  <c r="AK478" i="7"/>
  <c r="AK482" i="7"/>
  <c r="AK486" i="7"/>
  <c r="AK506" i="7"/>
  <c r="AK510" i="7"/>
  <c r="AK479" i="7"/>
  <c r="AK483" i="7"/>
  <c r="AK503" i="7"/>
  <c r="AK507" i="7"/>
  <c r="AK511" i="7"/>
  <c r="AL611" i="7"/>
  <c r="AL721" i="7"/>
  <c r="AL720" i="7"/>
  <c r="AL718" i="7"/>
  <c r="AL717" i="7"/>
  <c r="AL716" i="7"/>
  <c r="AL715" i="7"/>
  <c r="AL714" i="7"/>
  <c r="AL375" i="7"/>
  <c r="AL373" i="7"/>
  <c r="AL372" i="7"/>
  <c r="AL371" i="7"/>
  <c r="AL370" i="7"/>
  <c r="AL369" i="7"/>
  <c r="AL368" i="7"/>
  <c r="AL367" i="7"/>
  <c r="AL366" i="7"/>
  <c r="AL689" i="7"/>
  <c r="AL688" i="7"/>
  <c r="AL687" i="7"/>
  <c r="AL686" i="7"/>
  <c r="AL685" i="7"/>
  <c r="AL684" i="7"/>
  <c r="AL683" i="7"/>
  <c r="AL681" i="7"/>
  <c r="AL349" i="7"/>
  <c r="AL348" i="7"/>
  <c r="AL347" i="7"/>
  <c r="AL346" i="7"/>
  <c r="AL345" i="7"/>
  <c r="AL344" i="7"/>
  <c r="AL343" i="7"/>
  <c r="AL342" i="7"/>
  <c r="AL341" i="7"/>
  <c r="AL340" i="7"/>
  <c r="AL657" i="7"/>
  <c r="AL656" i="7"/>
  <c r="AL655" i="7"/>
  <c r="AL654" i="7"/>
  <c r="AL653" i="7"/>
  <c r="AL652" i="7"/>
  <c r="AL651" i="7"/>
  <c r="AL649" i="7"/>
  <c r="AL324" i="7"/>
  <c r="AL323" i="7"/>
  <c r="AL322" i="7"/>
  <c r="AL321" i="7"/>
  <c r="AL320" i="7"/>
  <c r="AL319" i="7"/>
  <c r="AL318" i="7"/>
  <c r="AL317" i="7"/>
  <c r="AL316" i="7"/>
  <c r="AL315" i="7"/>
  <c r="AL537" i="7"/>
  <c r="AL531" i="7"/>
  <c r="AL446" i="7"/>
  <c r="AL431" i="7"/>
  <c r="AL430" i="7"/>
  <c r="AL429" i="7"/>
  <c r="AL428" i="7"/>
  <c r="AL427" i="7"/>
  <c r="AL426" i="7"/>
  <c r="AL374" i="7"/>
  <c r="AL310" i="7"/>
  <c r="AL295" i="7"/>
  <c r="AL294" i="7"/>
  <c r="AL293" i="7"/>
  <c r="AL292" i="7"/>
  <c r="AL291" i="7"/>
  <c r="AL290" i="7"/>
  <c r="AL48" i="7"/>
  <c r="AK311" i="7"/>
  <c r="AK455" i="7"/>
  <c r="AK453" i="7"/>
  <c r="AK452" i="7"/>
  <c r="AK456" i="7"/>
  <c r="AK460" i="7"/>
  <c r="AK480" i="7"/>
  <c r="AK484" i="7"/>
  <c r="AK504" i="7"/>
  <c r="AK508" i="7"/>
  <c r="AK512" i="7"/>
  <c r="AK477" i="7"/>
  <c r="AK481" i="7"/>
  <c r="AK485" i="7"/>
  <c r="AK505" i="7"/>
  <c r="AK509" i="7"/>
  <c r="AK447" i="7"/>
  <c r="AJ112" i="7"/>
  <c r="AK101" i="7"/>
  <c r="AK646" i="7"/>
  <c r="AK631" i="7" s="1"/>
  <c r="AK109" i="7" s="1"/>
  <c r="AK678" i="7"/>
  <c r="AK663" i="7" s="1"/>
  <c r="AK110" i="7" s="1"/>
  <c r="AJ122" i="7" l="1"/>
  <c r="AJ123" i="7" s="1"/>
  <c r="AL646" i="7"/>
  <c r="AL631" i="7" s="1"/>
  <c r="AL109" i="7" s="1"/>
  <c r="AL710" i="7"/>
  <c r="AL695" i="7" s="1"/>
  <c r="AL111" i="7" s="1"/>
  <c r="AL50" i="7"/>
  <c r="AL678" i="7"/>
  <c r="AL663" i="7" s="1"/>
  <c r="AL110" i="7" s="1"/>
  <c r="AL101" i="7"/>
  <c r="AM721" i="7"/>
  <c r="AM720" i="7"/>
  <c r="AM718" i="7"/>
  <c r="AM717" i="7"/>
  <c r="AM716" i="7"/>
  <c r="AM715" i="7"/>
  <c r="AM714" i="7"/>
  <c r="AM375" i="7"/>
  <c r="AM374" i="7"/>
  <c r="AM373" i="7"/>
  <c r="AM372" i="7"/>
  <c r="AM371" i="7"/>
  <c r="AM370" i="7"/>
  <c r="AM369" i="7"/>
  <c r="AM368" i="7"/>
  <c r="AM366" i="7"/>
  <c r="AM349" i="7"/>
  <c r="AM348" i="7"/>
  <c r="AM347" i="7"/>
  <c r="AM346" i="7"/>
  <c r="AM345" i="7"/>
  <c r="AM344" i="7"/>
  <c r="AM343" i="7"/>
  <c r="AM367" i="7"/>
  <c r="AM689" i="7"/>
  <c r="AM688" i="7"/>
  <c r="AM687" i="7"/>
  <c r="AM686" i="7"/>
  <c r="AM685" i="7"/>
  <c r="AM684" i="7"/>
  <c r="AM683" i="7"/>
  <c r="AM681" i="7"/>
  <c r="AM324" i="7"/>
  <c r="AM323" i="7"/>
  <c r="AM322" i="7"/>
  <c r="AM321" i="7"/>
  <c r="AM320" i="7"/>
  <c r="AM319" i="7"/>
  <c r="AM342" i="7"/>
  <c r="AM341" i="7"/>
  <c r="AM340" i="7"/>
  <c r="AM657" i="7"/>
  <c r="AM656" i="7"/>
  <c r="AM655" i="7"/>
  <c r="AM654" i="7"/>
  <c r="AM653" i="7"/>
  <c r="AM652" i="7"/>
  <c r="AM650" i="7"/>
  <c r="AM649" i="7"/>
  <c r="AM317" i="7"/>
  <c r="AM318" i="7"/>
  <c r="AM316" i="7"/>
  <c r="AM315" i="7"/>
  <c r="AM537" i="7"/>
  <c r="AM531" i="7"/>
  <c r="AM431" i="7"/>
  <c r="AM430" i="7"/>
  <c r="AM429" i="7"/>
  <c r="AM428" i="7"/>
  <c r="AM427" i="7"/>
  <c r="AM426" i="7"/>
  <c r="AM446" i="7"/>
  <c r="AM310" i="7"/>
  <c r="AM295" i="7"/>
  <c r="AM294" i="7"/>
  <c r="AM293" i="7"/>
  <c r="AM292" i="7"/>
  <c r="AM291" i="7"/>
  <c r="AM290" i="7"/>
  <c r="AM48" i="7"/>
  <c r="AL458" i="7"/>
  <c r="AL456" i="7"/>
  <c r="AL453" i="7"/>
  <c r="AL457" i="7"/>
  <c r="AL477" i="7"/>
  <c r="AL481" i="7"/>
  <c r="AL485" i="7"/>
  <c r="AL505" i="7"/>
  <c r="AL509" i="7"/>
  <c r="AL447" i="7"/>
  <c r="AL478" i="7"/>
  <c r="AL482" i="7"/>
  <c r="AL486" i="7"/>
  <c r="AL506" i="7"/>
  <c r="AL510" i="7"/>
  <c r="AK112" i="7"/>
  <c r="AL454" i="7"/>
  <c r="AL311" i="7"/>
  <c r="AL452" i="7"/>
  <c r="AL460" i="7"/>
  <c r="AL451" i="7"/>
  <c r="AL455" i="7"/>
  <c r="AL459" i="7"/>
  <c r="AL479" i="7"/>
  <c r="AL483" i="7"/>
  <c r="AL503" i="7"/>
  <c r="AL507" i="7"/>
  <c r="AL511" i="7"/>
  <c r="AL480" i="7"/>
  <c r="AL484" i="7"/>
  <c r="AL504" i="7"/>
  <c r="AL508" i="7"/>
  <c r="AL512" i="7"/>
  <c r="AM611" i="7"/>
  <c r="AK122" i="7" l="1"/>
  <c r="AK123" i="7" s="1"/>
  <c r="AL112" i="7"/>
  <c r="AM50" i="7"/>
  <c r="AM646" i="7"/>
  <c r="AM631" i="7" s="1"/>
  <c r="AM109" i="7" s="1"/>
  <c r="AM678" i="7"/>
  <c r="AM663" i="7" s="1"/>
  <c r="AM110" i="7" s="1"/>
  <c r="AM101" i="7"/>
  <c r="AM457" i="7"/>
  <c r="AM451" i="7"/>
  <c r="AM459" i="7"/>
  <c r="AM454" i="7"/>
  <c r="AM458" i="7"/>
  <c r="AM478" i="7"/>
  <c r="AM482" i="7"/>
  <c r="AM486" i="7"/>
  <c r="AM506" i="7"/>
  <c r="AM510" i="7"/>
  <c r="AM479" i="7"/>
  <c r="AM483" i="7"/>
  <c r="AM503" i="7"/>
  <c r="AM507" i="7"/>
  <c r="AM511" i="7"/>
  <c r="AN611" i="7"/>
  <c r="AM710" i="7"/>
  <c r="AM695" i="7" s="1"/>
  <c r="AM111" i="7" s="1"/>
  <c r="AN721" i="7"/>
  <c r="AN720" i="7"/>
  <c r="AN718" i="7"/>
  <c r="AN717" i="7"/>
  <c r="AN716" i="7"/>
  <c r="AN715" i="7"/>
  <c r="AN714" i="7"/>
  <c r="AN375" i="7"/>
  <c r="AN374" i="7"/>
  <c r="AN373" i="7"/>
  <c r="AN372" i="7"/>
  <c r="AN371" i="7"/>
  <c r="AN370" i="7"/>
  <c r="AN369" i="7"/>
  <c r="AN368" i="7"/>
  <c r="AN367" i="7"/>
  <c r="AN366" i="7"/>
  <c r="AN689" i="7"/>
  <c r="AN688" i="7"/>
  <c r="AN687" i="7"/>
  <c r="AN686" i="7"/>
  <c r="AN685" i="7"/>
  <c r="AN684" i="7"/>
  <c r="AN683" i="7"/>
  <c r="AN681" i="7"/>
  <c r="AN348" i="7"/>
  <c r="AN347" i="7"/>
  <c r="AN346" i="7"/>
  <c r="AN345" i="7"/>
  <c r="AN344" i="7"/>
  <c r="AN343" i="7"/>
  <c r="AN342" i="7"/>
  <c r="AN341" i="7"/>
  <c r="AN340" i="7"/>
  <c r="AN657" i="7"/>
  <c r="AN656" i="7"/>
  <c r="AN655" i="7"/>
  <c r="AN654" i="7"/>
  <c r="AN653" i="7"/>
  <c r="AN652" i="7"/>
  <c r="AN650" i="7"/>
  <c r="AN649" i="7"/>
  <c r="AN324" i="7"/>
  <c r="AN323" i="7"/>
  <c r="AN322" i="7"/>
  <c r="AN321" i="7"/>
  <c r="AN320" i="7"/>
  <c r="AN319" i="7"/>
  <c r="AN318" i="7"/>
  <c r="AN317" i="7"/>
  <c r="AN316" i="7"/>
  <c r="AN315" i="7"/>
  <c r="AN537" i="7"/>
  <c r="AN531" i="7"/>
  <c r="AN446" i="7"/>
  <c r="AN349" i="7"/>
  <c r="AN431" i="7"/>
  <c r="AN430" i="7"/>
  <c r="AN429" i="7"/>
  <c r="AN428" i="7"/>
  <c r="AN427" i="7"/>
  <c r="AN426" i="7"/>
  <c r="AN310" i="7"/>
  <c r="AN295" i="7"/>
  <c r="AN294" i="7"/>
  <c r="AN293" i="7"/>
  <c r="AN292" i="7"/>
  <c r="AN291" i="7"/>
  <c r="AN290" i="7"/>
  <c r="AN48" i="7"/>
  <c r="AM311" i="7"/>
  <c r="AM453" i="7"/>
  <c r="AM455" i="7"/>
  <c r="AM452" i="7"/>
  <c r="AM456" i="7"/>
  <c r="AM460" i="7"/>
  <c r="AM480" i="7"/>
  <c r="AM484" i="7"/>
  <c r="AM504" i="7"/>
  <c r="AM508" i="7"/>
  <c r="AM512" i="7"/>
  <c r="AM477" i="7"/>
  <c r="AM481" i="7"/>
  <c r="AM485" i="7"/>
  <c r="AM505" i="7"/>
  <c r="AM509" i="7"/>
  <c r="AM447" i="7"/>
  <c r="AL122" i="7" l="1"/>
  <c r="AL123" i="7" s="1"/>
  <c r="AM112" i="7"/>
  <c r="AN456" i="7"/>
  <c r="AN311" i="7"/>
  <c r="AN454" i="7"/>
  <c r="AN453" i="7"/>
  <c r="AN457" i="7"/>
  <c r="AN477" i="7"/>
  <c r="AN481" i="7"/>
  <c r="AN485" i="7"/>
  <c r="AN505" i="7"/>
  <c r="AN509" i="7"/>
  <c r="AN447" i="7"/>
  <c r="AN478" i="7"/>
  <c r="AN482" i="7"/>
  <c r="AN486" i="7"/>
  <c r="AN506" i="7"/>
  <c r="AN510" i="7"/>
  <c r="AO721" i="7"/>
  <c r="AO720" i="7"/>
  <c r="AO718" i="7"/>
  <c r="AO717" i="7"/>
  <c r="AO716" i="7"/>
  <c r="AO715" i="7"/>
  <c r="AO714" i="7"/>
  <c r="AO375" i="7"/>
  <c r="AO373" i="7"/>
  <c r="AO372" i="7"/>
  <c r="AO371" i="7"/>
  <c r="AO370" i="7"/>
  <c r="AO369" i="7"/>
  <c r="AO368" i="7"/>
  <c r="AO367" i="7"/>
  <c r="AO349" i="7"/>
  <c r="AO348" i="7"/>
  <c r="AO347" i="7"/>
  <c r="AO346" i="7"/>
  <c r="AO345" i="7"/>
  <c r="AO344" i="7"/>
  <c r="AO343" i="7"/>
  <c r="AO366" i="7"/>
  <c r="AO689" i="7"/>
  <c r="AO688" i="7"/>
  <c r="AO687" i="7"/>
  <c r="AO686" i="7"/>
  <c r="AO685" i="7"/>
  <c r="AO684" i="7"/>
  <c r="AO683" i="7"/>
  <c r="AO681" i="7"/>
  <c r="AO342" i="7"/>
  <c r="AO324" i="7"/>
  <c r="AO323" i="7"/>
  <c r="AO322" i="7"/>
  <c r="AO321" i="7"/>
  <c r="AO320" i="7"/>
  <c r="AO319" i="7"/>
  <c r="AO341" i="7"/>
  <c r="AO340" i="7"/>
  <c r="AO657" i="7"/>
  <c r="AO656" i="7"/>
  <c r="AO655" i="7"/>
  <c r="AO654" i="7"/>
  <c r="AO653" i="7"/>
  <c r="AO652" i="7"/>
  <c r="AO650" i="7"/>
  <c r="AO649" i="7"/>
  <c r="AO318" i="7"/>
  <c r="AO317" i="7"/>
  <c r="AO316" i="7"/>
  <c r="AO315" i="7"/>
  <c r="AO537" i="7"/>
  <c r="AO531" i="7"/>
  <c r="AO431" i="7"/>
  <c r="AO430" i="7"/>
  <c r="AO429" i="7"/>
  <c r="AO428" i="7"/>
  <c r="AO427" i="7"/>
  <c r="AO426" i="7"/>
  <c r="AO374" i="7"/>
  <c r="AO446" i="7"/>
  <c r="AO310" i="7"/>
  <c r="AO295" i="7"/>
  <c r="AO294" i="7"/>
  <c r="AO293" i="7"/>
  <c r="AO292" i="7"/>
  <c r="AO291" i="7"/>
  <c r="AO290" i="7"/>
  <c r="AO48" i="7"/>
  <c r="AN452" i="7"/>
  <c r="AN460" i="7"/>
  <c r="AN458" i="7"/>
  <c r="AN451" i="7"/>
  <c r="AN455" i="7"/>
  <c r="AN459" i="7"/>
  <c r="AN479" i="7"/>
  <c r="AN483" i="7"/>
  <c r="AN503" i="7"/>
  <c r="AN507" i="7"/>
  <c r="AN511" i="7"/>
  <c r="AN480" i="7"/>
  <c r="AN484" i="7"/>
  <c r="AN504" i="7"/>
  <c r="AN508" i="7"/>
  <c r="AN512" i="7"/>
  <c r="AO611" i="7"/>
  <c r="AN50" i="7"/>
  <c r="AN101" i="7"/>
  <c r="AN646" i="7"/>
  <c r="AN631" i="7" s="1"/>
  <c r="AN109" i="7" s="1"/>
  <c r="AN678" i="7"/>
  <c r="AN663" i="7" s="1"/>
  <c r="AN110" i="7" s="1"/>
  <c r="AN710" i="7"/>
  <c r="AN695" i="7" s="1"/>
  <c r="AN111" i="7" s="1"/>
  <c r="AM122" i="7" l="1"/>
  <c r="AM123" i="7" s="1"/>
  <c r="AO50" i="7"/>
  <c r="AO646" i="7"/>
  <c r="AO631" i="7" s="1"/>
  <c r="AO109" i="7" s="1"/>
  <c r="AO678" i="7"/>
  <c r="AO663" i="7" s="1"/>
  <c r="AO110" i="7" s="1"/>
  <c r="AO101" i="7"/>
  <c r="AO451" i="7"/>
  <c r="AO459" i="7"/>
  <c r="AO457" i="7"/>
  <c r="AO454" i="7"/>
  <c r="AO458" i="7"/>
  <c r="AO478" i="7"/>
  <c r="AO482" i="7"/>
  <c r="AO486" i="7"/>
  <c r="AO506" i="7"/>
  <c r="AO510" i="7"/>
  <c r="AO479" i="7"/>
  <c r="AO483" i="7"/>
  <c r="AO503" i="7"/>
  <c r="AO507" i="7"/>
  <c r="AO511" i="7"/>
  <c r="AP611" i="7"/>
  <c r="AO710" i="7"/>
  <c r="AO695" i="7" s="1"/>
  <c r="AO111" i="7" s="1"/>
  <c r="AP721" i="7"/>
  <c r="AP720" i="7"/>
  <c r="AP718" i="7"/>
  <c r="AP717" i="7"/>
  <c r="AP716" i="7"/>
  <c r="AP715" i="7"/>
  <c r="AP714" i="7"/>
  <c r="B709" i="7"/>
  <c r="B708" i="7"/>
  <c r="B707" i="7"/>
  <c r="B706" i="7"/>
  <c r="B705" i="7"/>
  <c r="B704" i="7"/>
  <c r="B703" i="7"/>
  <c r="B702" i="7"/>
  <c r="B701" i="7"/>
  <c r="AP366" i="7"/>
  <c r="AP689" i="7"/>
  <c r="B689" i="7" s="1"/>
  <c r="AP688" i="7"/>
  <c r="B688" i="7" s="1"/>
  <c r="AP687" i="7"/>
  <c r="B687" i="7" s="1"/>
  <c r="AP686" i="7"/>
  <c r="B686" i="7" s="1"/>
  <c r="AP685" i="7"/>
  <c r="B685" i="7" s="1"/>
  <c r="AP684" i="7"/>
  <c r="B684" i="7" s="1"/>
  <c r="AP683" i="7"/>
  <c r="B683" i="7" s="1"/>
  <c r="AP681" i="7"/>
  <c r="B677" i="7"/>
  <c r="B676" i="7"/>
  <c r="B675" i="7"/>
  <c r="B674" i="7"/>
  <c r="B673" i="7"/>
  <c r="B672" i="7"/>
  <c r="B671" i="7"/>
  <c r="B670" i="7"/>
  <c r="B669" i="7"/>
  <c r="AP340" i="7"/>
  <c r="AP657" i="7"/>
  <c r="B657" i="7" s="1"/>
  <c r="AP656" i="7"/>
  <c r="B656" i="7" s="1"/>
  <c r="AP655" i="7"/>
  <c r="B655" i="7" s="1"/>
  <c r="AP654" i="7"/>
  <c r="B654" i="7" s="1"/>
  <c r="AP653" i="7"/>
  <c r="B653" i="7" s="1"/>
  <c r="AP652" i="7"/>
  <c r="B652" i="7" s="1"/>
  <c r="AP650" i="7"/>
  <c r="AP649" i="7"/>
  <c r="B645" i="7"/>
  <c r="B644" i="7"/>
  <c r="B643" i="7"/>
  <c r="B642" i="7"/>
  <c r="B641" i="7"/>
  <c r="B640" i="7"/>
  <c r="B639" i="7"/>
  <c r="B638" i="7"/>
  <c r="B637" i="7"/>
  <c r="AP315" i="7"/>
  <c r="AP537" i="7"/>
  <c r="AP531" i="7"/>
  <c r="AP446" i="7"/>
  <c r="AP349" i="7"/>
  <c r="AP431" i="7"/>
  <c r="B431" i="7" s="1" a="1"/>
  <c r="B431" i="7" s="1"/>
  <c r="AP430" i="7"/>
  <c r="B430" i="7" s="1" a="1"/>
  <c r="B430" i="7" s="1"/>
  <c r="AP429" i="7"/>
  <c r="B429" i="7" s="1" a="1"/>
  <c r="B429" i="7" s="1"/>
  <c r="AP428" i="7"/>
  <c r="B428" i="7" s="1" a="1"/>
  <c r="B428" i="7" s="1"/>
  <c r="AP427" i="7"/>
  <c r="B427" i="7" s="1" a="1"/>
  <c r="B427" i="7" s="1"/>
  <c r="AP426" i="7"/>
  <c r="B426" i="7" s="1" a="1"/>
  <c r="B426" i="7" s="1"/>
  <c r="AP310" i="7"/>
  <c r="AP295" i="7"/>
  <c r="B294" i="7" s="1" a="1"/>
  <c r="B294" i="7" s="1"/>
  <c r="AP294" i="7"/>
  <c r="B293" i="7" s="1" a="1"/>
  <c r="B293" i="7" s="1"/>
  <c r="AP293" i="7"/>
  <c r="B292" i="7" s="1" a="1"/>
  <c r="B292" i="7" s="1"/>
  <c r="AP292" i="7"/>
  <c r="B291" i="7" s="1" a="1"/>
  <c r="B291" i="7" s="1"/>
  <c r="AP291" i="7"/>
  <c r="B290" i="7" s="1" a="1"/>
  <c r="B290" i="7" s="1"/>
  <c r="AP290" i="7"/>
  <c r="AP48" i="7"/>
  <c r="AO311" i="7"/>
  <c r="AO455" i="7"/>
  <c r="AO453" i="7"/>
  <c r="AO452" i="7"/>
  <c r="AO456" i="7"/>
  <c r="AO460" i="7"/>
  <c r="AO480" i="7"/>
  <c r="AO484" i="7"/>
  <c r="AO504" i="7"/>
  <c r="AO508" i="7"/>
  <c r="AO512" i="7"/>
  <c r="AO477" i="7"/>
  <c r="AO481" i="7"/>
  <c r="AO485" i="7"/>
  <c r="AO505" i="7"/>
  <c r="AO509" i="7"/>
  <c r="AO447" i="7"/>
  <c r="AN112" i="7"/>
  <c r="AN122" i="7" l="1"/>
  <c r="AN123" i="7" s="1"/>
  <c r="R715" i="7"/>
  <c r="S715" i="7"/>
  <c r="T715" i="7"/>
  <c r="U715" i="7"/>
  <c r="V715" i="7"/>
  <c r="AL719" i="7"/>
  <c r="AM719" i="7"/>
  <c r="AN719" i="7"/>
  <c r="AO719" i="7"/>
  <c r="W716" i="7"/>
  <c r="X716" i="7"/>
  <c r="Y716" i="7"/>
  <c r="Z716" i="7"/>
  <c r="AA716" i="7"/>
  <c r="AP719" i="7"/>
  <c r="I713" i="7"/>
  <c r="J713" i="7"/>
  <c r="K713" i="7"/>
  <c r="L713" i="7"/>
  <c r="AB717" i="7"/>
  <c r="AC717" i="7"/>
  <c r="AD717" i="7"/>
  <c r="AE717" i="7"/>
  <c r="AF717" i="7"/>
  <c r="M714" i="7"/>
  <c r="N714" i="7"/>
  <c r="O714" i="7"/>
  <c r="P714" i="7"/>
  <c r="Q714" i="7"/>
  <c r="AG718" i="7"/>
  <c r="AH718" i="7"/>
  <c r="AI718" i="7"/>
  <c r="AJ718" i="7"/>
  <c r="AK718" i="7"/>
  <c r="AP318" i="7"/>
  <c r="AP368" i="7"/>
  <c r="AP370" i="7"/>
  <c r="AP374" i="7"/>
  <c r="AP323" i="7"/>
  <c r="AP372" i="7"/>
  <c r="AP341" i="7"/>
  <c r="AP343" i="7"/>
  <c r="AP345" i="7"/>
  <c r="AP321" i="7"/>
  <c r="AP319" i="7"/>
  <c r="AP347" i="7"/>
  <c r="AP317" i="7"/>
  <c r="AP346" i="7"/>
  <c r="AP324" i="7"/>
  <c r="AP371" i="7"/>
  <c r="AP316" i="7"/>
  <c r="AP342" i="7"/>
  <c r="AP367" i="7"/>
  <c r="AP375" i="7"/>
  <c r="AP322" i="7"/>
  <c r="AP320" i="7"/>
  <c r="AP344" i="7"/>
  <c r="AP348" i="7"/>
  <c r="AP369" i="7"/>
  <c r="AP373" i="7"/>
  <c r="AP713" i="7"/>
  <c r="F713" i="7"/>
  <c r="G713" i="7"/>
  <c r="H713" i="7"/>
  <c r="L715" i="7"/>
  <c r="M715" i="7"/>
  <c r="N715" i="7"/>
  <c r="R717" i="7"/>
  <c r="S717" i="7"/>
  <c r="T717" i="7"/>
  <c r="X719" i="7"/>
  <c r="Y719" i="7"/>
  <c r="Z719" i="7"/>
  <c r="AD721" i="7"/>
  <c r="AE721" i="7"/>
  <c r="AF721" i="7"/>
  <c r="I714" i="7"/>
  <c r="J714" i="7"/>
  <c r="K714" i="7"/>
  <c r="O716" i="7"/>
  <c r="P716" i="7"/>
  <c r="Q716" i="7"/>
  <c r="U718" i="7"/>
  <c r="V718" i="7"/>
  <c r="W718" i="7"/>
  <c r="AA720" i="7"/>
  <c r="AB720" i="7"/>
  <c r="AC720" i="7"/>
  <c r="AP50" i="7"/>
  <c r="AO112" i="7"/>
  <c r="AP101" i="7"/>
  <c r="AP477" i="7"/>
  <c r="AP447" i="7"/>
  <c r="AM466" i="7" s="1"/>
  <c r="AP486" i="7"/>
  <c r="AP498" i="7" s="1"/>
  <c r="O649" i="7"/>
  <c r="P649" i="7"/>
  <c r="Q649" i="7"/>
  <c r="R649" i="7"/>
  <c r="S649" i="7"/>
  <c r="T649" i="7"/>
  <c r="U649" i="7"/>
  <c r="V649" i="7"/>
  <c r="W649" i="7"/>
  <c r="X649" i="7"/>
  <c r="Y649" i="7"/>
  <c r="Z649" i="7"/>
  <c r="AM651" i="7"/>
  <c r="AN651" i="7"/>
  <c r="AO651" i="7"/>
  <c r="R681" i="7"/>
  <c r="S681" i="7"/>
  <c r="T681" i="7"/>
  <c r="U681" i="7"/>
  <c r="V681" i="7"/>
  <c r="W681" i="7"/>
  <c r="X681" i="7"/>
  <c r="Y681" i="7"/>
  <c r="Z681" i="7"/>
  <c r="AA681" i="7"/>
  <c r="AB681" i="7"/>
  <c r="AC681" i="7"/>
  <c r="AD681" i="7"/>
  <c r="AE681" i="7"/>
  <c r="AF681" i="7"/>
  <c r="W713" i="7"/>
  <c r="X713" i="7"/>
  <c r="Y713" i="7"/>
  <c r="Z713" i="7"/>
  <c r="AA713" i="7"/>
  <c r="AB713" i="7"/>
  <c r="AC713" i="7"/>
  <c r="AD713" i="7"/>
  <c r="AE713" i="7"/>
  <c r="AF713" i="7"/>
  <c r="AG713" i="7"/>
  <c r="AH713" i="7"/>
  <c r="AI713" i="7"/>
  <c r="AJ713" i="7"/>
  <c r="AK713" i="7"/>
  <c r="AL713" i="7"/>
  <c r="AM713" i="7"/>
  <c r="AN713" i="7"/>
  <c r="AO713" i="7"/>
  <c r="AP651" i="7"/>
  <c r="AP311" i="7"/>
  <c r="Z360" i="7" s="1"/>
  <c r="AP451" i="7"/>
  <c r="AP503" i="7"/>
  <c r="AP646" i="7"/>
  <c r="AP631" i="7" s="1"/>
  <c r="AP109" i="7" s="1"/>
  <c r="B636" i="7"/>
  <c r="AA650" i="7"/>
  <c r="AB650" i="7"/>
  <c r="AC650" i="7"/>
  <c r="AD650" i="7"/>
  <c r="AE650" i="7"/>
  <c r="AF650" i="7"/>
  <c r="AG650" i="7"/>
  <c r="AH650" i="7"/>
  <c r="AI650" i="7"/>
  <c r="AJ650" i="7"/>
  <c r="AK650" i="7"/>
  <c r="AL650" i="7"/>
  <c r="AP678" i="7"/>
  <c r="AP663" i="7" s="1"/>
  <c r="AP110" i="7" s="1"/>
  <c r="B668" i="7"/>
  <c r="AG682" i="7"/>
  <c r="AH682" i="7"/>
  <c r="AI682" i="7"/>
  <c r="AJ682" i="7"/>
  <c r="AK682" i="7"/>
  <c r="AL682" i="7"/>
  <c r="AM682" i="7"/>
  <c r="AN682" i="7"/>
  <c r="AO682" i="7"/>
  <c r="AP710" i="7"/>
  <c r="AP695" i="7" s="1"/>
  <c r="AP111" i="7" s="1"/>
  <c r="B700" i="7"/>
  <c r="AP682" i="7"/>
  <c r="AP352" i="7" l="1"/>
  <c r="R680" i="7"/>
  <c r="S680" i="7"/>
  <c r="S690" i="7" s="1"/>
  <c r="S662" i="7" s="1"/>
  <c r="S105" i="7" s="1"/>
  <c r="T680" i="7"/>
  <c r="T690" i="7" s="1"/>
  <c r="T662" i="7" s="1"/>
  <c r="T105" i="7" s="1"/>
  <c r="U680" i="7"/>
  <c r="V680" i="7"/>
  <c r="V690" i="7" s="1"/>
  <c r="V662" i="7" s="1"/>
  <c r="V105" i="7" s="1"/>
  <c r="W680" i="7"/>
  <c r="W690" i="7" s="1"/>
  <c r="W662" i="7" s="1"/>
  <c r="W105" i="7" s="1"/>
  <c r="X680" i="7"/>
  <c r="X690" i="7" s="1"/>
  <c r="X662" i="7" s="1"/>
  <c r="X105" i="7" s="1"/>
  <c r="Y680" i="7"/>
  <c r="Z680" i="7"/>
  <c r="Z690" i="7" s="1"/>
  <c r="Z662" i="7" s="1"/>
  <c r="Z105" i="7" s="1"/>
  <c r="AA680" i="7"/>
  <c r="AA690" i="7" s="1"/>
  <c r="AA662" i="7" s="1"/>
  <c r="AA105" i="7" s="1"/>
  <c r="AB680" i="7"/>
  <c r="AB690" i="7" s="1"/>
  <c r="AB662" i="7" s="1"/>
  <c r="AB105" i="7" s="1"/>
  <c r="AC680" i="7"/>
  <c r="AD680" i="7"/>
  <c r="AD690" i="7" s="1"/>
  <c r="AD662" i="7" s="1"/>
  <c r="AD105" i="7" s="1"/>
  <c r="AE680" i="7"/>
  <c r="AF680" i="7"/>
  <c r="AF690" i="7" s="1"/>
  <c r="AF662" i="7" s="1"/>
  <c r="AF105" i="7" s="1"/>
  <c r="AG680" i="7"/>
  <c r="AG690" i="7" s="1"/>
  <c r="AG662" i="7" s="1"/>
  <c r="AG105" i="7" s="1"/>
  <c r="AH680" i="7"/>
  <c r="AI680" i="7"/>
  <c r="AJ680" i="7"/>
  <c r="AJ690" i="7" s="1"/>
  <c r="AJ662" i="7" s="1"/>
  <c r="AJ105" i="7" s="1"/>
  <c r="AK680" i="7"/>
  <c r="AL680" i="7"/>
  <c r="AL690" i="7" s="1"/>
  <c r="AL662" i="7" s="1"/>
  <c r="AL105" i="7" s="1"/>
  <c r="AM680" i="7"/>
  <c r="AM690" i="7" s="1"/>
  <c r="AM662" i="7" s="1"/>
  <c r="AM105" i="7" s="1"/>
  <c r="AN680" i="7"/>
  <c r="AN690" i="7" s="1"/>
  <c r="AN662" i="7" s="1"/>
  <c r="AN105" i="7" s="1"/>
  <c r="AO680" i="7"/>
  <c r="AO690" i="7" s="1"/>
  <c r="AO662" i="7" s="1"/>
  <c r="AO105" i="7" s="1"/>
  <c r="AP680" i="7"/>
  <c r="AE690" i="7"/>
  <c r="AE662" i="7" s="1"/>
  <c r="AE105" i="7" s="1"/>
  <c r="AP359" i="7"/>
  <c r="AN516" i="7"/>
  <c r="AO359" i="7"/>
  <c r="AO470" i="7"/>
  <c r="AM384" i="7"/>
  <c r="AJ521" i="7"/>
  <c r="AI384" i="7"/>
  <c r="AG384" i="7"/>
  <c r="AE384" i="7"/>
  <c r="AC384" i="7"/>
  <c r="AA384" i="7"/>
  <c r="X521" i="7"/>
  <c r="W384" i="7"/>
  <c r="U384" i="7"/>
  <c r="S384" i="7"/>
  <c r="P521" i="7"/>
  <c r="O384" i="7"/>
  <c r="L521" i="7"/>
  <c r="E521" i="7"/>
  <c r="F521" i="7"/>
  <c r="I384" i="7"/>
  <c r="D384" i="7"/>
  <c r="AN361" i="7"/>
  <c r="AK498" i="7"/>
  <c r="AJ361" i="7"/>
  <c r="AH361" i="7"/>
  <c r="AE498" i="7"/>
  <c r="AC498" i="7"/>
  <c r="AB361" i="7"/>
  <c r="Z361" i="7"/>
  <c r="X361" i="7"/>
  <c r="V361" i="7"/>
  <c r="S498" i="7"/>
  <c r="R361" i="7"/>
  <c r="P361" i="7"/>
  <c r="G498" i="7"/>
  <c r="E498" i="7"/>
  <c r="K498" i="7"/>
  <c r="K361" i="7"/>
  <c r="I361" i="7"/>
  <c r="G361" i="7"/>
  <c r="AM490" i="7"/>
  <c r="AK490" i="7"/>
  <c r="AJ353" i="7"/>
  <c r="AH353" i="7"/>
  <c r="AF353" i="7"/>
  <c r="AC490" i="7"/>
  <c r="AA490" i="7"/>
  <c r="Y490" i="7"/>
  <c r="X353" i="7"/>
  <c r="U490" i="7"/>
  <c r="S490" i="7"/>
  <c r="Q490" i="7"/>
  <c r="P353" i="7"/>
  <c r="N353" i="7"/>
  <c r="L353" i="7"/>
  <c r="I490" i="7"/>
  <c r="H353" i="7"/>
  <c r="F490" i="7"/>
  <c r="C490" i="7"/>
  <c r="AM330" i="7"/>
  <c r="AK330" i="7"/>
  <c r="AH467" i="7"/>
  <c r="AG330" i="7"/>
  <c r="AD467" i="7"/>
  <c r="AB467" i="7"/>
  <c r="Z467" i="7"/>
  <c r="X467" i="7"/>
  <c r="W330" i="7"/>
  <c r="U330" i="7"/>
  <c r="S330" i="7"/>
  <c r="Q330" i="7"/>
  <c r="O330" i="7"/>
  <c r="M330" i="7"/>
  <c r="K330" i="7"/>
  <c r="E467" i="7"/>
  <c r="D467" i="7"/>
  <c r="H330" i="7"/>
  <c r="C330" i="7"/>
  <c r="AK517" i="7"/>
  <c r="AJ380" i="7"/>
  <c r="AF380" i="7"/>
  <c r="AB380" i="7"/>
  <c r="T517" i="7"/>
  <c r="M380" i="7"/>
  <c r="E380" i="7"/>
  <c r="AL520" i="7"/>
  <c r="AE383" i="7"/>
  <c r="V520" i="7"/>
  <c r="O383" i="7"/>
  <c r="F520" i="7"/>
  <c r="AJ360" i="7"/>
  <c r="AB360" i="7"/>
  <c r="S497" i="7"/>
  <c r="C497" i="7"/>
  <c r="E360" i="7"/>
  <c r="W712" i="7"/>
  <c r="W722" i="7" s="1"/>
  <c r="W694" i="7" s="1"/>
  <c r="W106" i="7" s="1"/>
  <c r="X712" i="7"/>
  <c r="Y712" i="7"/>
  <c r="Z712" i="7"/>
  <c r="Z722" i="7" s="1"/>
  <c r="Z694" i="7" s="1"/>
  <c r="Z106" i="7" s="1"/>
  <c r="AA712" i="7"/>
  <c r="AA722" i="7" s="1"/>
  <c r="AA694" i="7" s="1"/>
  <c r="AA106" i="7" s="1"/>
  <c r="AB712" i="7"/>
  <c r="AC712" i="7"/>
  <c r="AD712" i="7"/>
  <c r="AD722" i="7" s="1"/>
  <c r="AD694" i="7" s="1"/>
  <c r="AD106" i="7" s="1"/>
  <c r="AE712" i="7"/>
  <c r="AE722" i="7" s="1"/>
  <c r="AE694" i="7" s="1"/>
  <c r="AE106" i="7" s="1"/>
  <c r="AF712" i="7"/>
  <c r="AG712" i="7"/>
  <c r="AH712" i="7"/>
  <c r="AH722" i="7" s="1"/>
  <c r="AH694" i="7" s="1"/>
  <c r="AH106" i="7" s="1"/>
  <c r="AI712" i="7"/>
  <c r="AI722" i="7" s="1"/>
  <c r="AI694" i="7" s="1"/>
  <c r="AI106" i="7" s="1"/>
  <c r="AJ712" i="7"/>
  <c r="AK712" i="7"/>
  <c r="AL712" i="7"/>
  <c r="AL722" i="7" s="1"/>
  <c r="AL694" i="7" s="1"/>
  <c r="AL106" i="7" s="1"/>
  <c r="AM712" i="7"/>
  <c r="AM722" i="7" s="1"/>
  <c r="AM694" i="7" s="1"/>
  <c r="AM106" i="7" s="1"/>
  <c r="AN712" i="7"/>
  <c r="AO712" i="7"/>
  <c r="AP712" i="7"/>
  <c r="AP722" i="7" s="1"/>
  <c r="AP694" i="7" s="1"/>
  <c r="AP106" i="7" s="1"/>
  <c r="AI690" i="7"/>
  <c r="AI662" i="7" s="1"/>
  <c r="AI105" i="7" s="1"/>
  <c r="R690" i="7"/>
  <c r="R662" i="7" s="1"/>
  <c r="R105" i="7" s="1"/>
  <c r="AP356" i="7"/>
  <c r="AP353" i="7"/>
  <c r="AO332" i="7"/>
  <c r="AN496" i="7"/>
  <c r="AN384" i="7"/>
  <c r="AK521" i="7"/>
  <c r="AI521" i="7"/>
  <c r="AG521" i="7"/>
  <c r="AE521" i="7"/>
  <c r="AD384" i="7"/>
  <c r="AA521" i="7"/>
  <c r="Z384" i="7"/>
  <c r="W521" i="7"/>
  <c r="U521" i="7"/>
  <c r="S521" i="7"/>
  <c r="R384" i="7"/>
  <c r="O521" i="7"/>
  <c r="N384" i="7"/>
  <c r="K521" i="7"/>
  <c r="K384" i="7"/>
  <c r="G521" i="7"/>
  <c r="E384" i="7"/>
  <c r="H384" i="7"/>
  <c r="AM498" i="7"/>
  <c r="AL361" i="7"/>
  <c r="AI498" i="7"/>
  <c r="AG498" i="7"/>
  <c r="AF361" i="7"/>
  <c r="AD361" i="7"/>
  <c r="AA498" i="7"/>
  <c r="Y498" i="7"/>
  <c r="W498" i="7"/>
  <c r="U498" i="7"/>
  <c r="T361" i="7"/>
  <c r="Q498" i="7"/>
  <c r="O498" i="7"/>
  <c r="H498" i="7"/>
  <c r="N361" i="7"/>
  <c r="C498" i="7"/>
  <c r="E361" i="7"/>
  <c r="L361" i="7"/>
  <c r="M361" i="7"/>
  <c r="AL490" i="7"/>
  <c r="AJ490" i="7"/>
  <c r="AH490" i="7"/>
  <c r="AF490" i="7"/>
  <c r="AE353" i="7"/>
  <c r="AC353" i="7"/>
  <c r="AA353" i="7"/>
  <c r="X490" i="7"/>
  <c r="W353" i="7"/>
  <c r="U353" i="7"/>
  <c r="S353" i="7"/>
  <c r="P490" i="7"/>
  <c r="N490" i="7"/>
  <c r="M353" i="7"/>
  <c r="K353" i="7"/>
  <c r="I353" i="7"/>
  <c r="E490" i="7"/>
  <c r="D353" i="7"/>
  <c r="C353" i="7"/>
  <c r="AL467" i="7"/>
  <c r="AJ467" i="7"/>
  <c r="AI330" i="7"/>
  <c r="AF467" i="7"/>
  <c r="AE330" i="7"/>
  <c r="AC330" i="7"/>
  <c r="AA330" i="7"/>
  <c r="Y330" i="7"/>
  <c r="V467" i="7"/>
  <c r="T467" i="7"/>
  <c r="R467" i="7"/>
  <c r="P467" i="7"/>
  <c r="N467" i="7"/>
  <c r="L467" i="7"/>
  <c r="J467" i="7"/>
  <c r="H467" i="7"/>
  <c r="F467" i="7"/>
  <c r="G330" i="7"/>
  <c r="AM517" i="7"/>
  <c r="AL380" i="7"/>
  <c r="AI380" i="7"/>
  <c r="AE380" i="7"/>
  <c r="AA380" i="7"/>
  <c r="S380" i="7"/>
  <c r="J517" i="7"/>
  <c r="AN471" i="7"/>
  <c r="AJ520" i="7"/>
  <c r="AC383" i="7"/>
  <c r="T520" i="7"/>
  <c r="M383" i="7"/>
  <c r="G383" i="7"/>
  <c r="AG497" i="7"/>
  <c r="Q497" i="7"/>
  <c r="G497" i="7"/>
  <c r="AH690" i="7"/>
  <c r="AH662" i="7" s="1"/>
  <c r="AH105" i="7" s="1"/>
  <c r="O648" i="7"/>
  <c r="O658" i="7" s="1"/>
  <c r="O630" i="7" s="1"/>
  <c r="O104" i="7" s="1"/>
  <c r="P648" i="7"/>
  <c r="P658" i="7" s="1"/>
  <c r="P630" i="7" s="1"/>
  <c r="P104" i="7" s="1"/>
  <c r="Q648" i="7"/>
  <c r="Q658" i="7" s="1"/>
  <c r="Q630" i="7" s="1"/>
  <c r="Q104" i="7" s="1"/>
  <c r="R648" i="7"/>
  <c r="R658" i="7" s="1"/>
  <c r="R630" i="7" s="1"/>
  <c r="R104" i="7" s="1"/>
  <c r="S648" i="7"/>
  <c r="S658" i="7" s="1"/>
  <c r="S630" i="7" s="1"/>
  <c r="S104" i="7" s="1"/>
  <c r="T648" i="7"/>
  <c r="T658" i="7" s="1"/>
  <c r="T630" i="7" s="1"/>
  <c r="T104" i="7" s="1"/>
  <c r="U648" i="7"/>
  <c r="U658" i="7" s="1"/>
  <c r="U630" i="7" s="1"/>
  <c r="U104" i="7" s="1"/>
  <c r="V648" i="7"/>
  <c r="V658" i="7" s="1"/>
  <c r="V630" i="7" s="1"/>
  <c r="W648" i="7"/>
  <c r="W658" i="7" s="1"/>
  <c r="W630" i="7" s="1"/>
  <c r="X648" i="7"/>
  <c r="X658" i="7" s="1"/>
  <c r="X630" i="7" s="1"/>
  <c r="Y648" i="7"/>
  <c r="Y658" i="7" s="1"/>
  <c r="Y630" i="7" s="1"/>
  <c r="Z648" i="7"/>
  <c r="Z658" i="7" s="1"/>
  <c r="Z630" i="7" s="1"/>
  <c r="AA648" i="7"/>
  <c r="AA658" i="7" s="1"/>
  <c r="AA630" i="7" s="1"/>
  <c r="AB648" i="7"/>
  <c r="AB658" i="7" s="1"/>
  <c r="AB630" i="7" s="1"/>
  <c r="AC648" i="7"/>
  <c r="AC658" i="7" s="1"/>
  <c r="AC630" i="7" s="1"/>
  <c r="AD648" i="7"/>
  <c r="AD658" i="7" s="1"/>
  <c r="AD630" i="7" s="1"/>
  <c r="AE648" i="7"/>
  <c r="AE658" i="7" s="1"/>
  <c r="AE630" i="7" s="1"/>
  <c r="AF648" i="7"/>
  <c r="AF658" i="7" s="1"/>
  <c r="AF630" i="7" s="1"/>
  <c r="AG648" i="7"/>
  <c r="AG658" i="7" s="1"/>
  <c r="AG630" i="7" s="1"/>
  <c r="AH648" i="7"/>
  <c r="AH658" i="7" s="1"/>
  <c r="AH630" i="7" s="1"/>
  <c r="AI648" i="7"/>
  <c r="AI658" i="7" s="1"/>
  <c r="AI630" i="7" s="1"/>
  <c r="AJ648" i="7"/>
  <c r="AJ658" i="7" s="1"/>
  <c r="AJ630" i="7" s="1"/>
  <c r="AK648" i="7"/>
  <c r="AK658" i="7" s="1"/>
  <c r="AK630" i="7" s="1"/>
  <c r="AL648" i="7"/>
  <c r="AM648" i="7"/>
  <c r="AM658" i="7" s="1"/>
  <c r="AM630" i="7" s="1"/>
  <c r="AN648" i="7"/>
  <c r="AN658" i="7" s="1"/>
  <c r="AN630" i="7" s="1"/>
  <c r="AO648" i="7"/>
  <c r="AO658" i="7" s="1"/>
  <c r="AO630" i="7" s="1"/>
  <c r="AP648" i="7"/>
  <c r="AO384" i="7"/>
  <c r="H331" i="7"/>
  <c r="I331" i="7"/>
  <c r="L331" i="7"/>
  <c r="N331" i="7"/>
  <c r="V331" i="7"/>
  <c r="Z331" i="7"/>
  <c r="AD331" i="7"/>
  <c r="AH331" i="7"/>
  <c r="AJ331" i="7"/>
  <c r="AL331" i="7"/>
  <c r="I354" i="7"/>
  <c r="M354" i="7"/>
  <c r="U354" i="7"/>
  <c r="Y354" i="7"/>
  <c r="AG354" i="7"/>
  <c r="AI354" i="7"/>
  <c r="AK354" i="7"/>
  <c r="H385" i="7"/>
  <c r="F385" i="7"/>
  <c r="K385" i="7"/>
  <c r="M385" i="7"/>
  <c r="O385" i="7"/>
  <c r="Q385" i="7"/>
  <c r="S385" i="7"/>
  <c r="W385" i="7"/>
  <c r="Y385" i="7"/>
  <c r="AA385" i="7"/>
  <c r="AM385" i="7"/>
  <c r="AO328" i="7"/>
  <c r="D332" i="7"/>
  <c r="J332" i="7"/>
  <c r="M332" i="7"/>
  <c r="O332" i="7"/>
  <c r="S332" i="7"/>
  <c r="AO327" i="7"/>
  <c r="AO353" i="7"/>
  <c r="G331" i="7"/>
  <c r="J331" i="7"/>
  <c r="K331" i="7"/>
  <c r="O331" i="7"/>
  <c r="Q331" i="7"/>
  <c r="S331" i="7"/>
  <c r="Y331" i="7"/>
  <c r="AC331" i="7"/>
  <c r="C354" i="7"/>
  <c r="E354" i="7"/>
  <c r="K354" i="7"/>
  <c r="O354" i="7"/>
  <c r="Q354" i="7"/>
  <c r="S354" i="7"/>
  <c r="W354" i="7"/>
  <c r="AA354" i="7"/>
  <c r="AC354" i="7"/>
  <c r="AE354" i="7"/>
  <c r="AM354" i="7"/>
  <c r="D385" i="7"/>
  <c r="C385" i="7"/>
  <c r="P385" i="7"/>
  <c r="R385" i="7"/>
  <c r="T385" i="7"/>
  <c r="V385" i="7"/>
  <c r="AB385" i="7"/>
  <c r="AF385" i="7"/>
  <c r="AH385" i="7"/>
  <c r="AL385" i="7"/>
  <c r="AN385" i="7"/>
  <c r="G332" i="7"/>
  <c r="C332" i="7"/>
  <c r="Q332" i="7"/>
  <c r="U332" i="7"/>
  <c r="W332" i="7"/>
  <c r="AK332" i="7"/>
  <c r="AO382" i="7"/>
  <c r="E331" i="7"/>
  <c r="F331" i="7"/>
  <c r="M331" i="7"/>
  <c r="U331" i="7"/>
  <c r="W331" i="7"/>
  <c r="AA331" i="7"/>
  <c r="AE331" i="7"/>
  <c r="AG331" i="7"/>
  <c r="AI331" i="7"/>
  <c r="AK331" i="7"/>
  <c r="AM331" i="7"/>
  <c r="F354" i="7"/>
  <c r="L354" i="7"/>
  <c r="P354" i="7"/>
  <c r="R354" i="7"/>
  <c r="T354" i="7"/>
  <c r="V354" i="7"/>
  <c r="AF354" i="7"/>
  <c r="AN354" i="7"/>
  <c r="E385" i="7"/>
  <c r="I385" i="7"/>
  <c r="L385" i="7"/>
  <c r="N385" i="7"/>
  <c r="X385" i="7"/>
  <c r="Z385" i="7"/>
  <c r="AD385" i="7"/>
  <c r="AJ385" i="7"/>
  <c r="F332" i="7"/>
  <c r="I332" i="7"/>
  <c r="K332" i="7"/>
  <c r="L332" i="7"/>
  <c r="N332" i="7"/>
  <c r="P332" i="7"/>
  <c r="R332" i="7"/>
  <c r="T332" i="7"/>
  <c r="V332" i="7"/>
  <c r="X332" i="7"/>
  <c r="Z332" i="7"/>
  <c r="AB332" i="7"/>
  <c r="AD332" i="7"/>
  <c r="AO354" i="7"/>
  <c r="AP361" i="7"/>
  <c r="AO380" i="7"/>
  <c r="D331" i="7"/>
  <c r="C331" i="7"/>
  <c r="P331" i="7"/>
  <c r="R331" i="7"/>
  <c r="T331" i="7"/>
  <c r="X331" i="7"/>
  <c r="AB331" i="7"/>
  <c r="AF331" i="7"/>
  <c r="AN331" i="7"/>
  <c r="D354" i="7"/>
  <c r="G354" i="7"/>
  <c r="H354" i="7"/>
  <c r="J354" i="7"/>
  <c r="N354" i="7"/>
  <c r="X354" i="7"/>
  <c r="Z354" i="7"/>
  <c r="AB354" i="7"/>
  <c r="AD354" i="7"/>
  <c r="AH354" i="7"/>
  <c r="AJ354" i="7"/>
  <c r="AL354" i="7"/>
  <c r="G385" i="7"/>
  <c r="J385" i="7"/>
  <c r="U385" i="7"/>
  <c r="AC385" i="7"/>
  <c r="AE385" i="7"/>
  <c r="AG385" i="7"/>
  <c r="AI385" i="7"/>
  <c r="AK385" i="7"/>
  <c r="AO335" i="7"/>
  <c r="H332" i="7"/>
  <c r="E332" i="7"/>
  <c r="Y332" i="7"/>
  <c r="AE332" i="7"/>
  <c r="AH332" i="7"/>
  <c r="AJ332" i="7"/>
  <c r="AM332" i="7"/>
  <c r="F355" i="7"/>
  <c r="L355" i="7"/>
  <c r="P355" i="7"/>
  <c r="R355" i="7"/>
  <c r="T355" i="7"/>
  <c r="V355" i="7"/>
  <c r="X355" i="7"/>
  <c r="Z355" i="7"/>
  <c r="AD355" i="7"/>
  <c r="AF355" i="7"/>
  <c r="AJ355" i="7"/>
  <c r="F386" i="7"/>
  <c r="J386" i="7"/>
  <c r="N386" i="7"/>
  <c r="P386" i="7"/>
  <c r="R386" i="7"/>
  <c r="T386" i="7"/>
  <c r="V386" i="7"/>
  <c r="AA332" i="7"/>
  <c r="AF332" i="7"/>
  <c r="G355" i="7"/>
  <c r="J355" i="7"/>
  <c r="N355" i="7"/>
  <c r="AC332" i="7"/>
  <c r="AI332" i="7"/>
  <c r="AN332" i="7"/>
  <c r="E355" i="7"/>
  <c r="H355" i="7"/>
  <c r="I355" i="7"/>
  <c r="Q355" i="7"/>
  <c r="U355" i="7"/>
  <c r="Y355" i="7"/>
  <c r="AC355" i="7"/>
  <c r="AE355" i="7"/>
  <c r="AK355" i="7"/>
  <c r="E386" i="7"/>
  <c r="C386" i="7"/>
  <c r="H386" i="7"/>
  <c r="S386" i="7"/>
  <c r="Y386" i="7"/>
  <c r="AG386" i="7"/>
  <c r="AI386" i="7"/>
  <c r="F333" i="7"/>
  <c r="D333" i="7"/>
  <c r="L333" i="7"/>
  <c r="U333" i="7"/>
  <c r="AE333" i="7"/>
  <c r="AG333" i="7"/>
  <c r="AI333" i="7"/>
  <c r="AM333" i="7"/>
  <c r="E356" i="7"/>
  <c r="H356" i="7"/>
  <c r="I356" i="7"/>
  <c r="M356" i="7"/>
  <c r="O356" i="7"/>
  <c r="Q356" i="7"/>
  <c r="U356" i="7"/>
  <c r="Y356" i="7"/>
  <c r="AC356" i="7"/>
  <c r="E379" i="7"/>
  <c r="J379" i="7"/>
  <c r="AG332" i="7"/>
  <c r="AL332" i="7"/>
  <c r="D355" i="7"/>
  <c r="C355" i="7"/>
  <c r="K355" i="7"/>
  <c r="M355" i="7"/>
  <c r="O355" i="7"/>
  <c r="S355" i="7"/>
  <c r="W355" i="7"/>
  <c r="AA355" i="7"/>
  <c r="AG355" i="7"/>
  <c r="AI355" i="7"/>
  <c r="AM355" i="7"/>
  <c r="D386" i="7"/>
  <c r="K386" i="7"/>
  <c r="G386" i="7"/>
  <c r="AD386" i="7"/>
  <c r="AJ386" i="7"/>
  <c r="AO330" i="7"/>
  <c r="H333" i="7"/>
  <c r="I333" i="7"/>
  <c r="E333" i="7"/>
  <c r="M333" i="7"/>
  <c r="O333" i="7"/>
  <c r="Q333" i="7"/>
  <c r="S333" i="7"/>
  <c r="W333" i="7"/>
  <c r="Y333" i="7"/>
  <c r="AA333" i="7"/>
  <c r="AC333" i="7"/>
  <c r="AK333" i="7"/>
  <c r="C356" i="7"/>
  <c r="F356" i="7"/>
  <c r="J356" i="7"/>
  <c r="N356" i="7"/>
  <c r="P356" i="7"/>
  <c r="R356" i="7"/>
  <c r="T356" i="7"/>
  <c r="X356" i="7"/>
  <c r="AH356" i="7"/>
  <c r="AH355" i="7"/>
  <c r="L386" i="7"/>
  <c r="U386" i="7"/>
  <c r="Z386" i="7"/>
  <c r="AH386" i="7"/>
  <c r="AL386" i="7"/>
  <c r="AO385" i="7"/>
  <c r="J333" i="7"/>
  <c r="V333" i="7"/>
  <c r="AH333" i="7"/>
  <c r="D356" i="7"/>
  <c r="L356" i="7"/>
  <c r="AB355" i="7"/>
  <c r="I386" i="7"/>
  <c r="O386" i="7"/>
  <c r="W386" i="7"/>
  <c r="AA386" i="7"/>
  <c r="AE386" i="7"/>
  <c r="AM386" i="7"/>
  <c r="C333" i="7"/>
  <c r="N333" i="7"/>
  <c r="R333" i="7"/>
  <c r="Z333" i="7"/>
  <c r="AD333" i="7"/>
  <c r="AL333" i="7"/>
  <c r="G356" i="7"/>
  <c r="AG356" i="7"/>
  <c r="AK356" i="7"/>
  <c r="F379" i="7"/>
  <c r="N379" i="7"/>
  <c r="R379" i="7"/>
  <c r="T379" i="7"/>
  <c r="V379" i="7"/>
  <c r="Z379" i="7"/>
  <c r="AD379" i="7"/>
  <c r="AF379" i="7"/>
  <c r="I387" i="7"/>
  <c r="F387" i="7"/>
  <c r="S387" i="7"/>
  <c r="W387" i="7"/>
  <c r="AA387" i="7"/>
  <c r="AK387" i="7"/>
  <c r="AO360" i="7"/>
  <c r="I357" i="7"/>
  <c r="G357" i="7"/>
  <c r="J357" i="7"/>
  <c r="N357" i="7"/>
  <c r="P357" i="7"/>
  <c r="T357" i="7"/>
  <c r="V357" i="7"/>
  <c r="X357" i="7"/>
  <c r="AB357" i="7"/>
  <c r="AJ357" i="7"/>
  <c r="AL357" i="7"/>
  <c r="F327" i="7"/>
  <c r="H327" i="7"/>
  <c r="AL355" i="7"/>
  <c r="M386" i="7"/>
  <c r="Q386" i="7"/>
  <c r="X386" i="7"/>
  <c r="AB386" i="7"/>
  <c r="AF386" i="7"/>
  <c r="AN386" i="7"/>
  <c r="G333" i="7"/>
  <c r="X333" i="7"/>
  <c r="AB333" i="7"/>
  <c r="AF333" i="7"/>
  <c r="AJ333" i="7"/>
  <c r="V356" i="7"/>
  <c r="Z356" i="7"/>
  <c r="AD356" i="7"/>
  <c r="AL356" i="7"/>
  <c r="AN356" i="7"/>
  <c r="H379" i="7"/>
  <c r="Q379" i="7"/>
  <c r="U379" i="7"/>
  <c r="Y379" i="7"/>
  <c r="AA379" i="7"/>
  <c r="AC379" i="7"/>
  <c r="AG379" i="7"/>
  <c r="AI379" i="7"/>
  <c r="AK379" i="7"/>
  <c r="C387" i="7"/>
  <c r="E387" i="7"/>
  <c r="J387" i="7"/>
  <c r="O387" i="7"/>
  <c r="Q387" i="7"/>
  <c r="U387" i="7"/>
  <c r="Y387" i="7"/>
  <c r="AC387" i="7"/>
  <c r="AE387" i="7"/>
  <c r="AG387" i="7"/>
  <c r="AI387" i="7"/>
  <c r="AM387" i="7"/>
  <c r="F357" i="7"/>
  <c r="D357" i="7"/>
  <c r="L357" i="7"/>
  <c r="R357" i="7"/>
  <c r="Z357" i="7"/>
  <c r="AD357" i="7"/>
  <c r="AF357" i="7"/>
  <c r="AH357" i="7"/>
  <c r="AN357" i="7"/>
  <c r="E327" i="7"/>
  <c r="AN355" i="7"/>
  <c r="AC386" i="7"/>
  <c r="AK386" i="7"/>
  <c r="K333" i="7"/>
  <c r="P333" i="7"/>
  <c r="T333" i="7"/>
  <c r="AN333" i="7"/>
  <c r="K356" i="7"/>
  <c r="S356" i="7"/>
  <c r="W356" i="7"/>
  <c r="AA356" i="7"/>
  <c r="AE356" i="7"/>
  <c r="AI356" i="7"/>
  <c r="C379" i="7"/>
  <c r="G379" i="7"/>
  <c r="I379" i="7"/>
  <c r="K379" i="7"/>
  <c r="M379" i="7"/>
  <c r="O379" i="7"/>
  <c r="S379" i="7"/>
  <c r="W379" i="7"/>
  <c r="AE379" i="7"/>
  <c r="AM379" i="7"/>
  <c r="L387" i="7"/>
  <c r="K387" i="7"/>
  <c r="H387" i="7"/>
  <c r="N387" i="7"/>
  <c r="R387" i="7"/>
  <c r="T387" i="7"/>
  <c r="V387" i="7"/>
  <c r="AB387" i="7"/>
  <c r="AF387" i="7"/>
  <c r="AH387" i="7"/>
  <c r="AJ387" i="7"/>
  <c r="AL387" i="7"/>
  <c r="AN387" i="7"/>
  <c r="AO386" i="7"/>
  <c r="AO355" i="7"/>
  <c r="H357" i="7"/>
  <c r="O357" i="7"/>
  <c r="S357" i="7"/>
  <c r="U357" i="7"/>
  <c r="AA357" i="7"/>
  <c r="AC357" i="7"/>
  <c r="AE357" i="7"/>
  <c r="AG357" i="7"/>
  <c r="AK357" i="7"/>
  <c r="AM357" i="7"/>
  <c r="AJ356" i="7"/>
  <c r="AH379" i="7"/>
  <c r="D387" i="7"/>
  <c r="E357" i="7"/>
  <c r="K357" i="7"/>
  <c r="AI357" i="7"/>
  <c r="D327" i="7"/>
  <c r="G327" i="7"/>
  <c r="N327" i="7"/>
  <c r="R327" i="7"/>
  <c r="T327" i="7"/>
  <c r="X327" i="7"/>
  <c r="AB327" i="7"/>
  <c r="AD327" i="7"/>
  <c r="AH327" i="7"/>
  <c r="AL327" i="7"/>
  <c r="J335" i="7"/>
  <c r="I335" i="7"/>
  <c r="D335" i="7"/>
  <c r="P335" i="7"/>
  <c r="V335" i="7"/>
  <c r="AH335" i="7"/>
  <c r="AN335" i="7"/>
  <c r="F358" i="7"/>
  <c r="G358" i="7"/>
  <c r="O358" i="7"/>
  <c r="S358" i="7"/>
  <c r="W358" i="7"/>
  <c r="AE358" i="7"/>
  <c r="AG358" i="7"/>
  <c r="AI358" i="7"/>
  <c r="AK358" i="7"/>
  <c r="AM358" i="7"/>
  <c r="F381" i="7"/>
  <c r="D381" i="7"/>
  <c r="H381" i="7"/>
  <c r="K381" i="7"/>
  <c r="Q381" i="7"/>
  <c r="W381" i="7"/>
  <c r="Y381" i="7"/>
  <c r="AM356" i="7"/>
  <c r="L379" i="7"/>
  <c r="AB379" i="7"/>
  <c r="AJ379" i="7"/>
  <c r="G387" i="7"/>
  <c r="AD387" i="7"/>
  <c r="C357" i="7"/>
  <c r="M357" i="7"/>
  <c r="J327" i="7"/>
  <c r="L327" i="7"/>
  <c r="P327" i="7"/>
  <c r="V327" i="7"/>
  <c r="Z327" i="7"/>
  <c r="AF327" i="7"/>
  <c r="AJ327" i="7"/>
  <c r="AN327" i="7"/>
  <c r="H335" i="7"/>
  <c r="F335" i="7"/>
  <c r="N335" i="7"/>
  <c r="O335" i="7"/>
  <c r="U335" i="7"/>
  <c r="AB356" i="7"/>
  <c r="D379" i="7"/>
  <c r="AL379" i="7"/>
  <c r="M387" i="7"/>
  <c r="P387" i="7"/>
  <c r="X387" i="7"/>
  <c r="W357" i="7"/>
  <c r="I327" i="7"/>
  <c r="K327" i="7"/>
  <c r="O327" i="7"/>
  <c r="Q327" i="7"/>
  <c r="S327" i="7"/>
  <c r="W327" i="7"/>
  <c r="AI327" i="7"/>
  <c r="AM327" i="7"/>
  <c r="G335" i="7"/>
  <c r="E335" i="7"/>
  <c r="K335" i="7"/>
  <c r="Q335" i="7"/>
  <c r="S335" i="7"/>
  <c r="W335" i="7"/>
  <c r="AG335" i="7"/>
  <c r="AI335" i="7"/>
  <c r="AK335" i="7"/>
  <c r="E358" i="7"/>
  <c r="J358" i="7"/>
  <c r="K358" i="7"/>
  <c r="L358" i="7"/>
  <c r="N358" i="7"/>
  <c r="P358" i="7"/>
  <c r="AF358" i="7"/>
  <c r="AJ358" i="7"/>
  <c r="E381" i="7"/>
  <c r="J381" i="7"/>
  <c r="L381" i="7"/>
  <c r="R381" i="7"/>
  <c r="T381" i="7"/>
  <c r="X381" i="7"/>
  <c r="Z381" i="7"/>
  <c r="AH381" i="7"/>
  <c r="AF356" i="7"/>
  <c r="P379" i="7"/>
  <c r="X379" i="7"/>
  <c r="AN379" i="7"/>
  <c r="Z387" i="7"/>
  <c r="AO361" i="7"/>
  <c r="Q357" i="7"/>
  <c r="Y357" i="7"/>
  <c r="C327" i="7"/>
  <c r="M327" i="7"/>
  <c r="U327" i="7"/>
  <c r="Y327" i="7"/>
  <c r="AA327" i="7"/>
  <c r="AC327" i="7"/>
  <c r="AE327" i="7"/>
  <c r="AG327" i="7"/>
  <c r="AK327" i="7"/>
  <c r="C335" i="7"/>
  <c r="L335" i="7"/>
  <c r="M335" i="7"/>
  <c r="R335" i="7"/>
  <c r="T335" i="7"/>
  <c r="X335" i="7"/>
  <c r="Z335" i="7"/>
  <c r="AB335" i="7"/>
  <c r="AD335" i="7"/>
  <c r="AF335" i="7"/>
  <c r="AJ335" i="7"/>
  <c r="AL335" i="7"/>
  <c r="D358" i="7"/>
  <c r="C358" i="7"/>
  <c r="R358" i="7"/>
  <c r="T358" i="7"/>
  <c r="V358" i="7"/>
  <c r="X358" i="7"/>
  <c r="Z358" i="7"/>
  <c r="AB358" i="7"/>
  <c r="AD358" i="7"/>
  <c r="AH358" i="7"/>
  <c r="AL358" i="7"/>
  <c r="AN358" i="7"/>
  <c r="C381" i="7"/>
  <c r="I381" i="7"/>
  <c r="M381" i="7"/>
  <c r="O381" i="7"/>
  <c r="S381" i="7"/>
  <c r="U381" i="7"/>
  <c r="AA381" i="7"/>
  <c r="AE335" i="7"/>
  <c r="AM335" i="7"/>
  <c r="Q358" i="7"/>
  <c r="Y358" i="7"/>
  <c r="G381" i="7"/>
  <c r="AB381" i="7"/>
  <c r="AJ381" i="7"/>
  <c r="AL381" i="7"/>
  <c r="AO331" i="7"/>
  <c r="L334" i="7"/>
  <c r="J334" i="7"/>
  <c r="O334" i="7"/>
  <c r="Q334" i="7"/>
  <c r="Y334" i="7"/>
  <c r="AA334" i="7"/>
  <c r="AC334" i="7"/>
  <c r="AI334" i="7"/>
  <c r="AK334" i="7"/>
  <c r="AM334" i="7"/>
  <c r="C328" i="7"/>
  <c r="F328" i="7"/>
  <c r="H328" i="7"/>
  <c r="I328" i="7"/>
  <c r="K328" i="7"/>
  <c r="M328" i="7"/>
  <c r="O328" i="7"/>
  <c r="S328" i="7"/>
  <c r="AA328" i="7"/>
  <c r="AI328" i="7"/>
  <c r="H359" i="7"/>
  <c r="D359" i="7"/>
  <c r="N359" i="7"/>
  <c r="R359" i="7"/>
  <c r="T359" i="7"/>
  <c r="X359" i="7"/>
  <c r="Z359" i="7"/>
  <c r="AD359" i="7"/>
  <c r="AH359" i="7"/>
  <c r="AJ359" i="7"/>
  <c r="AL359" i="7"/>
  <c r="F382" i="7"/>
  <c r="J382" i="7"/>
  <c r="L382" i="7"/>
  <c r="P382" i="7"/>
  <c r="Z382" i="7"/>
  <c r="AB382" i="7"/>
  <c r="AD382" i="7"/>
  <c r="AF382" i="7"/>
  <c r="AH382" i="7"/>
  <c r="E329" i="7"/>
  <c r="G329" i="7"/>
  <c r="M329" i="7"/>
  <c r="Q329" i="7"/>
  <c r="W329" i="7"/>
  <c r="Y329" i="7"/>
  <c r="AC329" i="7"/>
  <c r="AG329" i="7"/>
  <c r="AI329" i="7"/>
  <c r="AK329" i="7"/>
  <c r="AM329" i="7"/>
  <c r="L360" i="7"/>
  <c r="C360" i="7"/>
  <c r="H360" i="7"/>
  <c r="P360" i="7"/>
  <c r="R360" i="7"/>
  <c r="T360" i="7"/>
  <c r="AD360" i="7"/>
  <c r="AF360" i="7"/>
  <c r="AH360" i="7"/>
  <c r="D383" i="7"/>
  <c r="C383" i="7"/>
  <c r="J383" i="7"/>
  <c r="L383" i="7"/>
  <c r="N383" i="7"/>
  <c r="T383" i="7"/>
  <c r="AD383" i="7"/>
  <c r="AF383" i="7"/>
  <c r="AH383" i="7"/>
  <c r="AN383" i="7"/>
  <c r="AO356" i="7"/>
  <c r="H380" i="7"/>
  <c r="J380" i="7"/>
  <c r="N380" i="7"/>
  <c r="T380" i="7"/>
  <c r="V380" i="7"/>
  <c r="Z380" i="7"/>
  <c r="Y335" i="7"/>
  <c r="I358" i="7"/>
  <c r="AA358" i="7"/>
  <c r="N381" i="7"/>
  <c r="V381" i="7"/>
  <c r="AC381" i="7"/>
  <c r="AF381" i="7"/>
  <c r="AI381" i="7"/>
  <c r="AK381" i="7"/>
  <c r="AM381" i="7"/>
  <c r="C334" i="7"/>
  <c r="E334" i="7"/>
  <c r="G334" i="7"/>
  <c r="S334" i="7"/>
  <c r="U334" i="7"/>
  <c r="W334" i="7"/>
  <c r="AE334" i="7"/>
  <c r="AG334" i="7"/>
  <c r="D328" i="7"/>
  <c r="G328" i="7"/>
  <c r="J328" i="7"/>
  <c r="N328" i="7"/>
  <c r="P328" i="7"/>
  <c r="R328" i="7"/>
  <c r="T328" i="7"/>
  <c r="V328" i="7"/>
  <c r="Z328" i="7"/>
  <c r="AD328" i="7"/>
  <c r="AH328" i="7"/>
  <c r="AN328" i="7"/>
  <c r="E359" i="7"/>
  <c r="G359" i="7"/>
  <c r="L359" i="7"/>
  <c r="P359" i="7"/>
  <c r="V359" i="7"/>
  <c r="AB359" i="7"/>
  <c r="AF359" i="7"/>
  <c r="AN359" i="7"/>
  <c r="H382" i="7"/>
  <c r="I382" i="7"/>
  <c r="K382" i="7"/>
  <c r="O382" i="7"/>
  <c r="Q382" i="7"/>
  <c r="U382" i="7"/>
  <c r="Y382" i="7"/>
  <c r="AA382" i="7"/>
  <c r="AE382" i="7"/>
  <c r="AG382" i="7"/>
  <c r="AK382" i="7"/>
  <c r="AM382" i="7"/>
  <c r="C329" i="7"/>
  <c r="H329" i="7"/>
  <c r="J329" i="7"/>
  <c r="L329" i="7"/>
  <c r="N329" i="7"/>
  <c r="P329" i="7"/>
  <c r="T329" i="7"/>
  <c r="V329" i="7"/>
  <c r="AF329" i="7"/>
  <c r="AA335" i="7"/>
  <c r="H358" i="7"/>
  <c r="M358" i="7"/>
  <c r="U358" i="7"/>
  <c r="AC358" i="7"/>
  <c r="P381" i="7"/>
  <c r="AD381" i="7"/>
  <c r="AG381" i="7"/>
  <c r="F334" i="7"/>
  <c r="I334" i="7"/>
  <c r="K334" i="7"/>
  <c r="M334" i="7"/>
  <c r="P334" i="7"/>
  <c r="R334" i="7"/>
  <c r="AB334" i="7"/>
  <c r="AF334" i="7"/>
  <c r="AJ334" i="7"/>
  <c r="L328" i="7"/>
  <c r="X328" i="7"/>
  <c r="AB328" i="7"/>
  <c r="AF328" i="7"/>
  <c r="AJ328" i="7"/>
  <c r="AL328" i="7"/>
  <c r="C359" i="7"/>
  <c r="J359" i="7"/>
  <c r="U359" i="7"/>
  <c r="Y359" i="7"/>
  <c r="AA359" i="7"/>
  <c r="AC359" i="7"/>
  <c r="AE359" i="7"/>
  <c r="AK359" i="7"/>
  <c r="C382" i="7"/>
  <c r="D382" i="7"/>
  <c r="M382" i="7"/>
  <c r="S382" i="7"/>
  <c r="W382" i="7"/>
  <c r="AC382" i="7"/>
  <c r="AI382" i="7"/>
  <c r="AO358" i="7"/>
  <c r="D329" i="7"/>
  <c r="R329" i="7"/>
  <c r="X329" i="7"/>
  <c r="Z329" i="7"/>
  <c r="AB329" i="7"/>
  <c r="AD329" i="7"/>
  <c r="AH329" i="7"/>
  <c r="AL329" i="7"/>
  <c r="AN329" i="7"/>
  <c r="F360" i="7"/>
  <c r="G360" i="7"/>
  <c r="M360" i="7"/>
  <c r="O360" i="7"/>
  <c r="AE360" i="7"/>
  <c r="AG360" i="7"/>
  <c r="AI360" i="7"/>
  <c r="AM360" i="7"/>
  <c r="E383" i="7"/>
  <c r="H383" i="7"/>
  <c r="K383" i="7"/>
  <c r="Q383" i="7"/>
  <c r="S383" i="7"/>
  <c r="U383" i="7"/>
  <c r="W383" i="7"/>
  <c r="AA383" i="7"/>
  <c r="AK383" i="7"/>
  <c r="AM383" i="7"/>
  <c r="AO334" i="7"/>
  <c r="C380" i="7"/>
  <c r="D380" i="7"/>
  <c r="G380" i="7"/>
  <c r="K380" i="7"/>
  <c r="O380" i="7"/>
  <c r="U380" i="7"/>
  <c r="W380" i="7"/>
  <c r="Y380" i="7"/>
  <c r="AC335" i="7"/>
  <c r="AE381" i="7"/>
  <c r="AN381" i="7"/>
  <c r="D334" i="7"/>
  <c r="H334" i="7"/>
  <c r="N334" i="7"/>
  <c r="T334" i="7"/>
  <c r="V334" i="7"/>
  <c r="X334" i="7"/>
  <c r="Z334" i="7"/>
  <c r="AD334" i="7"/>
  <c r="AH334" i="7"/>
  <c r="AL334" i="7"/>
  <c r="AN334" i="7"/>
  <c r="E328" i="7"/>
  <c r="Q328" i="7"/>
  <c r="U328" i="7"/>
  <c r="W328" i="7"/>
  <c r="Y328" i="7"/>
  <c r="AC328" i="7"/>
  <c r="AE328" i="7"/>
  <c r="AG328" i="7"/>
  <c r="AK328" i="7"/>
  <c r="AM328" i="7"/>
  <c r="I359" i="7"/>
  <c r="K359" i="7"/>
  <c r="F359" i="7"/>
  <c r="M359" i="7"/>
  <c r="O359" i="7"/>
  <c r="Q359" i="7"/>
  <c r="S359" i="7"/>
  <c r="W359" i="7"/>
  <c r="AG359" i="7"/>
  <c r="AI359" i="7"/>
  <c r="AM359" i="7"/>
  <c r="E382" i="7"/>
  <c r="G382" i="7"/>
  <c r="N382" i="7"/>
  <c r="R382" i="7"/>
  <c r="T382" i="7"/>
  <c r="V382" i="7"/>
  <c r="X382" i="7"/>
  <c r="AJ382" i="7"/>
  <c r="AL382" i="7"/>
  <c r="AN382" i="7"/>
  <c r="AO381" i="7"/>
  <c r="F329" i="7"/>
  <c r="I329" i="7"/>
  <c r="K329" i="7"/>
  <c r="O329" i="7"/>
  <c r="S329" i="7"/>
  <c r="U329" i="7"/>
  <c r="AA329" i="7"/>
  <c r="AE329" i="7"/>
  <c r="K360" i="7"/>
  <c r="J360" i="7"/>
  <c r="I360" i="7"/>
  <c r="Q360" i="7"/>
  <c r="S360" i="7"/>
  <c r="U360" i="7"/>
  <c r="W360" i="7"/>
  <c r="Y360" i="7"/>
  <c r="AA360" i="7"/>
  <c r="AC360" i="7"/>
  <c r="AK360" i="7"/>
  <c r="F383" i="7"/>
  <c r="I383" i="7"/>
  <c r="P383" i="7"/>
  <c r="R383" i="7"/>
  <c r="V383" i="7"/>
  <c r="X383" i="7"/>
  <c r="Z383" i="7"/>
  <c r="AB383" i="7"/>
  <c r="AJ383" i="7"/>
  <c r="AL383" i="7"/>
  <c r="AO387" i="7"/>
  <c r="AO357" i="7"/>
  <c r="F380" i="7"/>
  <c r="L380" i="7"/>
  <c r="P380" i="7"/>
  <c r="R380" i="7"/>
  <c r="X380" i="7"/>
  <c r="AD380" i="7"/>
  <c r="AH380" i="7"/>
  <c r="AC690" i="7"/>
  <c r="AC662" i="7" s="1"/>
  <c r="AC105" i="7" s="1"/>
  <c r="Y690" i="7"/>
  <c r="Y662" i="7" s="1"/>
  <c r="Y105" i="7" s="1"/>
  <c r="U690" i="7"/>
  <c r="U662" i="7" s="1"/>
  <c r="U105" i="7" s="1"/>
  <c r="AO467" i="7"/>
  <c r="AO521" i="7"/>
  <c r="AO520" i="7"/>
  <c r="AN518" i="7"/>
  <c r="AN493" i="7"/>
  <c r="AN467" i="7"/>
  <c r="AO465" i="7"/>
  <c r="AO468" i="7"/>
  <c r="D468" i="7"/>
  <c r="I468" i="7"/>
  <c r="O468" i="7"/>
  <c r="Q468" i="7"/>
  <c r="S468" i="7"/>
  <c r="W468" i="7"/>
  <c r="AA468" i="7"/>
  <c r="AE468" i="7"/>
  <c r="AM468" i="7"/>
  <c r="C491" i="7"/>
  <c r="E491" i="7"/>
  <c r="J491" i="7"/>
  <c r="N491" i="7"/>
  <c r="P491" i="7"/>
  <c r="R491" i="7"/>
  <c r="V491" i="7"/>
  <c r="Z491" i="7"/>
  <c r="AB491" i="7"/>
  <c r="AD491" i="7"/>
  <c r="AL491" i="7"/>
  <c r="H522" i="7"/>
  <c r="K522" i="7"/>
  <c r="T522" i="7"/>
  <c r="AB522" i="7"/>
  <c r="AD522" i="7"/>
  <c r="AF522" i="7"/>
  <c r="AH522" i="7"/>
  <c r="AJ522" i="7"/>
  <c r="AO466" i="7"/>
  <c r="I469" i="7"/>
  <c r="G469" i="7"/>
  <c r="P469" i="7"/>
  <c r="T469" i="7"/>
  <c r="V469" i="7"/>
  <c r="AO524" i="7"/>
  <c r="AO496" i="7"/>
  <c r="AN465" i="7"/>
  <c r="AN497" i="7"/>
  <c r="AN490" i="7"/>
  <c r="AO516" i="7"/>
  <c r="AO492" i="7"/>
  <c r="G468" i="7"/>
  <c r="L468" i="7"/>
  <c r="T468" i="7"/>
  <c r="V468" i="7"/>
  <c r="Z468" i="7"/>
  <c r="AD468" i="7"/>
  <c r="AF468" i="7"/>
  <c r="AH468" i="7"/>
  <c r="AJ468" i="7"/>
  <c r="AL468" i="7"/>
  <c r="F491" i="7"/>
  <c r="H491" i="7"/>
  <c r="L491" i="7"/>
  <c r="T491" i="7"/>
  <c r="X491" i="7"/>
  <c r="AF491" i="7"/>
  <c r="AH491" i="7"/>
  <c r="AJ491" i="7"/>
  <c r="J522" i="7"/>
  <c r="C522" i="7"/>
  <c r="F522" i="7"/>
  <c r="M522" i="7"/>
  <c r="W522" i="7"/>
  <c r="Y522" i="7"/>
  <c r="AC522" i="7"/>
  <c r="AI522" i="7"/>
  <c r="AN517" i="7"/>
  <c r="C469" i="7"/>
  <c r="D469" i="7"/>
  <c r="H469" i="7"/>
  <c r="L469" i="7"/>
  <c r="N469" i="7"/>
  <c r="R469" i="7"/>
  <c r="X469" i="7"/>
  <c r="Z469" i="7"/>
  <c r="AB469" i="7"/>
  <c r="AD469" i="7"/>
  <c r="AF469" i="7"/>
  <c r="AH469" i="7"/>
  <c r="AL469" i="7"/>
  <c r="AN466" i="7"/>
  <c r="AO493" i="7"/>
  <c r="AN472" i="7"/>
  <c r="AN520" i="7"/>
  <c r="AN498" i="7"/>
  <c r="AO464" i="7"/>
  <c r="AO518" i="7"/>
  <c r="C468" i="7"/>
  <c r="H468" i="7"/>
  <c r="J468" i="7"/>
  <c r="N468" i="7"/>
  <c r="P468" i="7"/>
  <c r="R468" i="7"/>
  <c r="X468" i="7"/>
  <c r="AB468" i="7"/>
  <c r="D491" i="7"/>
  <c r="G491" i="7"/>
  <c r="I491" i="7"/>
  <c r="M491" i="7"/>
  <c r="W491" i="7"/>
  <c r="Y491" i="7"/>
  <c r="AA491" i="7"/>
  <c r="AC491" i="7"/>
  <c r="AG491" i="7"/>
  <c r="AI491" i="7"/>
  <c r="AK491" i="7"/>
  <c r="E522" i="7"/>
  <c r="D522" i="7"/>
  <c r="O522" i="7"/>
  <c r="Q522" i="7"/>
  <c r="S522" i="7"/>
  <c r="U522" i="7"/>
  <c r="AA522" i="7"/>
  <c r="AE522" i="7"/>
  <c r="AG522" i="7"/>
  <c r="AK522" i="7"/>
  <c r="AM522" i="7"/>
  <c r="AN521" i="7"/>
  <c r="F469" i="7"/>
  <c r="AO517" i="7"/>
  <c r="AO497" i="7"/>
  <c r="AN470" i="7"/>
  <c r="AO472" i="7"/>
  <c r="AN491" i="7"/>
  <c r="E468" i="7"/>
  <c r="F468" i="7"/>
  <c r="K468" i="7"/>
  <c r="M468" i="7"/>
  <c r="U468" i="7"/>
  <c r="Y468" i="7"/>
  <c r="AC468" i="7"/>
  <c r="AG468" i="7"/>
  <c r="AI468" i="7"/>
  <c r="AK468" i="7"/>
  <c r="K491" i="7"/>
  <c r="O491" i="7"/>
  <c r="Q491" i="7"/>
  <c r="S491" i="7"/>
  <c r="U491" i="7"/>
  <c r="AE491" i="7"/>
  <c r="AM491" i="7"/>
  <c r="I522" i="7"/>
  <c r="G522" i="7"/>
  <c r="L522" i="7"/>
  <c r="N522" i="7"/>
  <c r="P522" i="7"/>
  <c r="R522" i="7"/>
  <c r="V522" i="7"/>
  <c r="X522" i="7"/>
  <c r="Z522" i="7"/>
  <c r="AL522" i="7"/>
  <c r="AO495" i="7"/>
  <c r="J469" i="7"/>
  <c r="E469" i="7"/>
  <c r="K469" i="7"/>
  <c r="M469" i="7"/>
  <c r="O469" i="7"/>
  <c r="Q469" i="7"/>
  <c r="S469" i="7"/>
  <c r="U469" i="7"/>
  <c r="W469" i="7"/>
  <c r="Y469" i="7"/>
  <c r="AA469" i="7"/>
  <c r="G492" i="7"/>
  <c r="F492" i="7"/>
  <c r="I492" i="7"/>
  <c r="M492" i="7"/>
  <c r="AA492" i="7"/>
  <c r="AG492" i="7"/>
  <c r="AK492" i="7"/>
  <c r="AM492" i="7"/>
  <c r="L523" i="7"/>
  <c r="H523" i="7"/>
  <c r="D523" i="7"/>
  <c r="AG469" i="7"/>
  <c r="AJ469" i="7"/>
  <c r="AM469" i="7"/>
  <c r="C492" i="7"/>
  <c r="D492" i="7"/>
  <c r="K492" i="7"/>
  <c r="O492" i="7"/>
  <c r="Q492" i="7"/>
  <c r="S492" i="7"/>
  <c r="U492" i="7"/>
  <c r="W492" i="7"/>
  <c r="AE469" i="7"/>
  <c r="AK469" i="7"/>
  <c r="J492" i="7"/>
  <c r="L492" i="7"/>
  <c r="N492" i="7"/>
  <c r="R492" i="7"/>
  <c r="V492" i="7"/>
  <c r="Z492" i="7"/>
  <c r="AF492" i="7"/>
  <c r="AH492" i="7"/>
  <c r="AL492" i="7"/>
  <c r="G523" i="7"/>
  <c r="E523" i="7"/>
  <c r="K523" i="7"/>
  <c r="N523" i="7"/>
  <c r="P523" i="7"/>
  <c r="T523" i="7"/>
  <c r="V523" i="7"/>
  <c r="Z523" i="7"/>
  <c r="AB523" i="7"/>
  <c r="AD523" i="7"/>
  <c r="AJ523" i="7"/>
  <c r="AL523" i="7"/>
  <c r="AO469" i="7"/>
  <c r="AN492" i="7"/>
  <c r="D470" i="7"/>
  <c r="L470" i="7"/>
  <c r="N470" i="7"/>
  <c r="P470" i="7"/>
  <c r="R470" i="7"/>
  <c r="V470" i="7"/>
  <c r="X470" i="7"/>
  <c r="Z470" i="7"/>
  <c r="AB470" i="7"/>
  <c r="AJ470" i="7"/>
  <c r="F493" i="7"/>
  <c r="J493" i="7"/>
  <c r="R493" i="7"/>
  <c r="V493" i="7"/>
  <c r="Z493" i="7"/>
  <c r="AD493" i="7"/>
  <c r="AF493" i="7"/>
  <c r="AH493" i="7"/>
  <c r="AJ493" i="7"/>
  <c r="AL493" i="7"/>
  <c r="C516" i="7"/>
  <c r="G516" i="7"/>
  <c r="AC469" i="7"/>
  <c r="AI469" i="7"/>
  <c r="E492" i="7"/>
  <c r="H492" i="7"/>
  <c r="P492" i="7"/>
  <c r="T492" i="7"/>
  <c r="X492" i="7"/>
  <c r="AB492" i="7"/>
  <c r="AD492" i="7"/>
  <c r="AJ492" i="7"/>
  <c r="C523" i="7"/>
  <c r="I523" i="7"/>
  <c r="M523" i="7"/>
  <c r="O523" i="7"/>
  <c r="Q523" i="7"/>
  <c r="S523" i="7"/>
  <c r="U523" i="7"/>
  <c r="W523" i="7"/>
  <c r="Y523" i="7"/>
  <c r="AA523" i="7"/>
  <c r="AE523" i="7"/>
  <c r="AG523" i="7"/>
  <c r="AK523" i="7"/>
  <c r="AM523" i="7"/>
  <c r="C470" i="7"/>
  <c r="K470" i="7"/>
  <c r="T470" i="7"/>
  <c r="AD470" i="7"/>
  <c r="AF470" i="7"/>
  <c r="AH470" i="7"/>
  <c r="AL470" i="7"/>
  <c r="G493" i="7"/>
  <c r="K493" i="7"/>
  <c r="U493" i="7"/>
  <c r="Y493" i="7"/>
  <c r="AA493" i="7"/>
  <c r="AC493" i="7"/>
  <c r="AE493" i="7"/>
  <c r="AI493" i="7"/>
  <c r="Y492" i="7"/>
  <c r="J523" i="7"/>
  <c r="AC523" i="7"/>
  <c r="I470" i="7"/>
  <c r="M470" i="7"/>
  <c r="Q470" i="7"/>
  <c r="Y470" i="7"/>
  <c r="AC470" i="7"/>
  <c r="AK470" i="7"/>
  <c r="H493" i="7"/>
  <c r="O493" i="7"/>
  <c r="AI492" i="7"/>
  <c r="AH523" i="7"/>
  <c r="AN523" i="7"/>
  <c r="F470" i="7"/>
  <c r="U470" i="7"/>
  <c r="AG470" i="7"/>
  <c r="E493" i="7"/>
  <c r="L493" i="7"/>
  <c r="P493" i="7"/>
  <c r="T493" i="7"/>
  <c r="X493" i="7"/>
  <c r="AB493" i="7"/>
  <c r="AM493" i="7"/>
  <c r="F516" i="7"/>
  <c r="I516" i="7"/>
  <c r="K516" i="7"/>
  <c r="O516" i="7"/>
  <c r="W516" i="7"/>
  <c r="AA516" i="7"/>
  <c r="AG516" i="7"/>
  <c r="AI516" i="7"/>
  <c r="AK516" i="7"/>
  <c r="AM516" i="7"/>
  <c r="F524" i="7"/>
  <c r="D524" i="7"/>
  <c r="J524" i="7"/>
  <c r="N524" i="7"/>
  <c r="P524" i="7"/>
  <c r="T524" i="7"/>
  <c r="X524" i="7"/>
  <c r="AB524" i="7"/>
  <c r="AD524" i="7"/>
  <c r="AF524" i="7"/>
  <c r="AH524" i="7"/>
  <c r="AL524" i="7"/>
  <c r="AO522" i="7"/>
  <c r="D494" i="7"/>
  <c r="K494" i="7"/>
  <c r="Q494" i="7"/>
  <c r="Y494" i="7"/>
  <c r="AC494" i="7"/>
  <c r="AE494" i="7"/>
  <c r="AG494" i="7"/>
  <c r="AM494" i="7"/>
  <c r="E464" i="7"/>
  <c r="AC492" i="7"/>
  <c r="AI523" i="7"/>
  <c r="G470" i="7"/>
  <c r="J470" i="7"/>
  <c r="O470" i="7"/>
  <c r="S470" i="7"/>
  <c r="AM470" i="7"/>
  <c r="D493" i="7"/>
  <c r="I493" i="7"/>
  <c r="M493" i="7"/>
  <c r="Q493" i="7"/>
  <c r="AG493" i="7"/>
  <c r="D516" i="7"/>
  <c r="J516" i="7"/>
  <c r="L516" i="7"/>
  <c r="N516" i="7"/>
  <c r="R516" i="7"/>
  <c r="V516" i="7"/>
  <c r="AD516" i="7"/>
  <c r="AL516" i="7"/>
  <c r="G524" i="7"/>
  <c r="E524" i="7"/>
  <c r="M524" i="7"/>
  <c r="R524" i="7"/>
  <c r="V524" i="7"/>
  <c r="Z524" i="7"/>
  <c r="AJ524" i="7"/>
  <c r="AO471" i="7"/>
  <c r="AN469" i="7"/>
  <c r="F494" i="7"/>
  <c r="G494" i="7"/>
  <c r="M494" i="7"/>
  <c r="O494" i="7"/>
  <c r="S494" i="7"/>
  <c r="U494" i="7"/>
  <c r="W494" i="7"/>
  <c r="AA494" i="7"/>
  <c r="AI494" i="7"/>
  <c r="AK494" i="7"/>
  <c r="AE492" i="7"/>
  <c r="F523" i="7"/>
  <c r="R523" i="7"/>
  <c r="X523" i="7"/>
  <c r="AF523" i="7"/>
  <c r="AO491" i="7"/>
  <c r="H470" i="7"/>
  <c r="E470" i="7"/>
  <c r="W470" i="7"/>
  <c r="AA470" i="7"/>
  <c r="AE470" i="7"/>
  <c r="AI470" i="7"/>
  <c r="C493" i="7"/>
  <c r="N493" i="7"/>
  <c r="AK493" i="7"/>
  <c r="P516" i="7"/>
  <c r="T516" i="7"/>
  <c r="X516" i="7"/>
  <c r="Z516" i="7"/>
  <c r="AB516" i="7"/>
  <c r="AF516" i="7"/>
  <c r="AH516" i="7"/>
  <c r="AJ516" i="7"/>
  <c r="K524" i="7"/>
  <c r="L524" i="7"/>
  <c r="O524" i="7"/>
  <c r="W524" i="7"/>
  <c r="Y524" i="7"/>
  <c r="AC524" i="7"/>
  <c r="C494" i="7"/>
  <c r="H494" i="7"/>
  <c r="J494" i="7"/>
  <c r="L494" i="7"/>
  <c r="P494" i="7"/>
  <c r="V494" i="7"/>
  <c r="X494" i="7"/>
  <c r="AH494" i="7"/>
  <c r="S493" i="7"/>
  <c r="H516" i="7"/>
  <c r="Q516" i="7"/>
  <c r="Y516" i="7"/>
  <c r="C524" i="7"/>
  <c r="S524" i="7"/>
  <c r="AA524" i="7"/>
  <c r="AI524" i="7"/>
  <c r="R494" i="7"/>
  <c r="Z494" i="7"/>
  <c r="I464" i="7"/>
  <c r="K464" i="7"/>
  <c r="O464" i="7"/>
  <c r="U464" i="7"/>
  <c r="Y464" i="7"/>
  <c r="AE464" i="7"/>
  <c r="AI464" i="7"/>
  <c r="AM464" i="7"/>
  <c r="J472" i="7"/>
  <c r="L472" i="7"/>
  <c r="C472" i="7"/>
  <c r="Q472" i="7"/>
  <c r="S472" i="7"/>
  <c r="W472" i="7"/>
  <c r="Y472" i="7"/>
  <c r="AA472" i="7"/>
  <c r="AC472" i="7"/>
  <c r="AE472" i="7"/>
  <c r="AI472" i="7"/>
  <c r="AK472" i="7"/>
  <c r="G495" i="7"/>
  <c r="C495" i="7"/>
  <c r="L495" i="7"/>
  <c r="P495" i="7"/>
  <c r="T495" i="7"/>
  <c r="X495" i="7"/>
  <c r="Z495" i="7"/>
  <c r="AB495" i="7"/>
  <c r="H518" i="7"/>
  <c r="L518" i="7"/>
  <c r="N518" i="7"/>
  <c r="R518" i="7"/>
  <c r="T518" i="7"/>
  <c r="Z518" i="7"/>
  <c r="AB518" i="7"/>
  <c r="W493" i="7"/>
  <c r="S516" i="7"/>
  <c r="I524" i="7"/>
  <c r="U524" i="7"/>
  <c r="AK524" i="7"/>
  <c r="T494" i="7"/>
  <c r="AB494" i="7"/>
  <c r="AJ494" i="7"/>
  <c r="C464" i="7"/>
  <c r="G464" i="7"/>
  <c r="M464" i="7"/>
  <c r="Q464" i="7"/>
  <c r="S464" i="7"/>
  <c r="W464" i="7"/>
  <c r="AA464" i="7"/>
  <c r="AC464" i="7"/>
  <c r="AG464" i="7"/>
  <c r="AK464" i="7"/>
  <c r="K472" i="7"/>
  <c r="E472" i="7"/>
  <c r="P472" i="7"/>
  <c r="R472" i="7"/>
  <c r="M516" i="7"/>
  <c r="U516" i="7"/>
  <c r="AC516" i="7"/>
  <c r="AE524" i="7"/>
  <c r="AM524" i="7"/>
  <c r="E494" i="7"/>
  <c r="N494" i="7"/>
  <c r="AD494" i="7"/>
  <c r="AL494" i="7"/>
  <c r="D464" i="7"/>
  <c r="L464" i="7"/>
  <c r="T464" i="7"/>
  <c r="X464" i="7"/>
  <c r="Z464" i="7"/>
  <c r="AB464" i="7"/>
  <c r="AD464" i="7"/>
  <c r="AF464" i="7"/>
  <c r="AJ464" i="7"/>
  <c r="H472" i="7"/>
  <c r="F472" i="7"/>
  <c r="I472" i="7"/>
  <c r="N472" i="7"/>
  <c r="T472" i="7"/>
  <c r="X472" i="7"/>
  <c r="Z472" i="7"/>
  <c r="AB472" i="7"/>
  <c r="AD472" i="7"/>
  <c r="AL472" i="7"/>
  <c r="I495" i="7"/>
  <c r="Q495" i="7"/>
  <c r="S495" i="7"/>
  <c r="U495" i="7"/>
  <c r="W495" i="7"/>
  <c r="Y495" i="7"/>
  <c r="AA495" i="7"/>
  <c r="AC495" i="7"/>
  <c r="AG495" i="7"/>
  <c r="AK495" i="7"/>
  <c r="AM495" i="7"/>
  <c r="C518" i="7"/>
  <c r="G518" i="7"/>
  <c r="M518" i="7"/>
  <c r="O518" i="7"/>
  <c r="U518" i="7"/>
  <c r="AA518" i="7"/>
  <c r="AC518" i="7"/>
  <c r="AE518" i="7"/>
  <c r="E516" i="7"/>
  <c r="AE516" i="7"/>
  <c r="H524" i="7"/>
  <c r="Q524" i="7"/>
  <c r="AG524" i="7"/>
  <c r="I494" i="7"/>
  <c r="AF494" i="7"/>
  <c r="F464" i="7"/>
  <c r="H464" i="7"/>
  <c r="J464" i="7"/>
  <c r="N464" i="7"/>
  <c r="P464" i="7"/>
  <c r="R464" i="7"/>
  <c r="V464" i="7"/>
  <c r="AH464" i="7"/>
  <c r="AL464" i="7"/>
  <c r="M472" i="7"/>
  <c r="D472" i="7"/>
  <c r="G472" i="7"/>
  <c r="O472" i="7"/>
  <c r="U472" i="7"/>
  <c r="AG472" i="7"/>
  <c r="AM472" i="7"/>
  <c r="E495" i="7"/>
  <c r="D495" i="7"/>
  <c r="K495" i="7"/>
  <c r="M495" i="7"/>
  <c r="O495" i="7"/>
  <c r="AE495" i="7"/>
  <c r="AI495" i="7"/>
  <c r="D518" i="7"/>
  <c r="J518" i="7"/>
  <c r="P518" i="7"/>
  <c r="V518" i="7"/>
  <c r="X518" i="7"/>
  <c r="V472" i="7"/>
  <c r="F495" i="7"/>
  <c r="AF495" i="7"/>
  <c r="K518" i="7"/>
  <c r="S518" i="7"/>
  <c r="AD518" i="7"/>
  <c r="AG518" i="7"/>
  <c r="AM518" i="7"/>
  <c r="D471" i="7"/>
  <c r="H471" i="7"/>
  <c r="J471" i="7"/>
  <c r="R471" i="7"/>
  <c r="T471" i="7"/>
  <c r="V471" i="7"/>
  <c r="AD471" i="7"/>
  <c r="AF471" i="7"/>
  <c r="P465" i="7"/>
  <c r="T465" i="7"/>
  <c r="V465" i="7"/>
  <c r="X465" i="7"/>
  <c r="AB465" i="7"/>
  <c r="AD465" i="7"/>
  <c r="AF465" i="7"/>
  <c r="AJ465" i="7"/>
  <c r="AL465" i="7"/>
  <c r="C496" i="7"/>
  <c r="H496" i="7"/>
  <c r="K496" i="7"/>
  <c r="O496" i="7"/>
  <c r="U496" i="7"/>
  <c r="AA496" i="7"/>
  <c r="AE496" i="7"/>
  <c r="AM496" i="7"/>
  <c r="F519" i="7"/>
  <c r="C519" i="7"/>
  <c r="M519" i="7"/>
  <c r="Q519" i="7"/>
  <c r="S519" i="7"/>
  <c r="U519" i="7"/>
  <c r="W519" i="7"/>
  <c r="AI519" i="7"/>
  <c r="AK519" i="7"/>
  <c r="AM519" i="7"/>
  <c r="AN464" i="7"/>
  <c r="C466" i="7"/>
  <c r="H466" i="7"/>
  <c r="J466" i="7"/>
  <c r="N466" i="7"/>
  <c r="R466" i="7"/>
  <c r="T466" i="7"/>
  <c r="Z466" i="7"/>
  <c r="AD466" i="7"/>
  <c r="E497" i="7"/>
  <c r="D497" i="7"/>
  <c r="M497" i="7"/>
  <c r="U497" i="7"/>
  <c r="W497" i="7"/>
  <c r="Y497" i="7"/>
  <c r="AA497" i="7"/>
  <c r="AI497" i="7"/>
  <c r="AK497" i="7"/>
  <c r="AM497" i="7"/>
  <c r="D520" i="7"/>
  <c r="O520" i="7"/>
  <c r="Q520" i="7"/>
  <c r="U520" i="7"/>
  <c r="W520" i="7"/>
  <c r="Y520" i="7"/>
  <c r="AA520" i="7"/>
  <c r="AI520" i="7"/>
  <c r="AK520" i="7"/>
  <c r="AN519" i="7"/>
  <c r="C517" i="7"/>
  <c r="E517" i="7"/>
  <c r="K517" i="7"/>
  <c r="O517" i="7"/>
  <c r="Q517" i="7"/>
  <c r="W517" i="7"/>
  <c r="AF472" i="7"/>
  <c r="H495" i="7"/>
  <c r="R495" i="7"/>
  <c r="AH495" i="7"/>
  <c r="F518" i="7"/>
  <c r="AO498" i="7"/>
  <c r="C471" i="7"/>
  <c r="I471" i="7"/>
  <c r="G471" i="7"/>
  <c r="N471" i="7"/>
  <c r="P471" i="7"/>
  <c r="X471" i="7"/>
  <c r="Z471" i="7"/>
  <c r="AB471" i="7"/>
  <c r="AH471" i="7"/>
  <c r="AJ471" i="7"/>
  <c r="AL471" i="7"/>
  <c r="F465" i="7"/>
  <c r="K465" i="7"/>
  <c r="W465" i="7"/>
  <c r="AA465" i="7"/>
  <c r="AE465" i="7"/>
  <c r="AI465" i="7"/>
  <c r="AK465" i="7"/>
  <c r="G496" i="7"/>
  <c r="D496" i="7"/>
  <c r="M496" i="7"/>
  <c r="Q496" i="7"/>
  <c r="S496" i="7"/>
  <c r="W496" i="7"/>
  <c r="Y496" i="7"/>
  <c r="AC496" i="7"/>
  <c r="AG496" i="7"/>
  <c r="AI496" i="7"/>
  <c r="AK496" i="7"/>
  <c r="G519" i="7"/>
  <c r="L519" i="7"/>
  <c r="R519" i="7"/>
  <c r="V519" i="7"/>
  <c r="AB519" i="7"/>
  <c r="AH519" i="7"/>
  <c r="AO523" i="7"/>
  <c r="AN524" i="7"/>
  <c r="G466" i="7"/>
  <c r="Q466" i="7"/>
  <c r="W466" i="7"/>
  <c r="Y466" i="7"/>
  <c r="AA466" i="7"/>
  <c r="AC466" i="7"/>
  <c r="AG466" i="7"/>
  <c r="AH472" i="7"/>
  <c r="AJ495" i="7"/>
  <c r="E518" i="7"/>
  <c r="W518" i="7"/>
  <c r="AH518" i="7"/>
  <c r="AJ518" i="7"/>
  <c r="AL518" i="7"/>
  <c r="AN495" i="7"/>
  <c r="E471" i="7"/>
  <c r="M471" i="7"/>
  <c r="S471" i="7"/>
  <c r="U471" i="7"/>
  <c r="W471" i="7"/>
  <c r="Y471" i="7"/>
  <c r="AC471" i="7"/>
  <c r="AG471" i="7"/>
  <c r="AK471" i="7"/>
  <c r="AM471" i="7"/>
  <c r="C465" i="7"/>
  <c r="D465" i="7"/>
  <c r="E465" i="7"/>
  <c r="I465" i="7"/>
  <c r="M465" i="7"/>
  <c r="O465" i="7"/>
  <c r="Q465" i="7"/>
  <c r="S465" i="7"/>
  <c r="U465" i="7"/>
  <c r="Y465" i="7"/>
  <c r="AC465" i="7"/>
  <c r="AG465" i="7"/>
  <c r="AM465" i="7"/>
  <c r="J496" i="7"/>
  <c r="F496" i="7"/>
  <c r="L496" i="7"/>
  <c r="N496" i="7"/>
  <c r="P496" i="7"/>
  <c r="R496" i="7"/>
  <c r="V496" i="7"/>
  <c r="AF496" i="7"/>
  <c r="AH496" i="7"/>
  <c r="AL496" i="7"/>
  <c r="D519" i="7"/>
  <c r="H519" i="7"/>
  <c r="J519" i="7"/>
  <c r="N519" i="7"/>
  <c r="P519" i="7"/>
  <c r="T519" i="7"/>
  <c r="X519" i="7"/>
  <c r="Z519" i="7"/>
  <c r="AD519" i="7"/>
  <c r="AF519" i="7"/>
  <c r="AJ519" i="7"/>
  <c r="AL519" i="7"/>
  <c r="AO494" i="7"/>
  <c r="E466" i="7"/>
  <c r="D466" i="7"/>
  <c r="I466" i="7"/>
  <c r="K466" i="7"/>
  <c r="M466" i="7"/>
  <c r="O466" i="7"/>
  <c r="S466" i="7"/>
  <c r="U466" i="7"/>
  <c r="AE466" i="7"/>
  <c r="AI466" i="7"/>
  <c r="I497" i="7"/>
  <c r="L497" i="7"/>
  <c r="P497" i="7"/>
  <c r="R497" i="7"/>
  <c r="T497" i="7"/>
  <c r="V497" i="7"/>
  <c r="X497" i="7"/>
  <c r="Z497" i="7"/>
  <c r="AB497" i="7"/>
  <c r="AJ497" i="7"/>
  <c r="C520" i="7"/>
  <c r="H520" i="7"/>
  <c r="L520" i="7"/>
  <c r="N520" i="7"/>
  <c r="X520" i="7"/>
  <c r="AB520" i="7"/>
  <c r="AD520" i="7"/>
  <c r="AF520" i="7"/>
  <c r="AH520" i="7"/>
  <c r="AO490" i="7"/>
  <c r="H517" i="7"/>
  <c r="L517" i="7"/>
  <c r="P517" i="7"/>
  <c r="R517" i="7"/>
  <c r="Z517" i="7"/>
  <c r="AB517" i="7"/>
  <c r="AD517" i="7"/>
  <c r="AF517" i="7"/>
  <c r="AH517" i="7"/>
  <c r="AJ517" i="7"/>
  <c r="AL517" i="7"/>
  <c r="AJ472" i="7"/>
  <c r="J495" i="7"/>
  <c r="N495" i="7"/>
  <c r="V495" i="7"/>
  <c r="AD495" i="7"/>
  <c r="AL495" i="7"/>
  <c r="I518" i="7"/>
  <c r="Q518" i="7"/>
  <c r="Y518" i="7"/>
  <c r="AF518" i="7"/>
  <c r="AI518" i="7"/>
  <c r="AK518" i="7"/>
  <c r="AN494" i="7"/>
  <c r="L471" i="7"/>
  <c r="F471" i="7"/>
  <c r="K471" i="7"/>
  <c r="O471" i="7"/>
  <c r="Q471" i="7"/>
  <c r="AA471" i="7"/>
  <c r="AE471" i="7"/>
  <c r="AI471" i="7"/>
  <c r="G465" i="7"/>
  <c r="H465" i="7"/>
  <c r="J465" i="7"/>
  <c r="L465" i="7"/>
  <c r="N465" i="7"/>
  <c r="R465" i="7"/>
  <c r="Z465" i="7"/>
  <c r="AH465" i="7"/>
  <c r="E496" i="7"/>
  <c r="I496" i="7"/>
  <c r="T496" i="7"/>
  <c r="X496" i="7"/>
  <c r="Z496" i="7"/>
  <c r="AB496" i="7"/>
  <c r="AD496" i="7"/>
  <c r="AJ496" i="7"/>
  <c r="E519" i="7"/>
  <c r="I519" i="7"/>
  <c r="K519" i="7"/>
  <c r="O519" i="7"/>
  <c r="Y519" i="7"/>
  <c r="AA519" i="7"/>
  <c r="AC519" i="7"/>
  <c r="AE519" i="7"/>
  <c r="AG519" i="7"/>
  <c r="AN522" i="7"/>
  <c r="F466" i="7"/>
  <c r="L466" i="7"/>
  <c r="P466" i="7"/>
  <c r="V466" i="7"/>
  <c r="X466" i="7"/>
  <c r="AB466" i="7"/>
  <c r="AF466" i="7"/>
  <c r="AH466" i="7"/>
  <c r="AJ466" i="7"/>
  <c r="AL466" i="7"/>
  <c r="H497" i="7"/>
  <c r="J497" i="7"/>
  <c r="F497" i="7"/>
  <c r="N497" i="7"/>
  <c r="AD497" i="7"/>
  <c r="AF497" i="7"/>
  <c r="AH497" i="7"/>
  <c r="AL497" i="7"/>
  <c r="E520" i="7"/>
  <c r="G520" i="7"/>
  <c r="K520" i="7"/>
  <c r="M520" i="7"/>
  <c r="S520" i="7"/>
  <c r="AC520" i="7"/>
  <c r="AE520" i="7"/>
  <c r="AG520" i="7"/>
  <c r="AM520" i="7"/>
  <c r="D517" i="7"/>
  <c r="G517" i="7"/>
  <c r="I517" i="7"/>
  <c r="M517" i="7"/>
  <c r="S517" i="7"/>
  <c r="U517" i="7"/>
  <c r="Y517" i="7"/>
  <c r="AA517" i="7"/>
  <c r="AE517" i="7"/>
  <c r="AP385" i="7"/>
  <c r="AP380" i="7"/>
  <c r="AO333" i="7"/>
  <c r="AN468" i="7"/>
  <c r="AM521" i="7"/>
  <c r="AL384" i="7"/>
  <c r="AJ384" i="7"/>
  <c r="AH384" i="7"/>
  <c r="AF384" i="7"/>
  <c r="AC521" i="7"/>
  <c r="AB384" i="7"/>
  <c r="Y521" i="7"/>
  <c r="X384" i="7"/>
  <c r="V384" i="7"/>
  <c r="T384" i="7"/>
  <c r="Q521" i="7"/>
  <c r="P384" i="7"/>
  <c r="M521" i="7"/>
  <c r="L384" i="7"/>
  <c r="I521" i="7"/>
  <c r="C521" i="7"/>
  <c r="C384" i="7"/>
  <c r="F384" i="7"/>
  <c r="AL498" i="7"/>
  <c r="AJ498" i="7"/>
  <c r="AI361" i="7"/>
  <c r="AF498" i="7"/>
  <c r="AE361" i="7"/>
  <c r="AB498" i="7"/>
  <c r="AA361" i="7"/>
  <c r="X498" i="7"/>
  <c r="V498" i="7"/>
  <c r="U361" i="7"/>
  <c r="R498" i="7"/>
  <c r="Q361" i="7"/>
  <c r="N498" i="7"/>
  <c r="D498" i="7"/>
  <c r="L498" i="7"/>
  <c r="M498" i="7"/>
  <c r="H361" i="7"/>
  <c r="F361" i="7"/>
  <c r="C361" i="7"/>
  <c r="AM353" i="7"/>
  <c r="AK353" i="7"/>
  <c r="AI353" i="7"/>
  <c r="AG353" i="7"/>
  <c r="AD490" i="7"/>
  <c r="AB490" i="7"/>
  <c r="Z490" i="7"/>
  <c r="Y353" i="7"/>
  <c r="V490" i="7"/>
  <c r="T490" i="7"/>
  <c r="R490" i="7"/>
  <c r="Q353" i="7"/>
  <c r="O353" i="7"/>
  <c r="L490" i="7"/>
  <c r="J490" i="7"/>
  <c r="H490" i="7"/>
  <c r="D490" i="7"/>
  <c r="E353" i="7"/>
  <c r="AN330" i="7"/>
  <c r="AL330" i="7"/>
  <c r="AI467" i="7"/>
  <c r="AH330" i="7"/>
  <c r="AE467" i="7"/>
  <c r="AC467" i="7"/>
  <c r="AB330" i="7"/>
  <c r="Z330" i="7"/>
  <c r="X330" i="7"/>
  <c r="V330" i="7"/>
  <c r="S467" i="7"/>
  <c r="Q467" i="7"/>
  <c r="P330" i="7"/>
  <c r="N330" i="7"/>
  <c r="K467" i="7"/>
  <c r="J330" i="7"/>
  <c r="G467" i="7"/>
  <c r="I330" i="7"/>
  <c r="E330" i="7"/>
  <c r="AN380" i="7"/>
  <c r="AK380" i="7"/>
  <c r="AG517" i="7"/>
  <c r="AC517" i="7"/>
  <c r="X517" i="7"/>
  <c r="Q380" i="7"/>
  <c r="I380" i="7"/>
  <c r="AO383" i="7"/>
  <c r="AI383" i="7"/>
  <c r="Z520" i="7"/>
  <c r="R520" i="7"/>
  <c r="J520" i="7"/>
  <c r="AN360" i="7"/>
  <c r="AE497" i="7"/>
  <c r="X360" i="7"/>
  <c r="O497" i="7"/>
  <c r="K497" i="7"/>
  <c r="AK466" i="7"/>
  <c r="AL658" i="7"/>
  <c r="AL630" i="7" s="1"/>
  <c r="AK690" i="7"/>
  <c r="AK662" i="7" s="1"/>
  <c r="AK105" i="7" s="1"/>
  <c r="AP658" i="7"/>
  <c r="AP630" i="7" s="1"/>
  <c r="AP104" i="7" s="1"/>
  <c r="AP327" i="7"/>
  <c r="AP357" i="7"/>
  <c r="AP334" i="7"/>
  <c r="AP329" i="7"/>
  <c r="AO329" i="7"/>
  <c r="AO379" i="7"/>
  <c r="AL521" i="7"/>
  <c r="AK384" i="7"/>
  <c r="AH521" i="7"/>
  <c r="AF521" i="7"/>
  <c r="AD521" i="7"/>
  <c r="AB521" i="7"/>
  <c r="Z521" i="7"/>
  <c r="Y384" i="7"/>
  <c r="V521" i="7"/>
  <c r="T521" i="7"/>
  <c r="R521" i="7"/>
  <c r="Q384" i="7"/>
  <c r="N521" i="7"/>
  <c r="M384" i="7"/>
  <c r="H521" i="7"/>
  <c r="D521" i="7"/>
  <c r="J521" i="7"/>
  <c r="G384" i="7"/>
  <c r="J384" i="7"/>
  <c r="AM361" i="7"/>
  <c r="AK361" i="7"/>
  <c r="AH498" i="7"/>
  <c r="AG361" i="7"/>
  <c r="AD498" i="7"/>
  <c r="AC361" i="7"/>
  <c r="Z498" i="7"/>
  <c r="Y361" i="7"/>
  <c r="W361" i="7"/>
  <c r="T498" i="7"/>
  <c r="S361" i="7"/>
  <c r="P498" i="7"/>
  <c r="O361" i="7"/>
  <c r="F498" i="7"/>
  <c r="I498" i="7"/>
  <c r="J498" i="7"/>
  <c r="J361" i="7"/>
  <c r="D361" i="7"/>
  <c r="AN353" i="7"/>
  <c r="AL353" i="7"/>
  <c r="AI490" i="7"/>
  <c r="AG490" i="7"/>
  <c r="AE490" i="7"/>
  <c r="AD353" i="7"/>
  <c r="AB353" i="7"/>
  <c r="Z353" i="7"/>
  <c r="W490" i="7"/>
  <c r="V353" i="7"/>
  <c r="T353" i="7"/>
  <c r="R353" i="7"/>
  <c r="O490" i="7"/>
  <c r="M490" i="7"/>
  <c r="K490" i="7"/>
  <c r="J353" i="7"/>
  <c r="G490" i="7"/>
  <c r="G353" i="7"/>
  <c r="F353" i="7"/>
  <c r="AM467" i="7"/>
  <c r="AK467" i="7"/>
  <c r="AJ330" i="7"/>
  <c r="AG467" i="7"/>
  <c r="AF330" i="7"/>
  <c r="AD330" i="7"/>
  <c r="AA467" i="7"/>
  <c r="Y467" i="7"/>
  <c r="W467" i="7"/>
  <c r="U467" i="7"/>
  <c r="T330" i="7"/>
  <c r="R330" i="7"/>
  <c r="O467" i="7"/>
  <c r="M467" i="7"/>
  <c r="L330" i="7"/>
  <c r="I467" i="7"/>
  <c r="C467" i="7"/>
  <c r="D330" i="7"/>
  <c r="F330" i="7"/>
  <c r="AM380" i="7"/>
  <c r="AI517" i="7"/>
  <c r="AG380" i="7"/>
  <c r="AC380" i="7"/>
  <c r="V517" i="7"/>
  <c r="N517" i="7"/>
  <c r="F517" i="7"/>
  <c r="AO519" i="7"/>
  <c r="AG383" i="7"/>
  <c r="Y383" i="7"/>
  <c r="P520" i="7"/>
  <c r="I520" i="7"/>
  <c r="AL360" i="7"/>
  <c r="AC497" i="7"/>
  <c r="V360" i="7"/>
  <c r="N360" i="7"/>
  <c r="D360" i="7"/>
  <c r="AJ329" i="7"/>
  <c r="AP489" i="7"/>
  <c r="AP463" i="7"/>
  <c r="AP506" i="7"/>
  <c r="AP518" i="7" s="1"/>
  <c r="AP381" i="7"/>
  <c r="AP485" i="7"/>
  <c r="AP497" i="7" s="1"/>
  <c r="AP360" i="7"/>
  <c r="AP508" i="7"/>
  <c r="AP520" i="7" s="1"/>
  <c r="AP383" i="7"/>
  <c r="AP480" i="7"/>
  <c r="AP492" i="7" s="1"/>
  <c r="AP355" i="7"/>
  <c r="C378" i="7"/>
  <c r="D378" i="7"/>
  <c r="C515" i="7"/>
  <c r="F378" i="7"/>
  <c r="D515" i="7"/>
  <c r="E378" i="7"/>
  <c r="G378" i="7"/>
  <c r="E515" i="7"/>
  <c r="F515" i="7"/>
  <c r="H378" i="7"/>
  <c r="G515" i="7"/>
  <c r="H515" i="7"/>
  <c r="I378" i="7"/>
  <c r="I515" i="7"/>
  <c r="J378" i="7"/>
  <c r="J515" i="7"/>
  <c r="K378" i="7"/>
  <c r="K515" i="7"/>
  <c r="L378" i="7"/>
  <c r="M378" i="7"/>
  <c r="N378" i="7"/>
  <c r="L515" i="7"/>
  <c r="N515" i="7"/>
  <c r="M515" i="7"/>
  <c r="O378" i="7"/>
  <c r="O515" i="7"/>
  <c r="P378" i="7"/>
  <c r="Q378" i="7"/>
  <c r="P515" i="7"/>
  <c r="R378" i="7"/>
  <c r="Q515" i="7"/>
  <c r="S378" i="7"/>
  <c r="R515" i="7"/>
  <c r="S515" i="7"/>
  <c r="T378" i="7"/>
  <c r="T515" i="7"/>
  <c r="U378" i="7"/>
  <c r="V378" i="7"/>
  <c r="U515" i="7"/>
  <c r="V515" i="7"/>
  <c r="W378" i="7"/>
  <c r="X378" i="7"/>
  <c r="W515" i="7"/>
  <c r="Y378" i="7"/>
  <c r="X515" i="7"/>
  <c r="Y515" i="7"/>
  <c r="Z378" i="7"/>
  <c r="AA378" i="7"/>
  <c r="Z515" i="7"/>
  <c r="AA515" i="7"/>
  <c r="AB378" i="7"/>
  <c r="AC378" i="7"/>
  <c r="AB515" i="7"/>
  <c r="AD378" i="7"/>
  <c r="AC515" i="7"/>
  <c r="AD515" i="7"/>
  <c r="AE378" i="7"/>
  <c r="AF378" i="7"/>
  <c r="AE515" i="7"/>
  <c r="AG378" i="7"/>
  <c r="AF515" i="7"/>
  <c r="AH378" i="7"/>
  <c r="AG515" i="7"/>
  <c r="AH515" i="7"/>
  <c r="AI378" i="7"/>
  <c r="AI515" i="7"/>
  <c r="AJ378" i="7"/>
  <c r="AJ515" i="7"/>
  <c r="AK378" i="7"/>
  <c r="AL378" i="7"/>
  <c r="AK515" i="7"/>
  <c r="AL515" i="7"/>
  <c r="AM378" i="7"/>
  <c r="AM515" i="7"/>
  <c r="AN378" i="7"/>
  <c r="AN515" i="7"/>
  <c r="AO378" i="7"/>
  <c r="AP460" i="7"/>
  <c r="AP472" i="7" s="1"/>
  <c r="AP335" i="7"/>
  <c r="C326" i="7"/>
  <c r="D326" i="7"/>
  <c r="C463" i="7"/>
  <c r="F326" i="7"/>
  <c r="D463" i="7"/>
  <c r="E326" i="7"/>
  <c r="F463" i="7"/>
  <c r="E463" i="7"/>
  <c r="G326" i="7"/>
  <c r="G463" i="7"/>
  <c r="H326" i="7"/>
  <c r="I326" i="7"/>
  <c r="H463" i="7"/>
  <c r="I463" i="7"/>
  <c r="J326" i="7"/>
  <c r="J463" i="7"/>
  <c r="K326" i="7"/>
  <c r="M326" i="7"/>
  <c r="L326" i="7"/>
  <c r="K463" i="7"/>
  <c r="N326" i="7"/>
  <c r="L463" i="7"/>
  <c r="M463" i="7"/>
  <c r="N463" i="7"/>
  <c r="O326" i="7"/>
  <c r="O463" i="7"/>
  <c r="P326" i="7"/>
  <c r="Q326" i="7"/>
  <c r="P463" i="7"/>
  <c r="R326" i="7"/>
  <c r="Q463" i="7"/>
  <c r="S326" i="7"/>
  <c r="R463" i="7"/>
  <c r="S463" i="7"/>
  <c r="T326" i="7"/>
  <c r="U326" i="7"/>
  <c r="T463" i="7"/>
  <c r="V326" i="7"/>
  <c r="U463" i="7"/>
  <c r="W326" i="7"/>
  <c r="V463" i="7"/>
  <c r="X326" i="7"/>
  <c r="W463" i="7"/>
  <c r="X463" i="7"/>
  <c r="Y326" i="7"/>
  <c r="Z326" i="7"/>
  <c r="Y463" i="7"/>
  <c r="AA326" i="7"/>
  <c r="AB326" i="7"/>
  <c r="Z463" i="7"/>
  <c r="AC326" i="7"/>
  <c r="AA463" i="7"/>
  <c r="AB463" i="7"/>
  <c r="AC463" i="7"/>
  <c r="AD326" i="7"/>
  <c r="AE326" i="7"/>
  <c r="AD463" i="7"/>
  <c r="AF326" i="7"/>
  <c r="AE463" i="7"/>
  <c r="AG326" i="7"/>
  <c r="AF463" i="7"/>
  <c r="AG463" i="7"/>
  <c r="AH326" i="7"/>
  <c r="AI326" i="7"/>
  <c r="AH463" i="7"/>
  <c r="AJ326" i="7"/>
  <c r="AI463" i="7"/>
  <c r="AJ463" i="7"/>
  <c r="AK326" i="7"/>
  <c r="AK463" i="7"/>
  <c r="AL326" i="7"/>
  <c r="AL463" i="7"/>
  <c r="AM326" i="7"/>
  <c r="AM463" i="7"/>
  <c r="AN326" i="7"/>
  <c r="AO326" i="7"/>
  <c r="AN463" i="7"/>
  <c r="AP456" i="7"/>
  <c r="AP468" i="7" s="1"/>
  <c r="AP331" i="7"/>
  <c r="AP483" i="7"/>
  <c r="AP495" i="7" s="1"/>
  <c r="AP358" i="7"/>
  <c r="AP509" i="7"/>
  <c r="AP521" i="7" s="1"/>
  <c r="AP384" i="7"/>
  <c r="AO515" i="7"/>
  <c r="AP378" i="7"/>
  <c r="AP453" i="7"/>
  <c r="AP465" i="7" s="1"/>
  <c r="AP328" i="7"/>
  <c r="C352" i="7"/>
  <c r="D352" i="7"/>
  <c r="F352" i="7"/>
  <c r="C489" i="7"/>
  <c r="D489" i="7"/>
  <c r="E352" i="7"/>
  <c r="F489" i="7"/>
  <c r="G352" i="7"/>
  <c r="H352" i="7"/>
  <c r="G489" i="7"/>
  <c r="E489" i="7"/>
  <c r="I352" i="7"/>
  <c r="H489" i="7"/>
  <c r="I489" i="7"/>
  <c r="J352" i="7"/>
  <c r="K352" i="7"/>
  <c r="J489" i="7"/>
  <c r="K489" i="7"/>
  <c r="L352" i="7"/>
  <c r="L489" i="7"/>
  <c r="M352" i="7"/>
  <c r="M489" i="7"/>
  <c r="N352" i="7"/>
  <c r="N489" i="7"/>
  <c r="O352" i="7"/>
  <c r="P352" i="7"/>
  <c r="O489" i="7"/>
  <c r="P489" i="7"/>
  <c r="Q352" i="7"/>
  <c r="R352" i="7"/>
  <c r="Q489" i="7"/>
  <c r="S352" i="7"/>
  <c r="R489" i="7"/>
  <c r="S489" i="7"/>
  <c r="T352" i="7"/>
  <c r="T489" i="7"/>
  <c r="U352" i="7"/>
  <c r="U489" i="7"/>
  <c r="V352" i="7"/>
  <c r="V489" i="7"/>
  <c r="W352" i="7"/>
  <c r="W489" i="7"/>
  <c r="X352" i="7"/>
  <c r="X489" i="7"/>
  <c r="Y352" i="7"/>
  <c r="Y489" i="7"/>
  <c r="Z352" i="7"/>
  <c r="Z489" i="7"/>
  <c r="AA352" i="7"/>
  <c r="AB352" i="7"/>
  <c r="AA489" i="7"/>
  <c r="AC352" i="7"/>
  <c r="AB489" i="7"/>
  <c r="AC489" i="7"/>
  <c r="AD352" i="7"/>
  <c r="AE352" i="7"/>
  <c r="AD489" i="7"/>
  <c r="AF352" i="7"/>
  <c r="AE489" i="7"/>
  <c r="AG352" i="7"/>
  <c r="AF489" i="7"/>
  <c r="AG489" i="7"/>
  <c r="AH352" i="7"/>
  <c r="AH489" i="7"/>
  <c r="AI352" i="7"/>
  <c r="AJ352" i="7"/>
  <c r="AI489" i="7"/>
  <c r="AK352" i="7"/>
  <c r="AJ489" i="7"/>
  <c r="AK489" i="7"/>
  <c r="AL352" i="7"/>
  <c r="AM352" i="7"/>
  <c r="AL489" i="7"/>
  <c r="AM489" i="7"/>
  <c r="AN352" i="7"/>
  <c r="AO352" i="7"/>
  <c r="AN489" i="7"/>
  <c r="AP515" i="7"/>
  <c r="AP512" i="7"/>
  <c r="AP524" i="7" s="1"/>
  <c r="AP387" i="7"/>
  <c r="AP511" i="7"/>
  <c r="AP523" i="7" s="1"/>
  <c r="AP386" i="7"/>
  <c r="AP326" i="7"/>
  <c r="AP504" i="7"/>
  <c r="AP516" i="7" s="1"/>
  <c r="AP379" i="7"/>
  <c r="AP455" i="7"/>
  <c r="AP467" i="7" s="1"/>
  <c r="AP330" i="7"/>
  <c r="AP507" i="7"/>
  <c r="AP519" i="7" s="1"/>
  <c r="AP382" i="7"/>
  <c r="AO489" i="7"/>
  <c r="AP458" i="7"/>
  <c r="AP470" i="7" s="1"/>
  <c r="AP333" i="7"/>
  <c r="AP479" i="7"/>
  <c r="AP491" i="7" s="1"/>
  <c r="AP354" i="7"/>
  <c r="AP457" i="7"/>
  <c r="AP469" i="7" s="1"/>
  <c r="AP332" i="7"/>
  <c r="AO463" i="7"/>
  <c r="AO722" i="7"/>
  <c r="AO694" i="7" s="1"/>
  <c r="AO106" i="7" s="1"/>
  <c r="AO122" i="7"/>
  <c r="AO123" i="7" s="1"/>
  <c r="AP484" i="7"/>
  <c r="AP496" i="7" s="1"/>
  <c r="AP459" i="7"/>
  <c r="AP471" i="7" s="1"/>
  <c r="AP454" i="7"/>
  <c r="AJ722" i="7"/>
  <c r="AJ694" i="7" s="1"/>
  <c r="AJ106" i="7" s="1"/>
  <c r="AK722" i="7"/>
  <c r="AK694" i="7" s="1"/>
  <c r="AK106" i="7" s="1"/>
  <c r="AG722" i="7"/>
  <c r="AG694" i="7" s="1"/>
  <c r="AG106" i="7" s="1"/>
  <c r="AN722" i="7"/>
  <c r="AN694" i="7" s="1"/>
  <c r="AN106" i="7" s="1"/>
  <c r="AP505" i="7"/>
  <c r="AF722" i="7"/>
  <c r="AF694" i="7" s="1"/>
  <c r="AF106" i="7" s="1"/>
  <c r="AC722" i="7"/>
  <c r="AC694" i="7" s="1"/>
  <c r="AC106" i="7" s="1"/>
  <c r="AP482" i="7"/>
  <c r="AP478" i="7"/>
  <c r="AP510" i="7"/>
  <c r="X722" i="7"/>
  <c r="X694" i="7" s="1"/>
  <c r="X106" i="7" s="1"/>
  <c r="AP452" i="7"/>
  <c r="AB722" i="7"/>
  <c r="AB694" i="7" s="1"/>
  <c r="AB106" i="7" s="1"/>
  <c r="AP481" i="7"/>
  <c r="Y722" i="7"/>
  <c r="Y694" i="7" s="1"/>
  <c r="Y106" i="7" s="1"/>
  <c r="B717" i="7"/>
  <c r="B649" i="7"/>
  <c r="B716" i="7"/>
  <c r="B721" i="7"/>
  <c r="B720" i="7"/>
  <c r="B714" i="7"/>
  <c r="B719" i="7"/>
  <c r="B715" i="7"/>
  <c r="B718" i="7"/>
  <c r="B713" i="7"/>
  <c r="B650" i="7"/>
  <c r="B681" i="7"/>
  <c r="B682" i="7"/>
  <c r="B651" i="7"/>
  <c r="D712" i="7"/>
  <c r="D722" i="7" s="1"/>
  <c r="D694" i="7" s="1"/>
  <c r="D106" i="7" s="1"/>
  <c r="C712" i="7"/>
  <c r="E712" i="7"/>
  <c r="E722" i="7" s="1"/>
  <c r="E694" i="7" s="1"/>
  <c r="E106" i="7" s="1"/>
  <c r="F712" i="7"/>
  <c r="F722" i="7" s="1"/>
  <c r="F694" i="7" s="1"/>
  <c r="F106" i="7" s="1"/>
  <c r="G712" i="7"/>
  <c r="G722" i="7" s="1"/>
  <c r="G694" i="7" s="1"/>
  <c r="G106" i="7" s="1"/>
  <c r="H712" i="7"/>
  <c r="H722" i="7" s="1"/>
  <c r="H694" i="7" s="1"/>
  <c r="H106" i="7" s="1"/>
  <c r="I712" i="7"/>
  <c r="I722" i="7" s="1"/>
  <c r="I694" i="7" s="1"/>
  <c r="I106" i="7" s="1"/>
  <c r="J712" i="7"/>
  <c r="J722" i="7" s="1"/>
  <c r="J694" i="7" s="1"/>
  <c r="J106" i="7" s="1"/>
  <c r="K712" i="7"/>
  <c r="K722" i="7" s="1"/>
  <c r="K694" i="7" s="1"/>
  <c r="K106" i="7" s="1"/>
  <c r="L712" i="7"/>
  <c r="L722" i="7" s="1"/>
  <c r="L694" i="7" s="1"/>
  <c r="L106" i="7" s="1"/>
  <c r="M712" i="7"/>
  <c r="M722" i="7" s="1"/>
  <c r="M694" i="7" s="1"/>
  <c r="M106" i="7" s="1"/>
  <c r="N712" i="7"/>
  <c r="N722" i="7" s="1"/>
  <c r="N694" i="7" s="1"/>
  <c r="N106" i="7" s="1"/>
  <c r="O712" i="7"/>
  <c r="O722" i="7" s="1"/>
  <c r="O694" i="7" s="1"/>
  <c r="O106" i="7" s="1"/>
  <c r="P712" i="7"/>
  <c r="P722" i="7" s="1"/>
  <c r="P694" i="7" s="1"/>
  <c r="P106" i="7" s="1"/>
  <c r="Q712" i="7"/>
  <c r="Q722" i="7" s="1"/>
  <c r="Q694" i="7" s="1"/>
  <c r="Q106" i="7" s="1"/>
  <c r="R712" i="7"/>
  <c r="R722" i="7" s="1"/>
  <c r="R694" i="7" s="1"/>
  <c r="R106" i="7" s="1"/>
  <c r="S712" i="7"/>
  <c r="S722" i="7" s="1"/>
  <c r="S694" i="7" s="1"/>
  <c r="S106" i="7" s="1"/>
  <c r="T712" i="7"/>
  <c r="T722" i="7" s="1"/>
  <c r="T694" i="7" s="1"/>
  <c r="T106" i="7" s="1"/>
  <c r="U712" i="7"/>
  <c r="U722" i="7" s="1"/>
  <c r="U694" i="7" s="1"/>
  <c r="U106" i="7" s="1"/>
  <c r="V712" i="7"/>
  <c r="V722" i="7" s="1"/>
  <c r="V694" i="7" s="1"/>
  <c r="V106" i="7" s="1"/>
  <c r="AP690" i="7"/>
  <c r="AP662" i="7" s="1"/>
  <c r="AP105" i="7" s="1"/>
  <c r="AP112" i="7"/>
  <c r="D680" i="7"/>
  <c r="D690" i="7" s="1"/>
  <c r="D662" i="7" s="1"/>
  <c r="D105" i="7" s="1"/>
  <c r="C680" i="7"/>
  <c r="E680" i="7"/>
  <c r="E690" i="7" s="1"/>
  <c r="E662" i="7" s="1"/>
  <c r="E105" i="7" s="1"/>
  <c r="F680" i="7"/>
  <c r="F690" i="7" s="1"/>
  <c r="F662" i="7" s="1"/>
  <c r="F105" i="7" s="1"/>
  <c r="G680" i="7"/>
  <c r="G690" i="7" s="1"/>
  <c r="G662" i="7" s="1"/>
  <c r="G105" i="7" s="1"/>
  <c r="H680" i="7"/>
  <c r="H690" i="7" s="1"/>
  <c r="H662" i="7" s="1"/>
  <c r="H105" i="7" s="1"/>
  <c r="I680" i="7"/>
  <c r="I690" i="7" s="1"/>
  <c r="I662" i="7" s="1"/>
  <c r="I105" i="7" s="1"/>
  <c r="J680" i="7"/>
  <c r="J690" i="7" s="1"/>
  <c r="J662" i="7" s="1"/>
  <c r="J105" i="7" s="1"/>
  <c r="K680" i="7"/>
  <c r="K690" i="7" s="1"/>
  <c r="K662" i="7" s="1"/>
  <c r="K105" i="7" s="1"/>
  <c r="L680" i="7"/>
  <c r="L690" i="7" s="1"/>
  <c r="L662" i="7" s="1"/>
  <c r="L105" i="7" s="1"/>
  <c r="M680" i="7"/>
  <c r="M690" i="7" s="1"/>
  <c r="M662" i="7" s="1"/>
  <c r="N680" i="7"/>
  <c r="N690" i="7" s="1"/>
  <c r="N662" i="7" s="1"/>
  <c r="O680" i="7"/>
  <c r="O690" i="7" s="1"/>
  <c r="O662" i="7" s="1"/>
  <c r="P680" i="7"/>
  <c r="P690" i="7" s="1"/>
  <c r="P662" i="7" s="1"/>
  <c r="Q680" i="7"/>
  <c r="Q690" i="7" s="1"/>
  <c r="Q662" i="7" s="1"/>
  <c r="D648" i="7"/>
  <c r="D658" i="7" s="1"/>
  <c r="D630" i="7" s="1"/>
  <c r="C648" i="7"/>
  <c r="E648" i="7"/>
  <c r="E658" i="7" s="1"/>
  <c r="E630" i="7" s="1"/>
  <c r="F648" i="7"/>
  <c r="F658" i="7" s="1"/>
  <c r="F630" i="7" s="1"/>
  <c r="G648" i="7"/>
  <c r="G658" i="7" s="1"/>
  <c r="G630" i="7" s="1"/>
  <c r="H648" i="7"/>
  <c r="H658" i="7" s="1"/>
  <c r="H630" i="7" s="1"/>
  <c r="I648" i="7"/>
  <c r="I658" i="7" s="1"/>
  <c r="I630" i="7" s="1"/>
  <c r="J648" i="7"/>
  <c r="J658" i="7" s="1"/>
  <c r="J630" i="7" s="1"/>
  <c r="K648" i="7"/>
  <c r="K658" i="7" s="1"/>
  <c r="K630" i="7" s="1"/>
  <c r="L648" i="7"/>
  <c r="L658" i="7" s="1"/>
  <c r="L630" i="7" s="1"/>
  <c r="M648" i="7"/>
  <c r="M658" i="7" s="1"/>
  <c r="M630" i="7" s="1"/>
  <c r="N648" i="7"/>
  <c r="N658" i="7" s="1"/>
  <c r="N630" i="7" s="1"/>
  <c r="AA388" i="7" l="1"/>
  <c r="AM362" i="7"/>
  <c r="Z499" i="7"/>
  <c r="AL336" i="7"/>
  <c r="AM525" i="7"/>
  <c r="AF388" i="7"/>
  <c r="H388" i="7"/>
  <c r="AB336" i="7"/>
  <c r="O388" i="7"/>
  <c r="L362" i="7"/>
  <c r="X336" i="7"/>
  <c r="B329" i="7"/>
  <c r="B357" i="7"/>
  <c r="B356" i="7"/>
  <c r="AG499" i="7"/>
  <c r="AF362" i="7"/>
  <c r="W499" i="7"/>
  <c r="AB473" i="7"/>
  <c r="AL525" i="7"/>
  <c r="W362" i="7"/>
  <c r="H499" i="7"/>
  <c r="S336" i="7"/>
  <c r="I336" i="7"/>
  <c r="T388" i="7"/>
  <c r="L388" i="7"/>
  <c r="B359" i="7"/>
  <c r="B385" i="7"/>
  <c r="AO473" i="7"/>
  <c r="B491" i="7"/>
  <c r="B382" i="7"/>
  <c r="B379" i="7"/>
  <c r="B523" i="7"/>
  <c r="AN499" i="7"/>
  <c r="AL499" i="7"/>
  <c r="AJ499" i="7"/>
  <c r="AI362" i="7"/>
  <c r="AF499" i="7"/>
  <c r="AD499" i="7"/>
  <c r="AB499" i="7"/>
  <c r="AA362" i="7"/>
  <c r="Y362" i="7"/>
  <c r="U362" i="7"/>
  <c r="R499" i="7"/>
  <c r="Q362" i="7"/>
  <c r="O362" i="7"/>
  <c r="M362" i="7"/>
  <c r="J499" i="7"/>
  <c r="H362" i="7"/>
  <c r="D499" i="7"/>
  <c r="AO525" i="7"/>
  <c r="B495" i="7"/>
  <c r="AO336" i="7"/>
  <c r="AL473" i="7"/>
  <c r="AJ473" i="7"/>
  <c r="AI336" i="7"/>
  <c r="AG336" i="7"/>
  <c r="AE336" i="7"/>
  <c r="AA473" i="7"/>
  <c r="AA336" i="7"/>
  <c r="X473" i="7"/>
  <c r="W336" i="7"/>
  <c r="U336" i="7"/>
  <c r="Q336" i="7"/>
  <c r="N473" i="7"/>
  <c r="K473" i="7"/>
  <c r="J473" i="7"/>
  <c r="E473" i="7"/>
  <c r="F336" i="7"/>
  <c r="B335" i="7"/>
  <c r="AN388" i="7"/>
  <c r="AK525" i="7"/>
  <c r="AJ388" i="7"/>
  <c r="AG525" i="7"/>
  <c r="AE525" i="7"/>
  <c r="AC525" i="7"/>
  <c r="AB388" i="7"/>
  <c r="Z388" i="7"/>
  <c r="W525" i="7"/>
  <c r="U525" i="7"/>
  <c r="Q525" i="7"/>
  <c r="P388" i="7"/>
  <c r="N525" i="7"/>
  <c r="J388" i="7"/>
  <c r="G525" i="7"/>
  <c r="G388" i="7"/>
  <c r="B492" i="7"/>
  <c r="B497" i="7"/>
  <c r="B353" i="7"/>
  <c r="B498" i="7"/>
  <c r="B520" i="7"/>
  <c r="B380" i="7"/>
  <c r="B334" i="7"/>
  <c r="B381" i="7"/>
  <c r="B327" i="7"/>
  <c r="J362" i="7"/>
  <c r="B333" i="7"/>
  <c r="B519" i="7"/>
  <c r="B516" i="7"/>
  <c r="B387" i="7"/>
  <c r="AO362" i="7"/>
  <c r="AK362" i="7"/>
  <c r="AH499" i="7"/>
  <c r="AG362" i="7"/>
  <c r="AE362" i="7"/>
  <c r="AC362" i="7"/>
  <c r="X499" i="7"/>
  <c r="V499" i="7"/>
  <c r="T499" i="7"/>
  <c r="S362" i="7"/>
  <c r="P499" i="7"/>
  <c r="N499" i="7"/>
  <c r="L499" i="7"/>
  <c r="K362" i="7"/>
  <c r="I362" i="7"/>
  <c r="G362" i="7"/>
  <c r="B331" i="7"/>
  <c r="AN336" i="7"/>
  <c r="AI473" i="7"/>
  <c r="AH336" i="7"/>
  <c r="AE473" i="7"/>
  <c r="AD336" i="7"/>
  <c r="AC336" i="7"/>
  <c r="Y473" i="7"/>
  <c r="W473" i="7"/>
  <c r="U473" i="7"/>
  <c r="T336" i="7"/>
  <c r="Q473" i="7"/>
  <c r="P336" i="7"/>
  <c r="M473" i="7"/>
  <c r="L336" i="7"/>
  <c r="J336" i="7"/>
  <c r="H336" i="7"/>
  <c r="F473" i="7"/>
  <c r="B472" i="7"/>
  <c r="AL388" i="7"/>
  <c r="AI525" i="7"/>
  <c r="AH388" i="7"/>
  <c r="AD388" i="7"/>
  <c r="AA525" i="7"/>
  <c r="Y525" i="7"/>
  <c r="X388" i="7"/>
  <c r="V388" i="7"/>
  <c r="S525" i="7"/>
  <c r="R388" i="7"/>
  <c r="O525" i="7"/>
  <c r="L525" i="7"/>
  <c r="K525" i="7"/>
  <c r="I525" i="7"/>
  <c r="E388" i="7"/>
  <c r="D388" i="7"/>
  <c r="B383" i="7"/>
  <c r="B471" i="7"/>
  <c r="B470" i="7"/>
  <c r="B330" i="7"/>
  <c r="AN362" i="7"/>
  <c r="AL362" i="7"/>
  <c r="AI499" i="7"/>
  <c r="AH362" i="7"/>
  <c r="AE499" i="7"/>
  <c r="AD362" i="7"/>
  <c r="AA499" i="7"/>
  <c r="Z362" i="7"/>
  <c r="X362" i="7"/>
  <c r="V362" i="7"/>
  <c r="T362" i="7"/>
  <c r="Q499" i="7"/>
  <c r="O499" i="7"/>
  <c r="N362" i="7"/>
  <c r="E499" i="7"/>
  <c r="F499" i="7"/>
  <c r="F362" i="7"/>
  <c r="B465" i="7"/>
  <c r="B521" i="7"/>
  <c r="AM473" i="7"/>
  <c r="AK473" i="7"/>
  <c r="AJ336" i="7"/>
  <c r="AG473" i="7"/>
  <c r="AF336" i="7"/>
  <c r="AC473" i="7"/>
  <c r="Z473" i="7"/>
  <c r="Z336" i="7"/>
  <c r="V336" i="7"/>
  <c r="S473" i="7"/>
  <c r="R336" i="7"/>
  <c r="O473" i="7"/>
  <c r="L473" i="7"/>
  <c r="M336" i="7"/>
  <c r="I473" i="7"/>
  <c r="G473" i="7"/>
  <c r="E336" i="7"/>
  <c r="D336" i="7"/>
  <c r="AO388" i="7"/>
  <c r="AM388" i="7"/>
  <c r="AK388" i="7"/>
  <c r="AI388" i="7"/>
  <c r="AF525" i="7"/>
  <c r="AE388" i="7"/>
  <c r="AB525" i="7"/>
  <c r="Z525" i="7"/>
  <c r="X525" i="7"/>
  <c r="W388" i="7"/>
  <c r="U388" i="7"/>
  <c r="R525" i="7"/>
  <c r="P525" i="7"/>
  <c r="N388" i="7"/>
  <c r="K388" i="7"/>
  <c r="I388" i="7"/>
  <c r="F525" i="7"/>
  <c r="D525" i="7"/>
  <c r="B518" i="7"/>
  <c r="B361" i="7"/>
  <c r="B496" i="7"/>
  <c r="B354" i="7"/>
  <c r="AO499" i="7"/>
  <c r="B467" i="7"/>
  <c r="B386" i="7"/>
  <c r="AM499" i="7"/>
  <c r="AK499" i="7"/>
  <c r="AJ362" i="7"/>
  <c r="AC499" i="7"/>
  <c r="AB362" i="7"/>
  <c r="Y499" i="7"/>
  <c r="U499" i="7"/>
  <c r="S499" i="7"/>
  <c r="R362" i="7"/>
  <c r="P362" i="7"/>
  <c r="M499" i="7"/>
  <c r="K499" i="7"/>
  <c r="I499" i="7"/>
  <c r="G499" i="7"/>
  <c r="E362" i="7"/>
  <c r="D362" i="7"/>
  <c r="AN473" i="7"/>
  <c r="AM336" i="7"/>
  <c r="AK336" i="7"/>
  <c r="AH473" i="7"/>
  <c r="AF473" i="7"/>
  <c r="AD473" i="7"/>
  <c r="Y336" i="7"/>
  <c r="V473" i="7"/>
  <c r="T473" i="7"/>
  <c r="R473" i="7"/>
  <c r="P473" i="7"/>
  <c r="O336" i="7"/>
  <c r="N336" i="7"/>
  <c r="K336" i="7"/>
  <c r="H473" i="7"/>
  <c r="G336" i="7"/>
  <c r="D473" i="7"/>
  <c r="AN525" i="7"/>
  <c r="AJ525" i="7"/>
  <c r="AH525" i="7"/>
  <c r="AG388" i="7"/>
  <c r="AD525" i="7"/>
  <c r="AC388" i="7"/>
  <c r="Y388" i="7"/>
  <c r="V525" i="7"/>
  <c r="T525" i="7"/>
  <c r="S388" i="7"/>
  <c r="Q388" i="7"/>
  <c r="M525" i="7"/>
  <c r="M388" i="7"/>
  <c r="J525" i="7"/>
  <c r="H525" i="7"/>
  <c r="E525" i="7"/>
  <c r="F388" i="7"/>
  <c r="B355" i="7"/>
  <c r="B360" i="7"/>
  <c r="B469" i="7"/>
  <c r="B524" i="7"/>
  <c r="B468" i="7"/>
  <c r="B328" i="7"/>
  <c r="B384" i="7"/>
  <c r="AH104" i="7"/>
  <c r="AH591" i="7"/>
  <c r="AD104" i="7"/>
  <c r="AD591" i="7"/>
  <c r="Z104" i="7"/>
  <c r="Z591" i="7"/>
  <c r="V591" i="7"/>
  <c r="V104" i="7"/>
  <c r="AG104" i="7"/>
  <c r="AG591" i="7"/>
  <c r="AJ104" i="7"/>
  <c r="AJ591" i="7"/>
  <c r="AF104" i="7"/>
  <c r="AF591" i="7"/>
  <c r="AB104" i="7"/>
  <c r="AB591" i="7"/>
  <c r="AM104" i="7"/>
  <c r="AM591" i="7"/>
  <c r="AI104" i="7"/>
  <c r="AI591" i="7"/>
  <c r="AE104" i="7"/>
  <c r="AE591" i="7"/>
  <c r="AA104" i="7"/>
  <c r="AA591" i="7"/>
  <c r="W104" i="7"/>
  <c r="W591" i="7"/>
  <c r="AC104" i="7"/>
  <c r="AC591" i="7"/>
  <c r="X104" i="7"/>
  <c r="X591" i="7"/>
  <c r="AK104" i="7"/>
  <c r="AK591" i="7"/>
  <c r="U591" i="7"/>
  <c r="AN104" i="7"/>
  <c r="AN591" i="7"/>
  <c r="Y104" i="7"/>
  <c r="Y591" i="7"/>
  <c r="AP591" i="7"/>
  <c r="AL104" i="7"/>
  <c r="AL591" i="7"/>
  <c r="AO104" i="7"/>
  <c r="AO591" i="7"/>
  <c r="AP493" i="7"/>
  <c r="B493" i="7" s="1"/>
  <c r="AP494" i="7"/>
  <c r="B494" i="7" s="1"/>
  <c r="AP466" i="7"/>
  <c r="B466" i="7" s="1"/>
  <c r="AP522" i="7"/>
  <c r="B522" i="7" s="1"/>
  <c r="AP517" i="7"/>
  <c r="B517" i="7" s="1"/>
  <c r="AP490" i="7"/>
  <c r="B490" i="7" s="1"/>
  <c r="AP464" i="7"/>
  <c r="B464" i="7" s="1"/>
  <c r="AP122" i="7"/>
  <c r="AP123" i="7" s="1"/>
  <c r="AP362" i="7"/>
  <c r="AP388" i="7"/>
  <c r="B358" i="7"/>
  <c r="AP336" i="7"/>
  <c r="B332" i="7"/>
  <c r="N104" i="7"/>
  <c r="M104" i="7"/>
  <c r="P105" i="7"/>
  <c r="N105" i="7"/>
  <c r="Q105" i="7"/>
  <c r="O105" i="7"/>
  <c r="M105" i="7"/>
  <c r="K104" i="7"/>
  <c r="I104" i="7"/>
  <c r="G104" i="7"/>
  <c r="E104" i="7"/>
  <c r="D104" i="7"/>
  <c r="L104" i="7"/>
  <c r="J104" i="7"/>
  <c r="H104" i="7"/>
  <c r="F104" i="7"/>
  <c r="B648" i="7"/>
  <c r="C658" i="7"/>
  <c r="C630" i="7" s="1"/>
  <c r="B489" i="7"/>
  <c r="C499" i="7"/>
  <c r="B680" i="7"/>
  <c r="C690" i="7"/>
  <c r="C662" i="7" s="1"/>
  <c r="C722" i="7"/>
  <c r="C694" i="7" s="1"/>
  <c r="B712" i="7"/>
  <c r="C336" i="7"/>
  <c r="B326" i="7"/>
  <c r="C473" i="7"/>
  <c r="B463" i="7"/>
  <c r="C362" i="7"/>
  <c r="B352" i="7"/>
  <c r="C388" i="7"/>
  <c r="B378" i="7"/>
  <c r="B515" i="7"/>
  <c r="C525" i="7"/>
  <c r="AP499" i="7" l="1"/>
  <c r="AP473" i="7"/>
  <c r="AP525" i="7"/>
  <c r="C106" i="7"/>
  <c r="C696" i="7"/>
  <c r="D693" i="7" s="1"/>
  <c r="D696" i="7" s="1"/>
  <c r="E693" i="7" s="1"/>
  <c r="E696" i="7" s="1"/>
  <c r="F693" i="7" s="1"/>
  <c r="F696" i="7" s="1"/>
  <c r="G693" i="7" s="1"/>
  <c r="G696" i="7" s="1"/>
  <c r="H693" i="7" s="1"/>
  <c r="H696" i="7" s="1"/>
  <c r="I693" i="7" s="1"/>
  <c r="I696" i="7" s="1"/>
  <c r="J693" i="7" s="1"/>
  <c r="J696" i="7" s="1"/>
  <c r="K693" i="7" s="1"/>
  <c r="K696" i="7" s="1"/>
  <c r="L693" i="7" s="1"/>
  <c r="L696" i="7" s="1"/>
  <c r="M693" i="7" s="1"/>
  <c r="M696" i="7" s="1"/>
  <c r="N693" i="7" s="1"/>
  <c r="N696" i="7" s="1"/>
  <c r="O693" i="7" s="1"/>
  <c r="O696" i="7" s="1"/>
  <c r="P693" i="7" s="1"/>
  <c r="P696" i="7" s="1"/>
  <c r="Q693" i="7" s="1"/>
  <c r="Q696" i="7" s="1"/>
  <c r="R693" i="7" s="1"/>
  <c r="R696" i="7" s="1"/>
  <c r="S693" i="7" s="1"/>
  <c r="S696" i="7" s="1"/>
  <c r="T693" i="7" s="1"/>
  <c r="T696" i="7" s="1"/>
  <c r="U693" i="7" s="1"/>
  <c r="U696" i="7" s="1"/>
  <c r="V693" i="7" s="1"/>
  <c r="V696" i="7" s="1"/>
  <c r="W693" i="7" s="1"/>
  <c r="W696" i="7" s="1"/>
  <c r="X693" i="7" s="1"/>
  <c r="X696" i="7" s="1"/>
  <c r="Y693" i="7" s="1"/>
  <c r="Y696" i="7" s="1"/>
  <c r="Z693" i="7" s="1"/>
  <c r="Z696" i="7" s="1"/>
  <c r="AA693" i="7" s="1"/>
  <c r="AA696" i="7" s="1"/>
  <c r="AB693" i="7" s="1"/>
  <c r="AB696" i="7" s="1"/>
  <c r="AC693" i="7" s="1"/>
  <c r="AC696" i="7" s="1"/>
  <c r="AD693" i="7" s="1"/>
  <c r="AD696" i="7" s="1"/>
  <c r="AE693" i="7" s="1"/>
  <c r="AE696" i="7" s="1"/>
  <c r="AF693" i="7" s="1"/>
  <c r="AF696" i="7" s="1"/>
  <c r="AG693" i="7" s="1"/>
  <c r="AG696" i="7" s="1"/>
  <c r="AH693" i="7" s="1"/>
  <c r="AH696" i="7" s="1"/>
  <c r="AI693" i="7" s="1"/>
  <c r="AI696" i="7" s="1"/>
  <c r="AJ693" i="7" s="1"/>
  <c r="AJ696" i="7" s="1"/>
  <c r="AK693" i="7" s="1"/>
  <c r="AK696" i="7" s="1"/>
  <c r="AL693" i="7" s="1"/>
  <c r="AL696" i="7" s="1"/>
  <c r="AM693" i="7" s="1"/>
  <c r="AM696" i="7" s="1"/>
  <c r="AN693" i="7" s="1"/>
  <c r="AN696" i="7" s="1"/>
  <c r="AO693" i="7" s="1"/>
  <c r="AO696" i="7" s="1"/>
  <c r="AP693" i="7" s="1"/>
  <c r="AP696" i="7" s="1"/>
  <c r="C105" i="7"/>
  <c r="C664" i="7"/>
  <c r="D661" i="7" s="1"/>
  <c r="D664" i="7" s="1"/>
  <c r="E661" i="7" s="1"/>
  <c r="E664" i="7" s="1"/>
  <c r="F661" i="7" s="1"/>
  <c r="F664" i="7" s="1"/>
  <c r="G661" i="7" s="1"/>
  <c r="G664" i="7" s="1"/>
  <c r="H661" i="7" s="1"/>
  <c r="H664" i="7" s="1"/>
  <c r="I661" i="7" s="1"/>
  <c r="I664" i="7" s="1"/>
  <c r="J661" i="7" s="1"/>
  <c r="J664" i="7" s="1"/>
  <c r="K661" i="7" s="1"/>
  <c r="K664" i="7" s="1"/>
  <c r="L661" i="7" s="1"/>
  <c r="L664" i="7" s="1"/>
  <c r="M661" i="7" s="1"/>
  <c r="M664" i="7" s="1"/>
  <c r="N661" i="7" s="1"/>
  <c r="N664" i="7" s="1"/>
  <c r="O661" i="7" s="1"/>
  <c r="O664" i="7" s="1"/>
  <c r="P661" i="7" s="1"/>
  <c r="P664" i="7" s="1"/>
  <c r="Q661" i="7" s="1"/>
  <c r="Q664" i="7" s="1"/>
  <c r="R661" i="7" s="1"/>
  <c r="R664" i="7" s="1"/>
  <c r="S661" i="7" s="1"/>
  <c r="S664" i="7" s="1"/>
  <c r="T661" i="7" s="1"/>
  <c r="T664" i="7" s="1"/>
  <c r="U661" i="7" s="1"/>
  <c r="U664" i="7" s="1"/>
  <c r="V661" i="7" s="1"/>
  <c r="V664" i="7" s="1"/>
  <c r="W661" i="7" s="1"/>
  <c r="W664" i="7" s="1"/>
  <c r="X661" i="7" s="1"/>
  <c r="X664" i="7" s="1"/>
  <c r="Y661" i="7" s="1"/>
  <c r="Y664" i="7" s="1"/>
  <c r="Z661" i="7" s="1"/>
  <c r="Z664" i="7" s="1"/>
  <c r="AA661" i="7" s="1"/>
  <c r="AA664" i="7" s="1"/>
  <c r="AB661" i="7" s="1"/>
  <c r="AB664" i="7" s="1"/>
  <c r="AC661" i="7" s="1"/>
  <c r="AC664" i="7" s="1"/>
  <c r="AD661" i="7" s="1"/>
  <c r="AD664" i="7" s="1"/>
  <c r="AE661" i="7" s="1"/>
  <c r="AE664" i="7" s="1"/>
  <c r="AF661" i="7" s="1"/>
  <c r="AF664" i="7" s="1"/>
  <c r="AG661" i="7" s="1"/>
  <c r="AG664" i="7" s="1"/>
  <c r="AH661" i="7" s="1"/>
  <c r="AH664" i="7" s="1"/>
  <c r="AI661" i="7" s="1"/>
  <c r="AI664" i="7" s="1"/>
  <c r="AJ661" i="7" s="1"/>
  <c r="AJ664" i="7" s="1"/>
  <c r="AK661" i="7" s="1"/>
  <c r="AK664" i="7" s="1"/>
  <c r="AL661" i="7" s="1"/>
  <c r="AL664" i="7" s="1"/>
  <c r="AM661" i="7" s="1"/>
  <c r="AM664" i="7" s="1"/>
  <c r="AN661" i="7" s="1"/>
  <c r="AN664" i="7" s="1"/>
  <c r="AO661" i="7" s="1"/>
  <c r="AO664" i="7" s="1"/>
  <c r="AP661" i="7" s="1"/>
  <c r="AP664" i="7" s="1"/>
  <c r="C104" i="7"/>
  <c r="C632" i="7"/>
  <c r="D629" i="7" s="1"/>
  <c r="D632" i="7" s="1"/>
  <c r="E629" i="7" s="1"/>
  <c r="E632" i="7" s="1"/>
  <c r="F629" i="7" s="1"/>
  <c r="F632" i="7" s="1"/>
  <c r="G629" i="7" s="1"/>
  <c r="G632" i="7" s="1"/>
  <c r="H629" i="7" s="1"/>
  <c r="H632" i="7" s="1"/>
  <c r="I629" i="7" s="1"/>
  <c r="I632" i="7" s="1"/>
  <c r="J629" i="7" s="1"/>
  <c r="J632" i="7" s="1"/>
  <c r="K629" i="7" s="1"/>
  <c r="K632" i="7" s="1"/>
  <c r="L629" i="7" s="1"/>
  <c r="L632" i="7" s="1"/>
  <c r="M629" i="7" l="1"/>
  <c r="M632" i="7" s="1"/>
  <c r="N629" i="7" l="1"/>
  <c r="N632" i="7" s="1"/>
  <c r="AO577" i="7" l="1"/>
  <c r="AO578" i="7" s="1"/>
  <c r="AO37" i="7" s="1"/>
  <c r="AO573" i="7"/>
  <c r="AO574" i="7" s="1"/>
  <c r="AO538" i="7"/>
  <c r="AO539" i="7" s="1"/>
  <c r="AO138" i="7" s="1"/>
  <c r="AO569" i="7"/>
  <c r="AO570" i="7" s="1"/>
  <c r="AO565" i="7"/>
  <c r="AO566" i="7" s="1"/>
  <c r="AO532" i="7"/>
  <c r="AO533" i="7" s="1"/>
  <c r="AO137" i="7" s="1"/>
  <c r="AO54" i="7"/>
  <c r="AO73" i="7" s="1"/>
  <c r="AN573" i="7"/>
  <c r="AN574" i="7" s="1"/>
  <c r="AN538" i="7"/>
  <c r="AN539" i="7" s="1"/>
  <c r="AN138" i="7" s="1"/>
  <c r="AN577" i="7"/>
  <c r="AN578" i="7" s="1"/>
  <c r="AN37" i="7" s="1"/>
  <c r="AN565" i="7"/>
  <c r="AN566" i="7" s="1"/>
  <c r="AN532" i="7"/>
  <c r="AN533" i="7" s="1"/>
  <c r="AN137" i="7" s="1"/>
  <c r="AN569" i="7"/>
  <c r="AN570" i="7" s="1"/>
  <c r="AN54" i="7"/>
  <c r="AN73" i="7" s="1"/>
  <c r="AM569" i="7"/>
  <c r="AM570" i="7" s="1"/>
  <c r="AM565" i="7"/>
  <c r="AM566" i="7" s="1"/>
  <c r="AM532" i="7"/>
  <c r="AM533" i="7" s="1"/>
  <c r="AM137" i="7" s="1"/>
  <c r="AM54" i="7"/>
  <c r="AM73" i="7" s="1"/>
  <c r="AM577" i="7"/>
  <c r="AM578" i="7" s="1"/>
  <c r="AM37" i="7" s="1"/>
  <c r="AM573" i="7"/>
  <c r="AM574" i="7" s="1"/>
  <c r="AM538" i="7"/>
  <c r="AM539" i="7" s="1"/>
  <c r="AM138" i="7" s="1"/>
  <c r="AL573" i="7"/>
  <c r="AL574" i="7" s="1"/>
  <c r="AL538" i="7"/>
  <c r="AL539" i="7" s="1"/>
  <c r="AL138" i="7" s="1"/>
  <c r="AL577" i="7"/>
  <c r="AL578" i="7" s="1"/>
  <c r="AL37" i="7" s="1"/>
  <c r="AL565" i="7"/>
  <c r="AL566" i="7" s="1"/>
  <c r="AL532" i="7"/>
  <c r="AL533" i="7" s="1"/>
  <c r="AL137" i="7" s="1"/>
  <c r="AL569" i="7"/>
  <c r="AL570" i="7" s="1"/>
  <c r="AL54" i="7"/>
  <c r="AL73" i="7" s="1"/>
  <c r="AK577" i="7"/>
  <c r="AK578" i="7" s="1"/>
  <c r="AK37" i="7" s="1"/>
  <c r="AK573" i="7"/>
  <c r="AK574" i="7" s="1"/>
  <c r="AK569" i="7"/>
  <c r="AK570" i="7" s="1"/>
  <c r="AK565" i="7"/>
  <c r="AK566" i="7" s="1"/>
  <c r="AK532" i="7"/>
  <c r="AK533" i="7" s="1"/>
  <c r="AK137" i="7" s="1"/>
  <c r="AK54" i="7"/>
  <c r="AK73" i="7" s="1"/>
  <c r="AK538" i="7"/>
  <c r="AK539" i="7" s="1"/>
  <c r="AK138" i="7" s="1"/>
  <c r="AJ565" i="7"/>
  <c r="AJ566" i="7" s="1"/>
  <c r="AJ532" i="7"/>
  <c r="AJ533" i="7" s="1"/>
  <c r="AJ137" i="7" s="1"/>
  <c r="AJ569" i="7"/>
  <c r="AJ570" i="7" s="1"/>
  <c r="AJ54" i="7"/>
  <c r="AJ73" i="7" s="1"/>
  <c r="AJ573" i="7"/>
  <c r="AJ574" i="7" s="1"/>
  <c r="AJ538" i="7"/>
  <c r="AJ539" i="7" s="1"/>
  <c r="AJ138" i="7" s="1"/>
  <c r="AJ577" i="7"/>
  <c r="AJ578" i="7" s="1"/>
  <c r="AJ37" i="7" s="1"/>
  <c r="AH565" i="7"/>
  <c r="AH566" i="7" s="1"/>
  <c r="AH532" i="7"/>
  <c r="AH533" i="7" s="1"/>
  <c r="AH137" i="7" s="1"/>
  <c r="AH569" i="7"/>
  <c r="AH570" i="7" s="1"/>
  <c r="AH54" i="7"/>
  <c r="AH73" i="7" s="1"/>
  <c r="AH573" i="7"/>
  <c r="AH574" i="7" s="1"/>
  <c r="AH538" i="7"/>
  <c r="AH539" i="7" s="1"/>
  <c r="AH138" i="7" s="1"/>
  <c r="AH577" i="7"/>
  <c r="AH578" i="7" s="1"/>
  <c r="AH37" i="7" s="1"/>
  <c r="AG569" i="7"/>
  <c r="AG570" i="7" s="1"/>
  <c r="AG565" i="7"/>
  <c r="AG566" i="7" s="1"/>
  <c r="AG532" i="7"/>
  <c r="AG533" i="7" s="1"/>
  <c r="AG137" i="7" s="1"/>
  <c r="AG54" i="7"/>
  <c r="AG73" i="7" s="1"/>
  <c r="AG577" i="7"/>
  <c r="AG578" i="7" s="1"/>
  <c r="AG37" i="7" s="1"/>
  <c r="AG573" i="7"/>
  <c r="AG574" i="7" s="1"/>
  <c r="AG538" i="7"/>
  <c r="AG539" i="7" s="1"/>
  <c r="AG138" i="7" s="1"/>
  <c r="AP573" i="7"/>
  <c r="AP574" i="7" s="1"/>
  <c r="AP538" i="7"/>
  <c r="AP539" i="7" s="1"/>
  <c r="AP138" i="7" s="1"/>
  <c r="AP577" i="7"/>
  <c r="AP578" i="7" s="1"/>
  <c r="AP37" i="7" s="1"/>
  <c r="AP565" i="7"/>
  <c r="AP566" i="7" s="1"/>
  <c r="AP532" i="7"/>
  <c r="AP533" i="7" s="1"/>
  <c r="AP137" i="7" s="1"/>
  <c r="AP569" i="7"/>
  <c r="AP570" i="7" s="1"/>
  <c r="AP54" i="7"/>
  <c r="AP73" i="7" s="1"/>
  <c r="AI569" i="7"/>
  <c r="AI570" i="7" s="1"/>
  <c r="AI532" i="7"/>
  <c r="AI533" i="7" s="1"/>
  <c r="AI137" i="7" s="1"/>
  <c r="AI577" i="7"/>
  <c r="AI578" i="7" s="1"/>
  <c r="AI37" i="7" s="1"/>
  <c r="AI573" i="7"/>
  <c r="AI574" i="7" s="1"/>
  <c r="AI538" i="7"/>
  <c r="AI539" i="7" s="1"/>
  <c r="AI138" i="7" s="1"/>
  <c r="AI565" i="7"/>
  <c r="AI566" i="7" s="1"/>
  <c r="AI54" i="7"/>
  <c r="AI73" i="7" s="1"/>
  <c r="C565" i="7"/>
  <c r="C566" i="7" s="1"/>
  <c r="C54" i="7"/>
  <c r="C73" i="7" s="1"/>
  <c r="C573" i="7"/>
  <c r="C574" i="7" s="1"/>
  <c r="C569" i="7"/>
  <c r="C570" i="7" s="1"/>
  <c r="C532" i="7"/>
  <c r="C533" i="7" s="1"/>
  <c r="C137" i="7" s="1"/>
  <c r="C577" i="7"/>
  <c r="C578" i="7" s="1"/>
  <c r="C37" i="7" s="1"/>
  <c r="C38" i="7" s="1"/>
  <c r="C538" i="7"/>
  <c r="C539" i="7" s="1"/>
  <c r="C138" i="7" s="1"/>
  <c r="G577" i="7"/>
  <c r="G578" i="7" s="1"/>
  <c r="G37" i="7" s="1"/>
  <c r="G538" i="7"/>
  <c r="G539" i="7" s="1"/>
  <c r="G138" i="7" s="1"/>
  <c r="G565" i="7"/>
  <c r="G566" i="7" s="1"/>
  <c r="G54" i="7"/>
  <c r="G73" i="7" s="1"/>
  <c r="G573" i="7"/>
  <c r="G574" i="7" s="1"/>
  <c r="G569" i="7"/>
  <c r="G570" i="7" s="1"/>
  <c r="G532" i="7"/>
  <c r="G533" i="7" s="1"/>
  <c r="G137" i="7" s="1"/>
  <c r="K577" i="7"/>
  <c r="K578" i="7" s="1"/>
  <c r="K37" i="7" s="1"/>
  <c r="K538" i="7"/>
  <c r="K539" i="7" s="1"/>
  <c r="K138" i="7" s="1"/>
  <c r="K532" i="7"/>
  <c r="K533" i="7" s="1"/>
  <c r="K137" i="7" s="1"/>
  <c r="K565" i="7"/>
  <c r="K566" i="7" s="1"/>
  <c r="K573" i="7"/>
  <c r="K574" i="7" s="1"/>
  <c r="K569" i="7"/>
  <c r="K570" i="7" s="1"/>
  <c r="K54" i="7"/>
  <c r="K73" i="7" s="1"/>
  <c r="O577" i="7"/>
  <c r="O578" i="7" s="1"/>
  <c r="O37" i="7" s="1"/>
  <c r="O565" i="7"/>
  <c r="O566" i="7" s="1"/>
  <c r="O54" i="7"/>
  <c r="O73" i="7" s="1"/>
  <c r="O573" i="7"/>
  <c r="O574" i="7" s="1"/>
  <c r="O569" i="7"/>
  <c r="O570" i="7" s="1"/>
  <c r="O532" i="7"/>
  <c r="O533" i="7" s="1"/>
  <c r="O137" i="7" s="1"/>
  <c r="O538" i="7"/>
  <c r="O539" i="7" s="1"/>
  <c r="O138" i="7" s="1"/>
  <c r="S569" i="7"/>
  <c r="S570" i="7" s="1"/>
  <c r="S532" i="7"/>
  <c r="S533" i="7" s="1"/>
  <c r="S137" i="7" s="1"/>
  <c r="S577" i="7"/>
  <c r="S578" i="7" s="1"/>
  <c r="S37" i="7" s="1"/>
  <c r="S538" i="7"/>
  <c r="S539" i="7" s="1"/>
  <c r="S138" i="7" s="1"/>
  <c r="S565" i="7"/>
  <c r="S566" i="7" s="1"/>
  <c r="S54" i="7"/>
  <c r="S73" i="7" s="1"/>
  <c r="S573" i="7"/>
  <c r="S574" i="7" s="1"/>
  <c r="W569" i="7"/>
  <c r="W570" i="7" s="1"/>
  <c r="W532" i="7"/>
  <c r="W533" i="7" s="1"/>
  <c r="W137" i="7" s="1"/>
  <c r="W577" i="7"/>
  <c r="W578" i="7" s="1"/>
  <c r="W37" i="7" s="1"/>
  <c r="W538" i="7"/>
  <c r="W539" i="7" s="1"/>
  <c r="W138" i="7" s="1"/>
  <c r="W565" i="7"/>
  <c r="W566" i="7" s="1"/>
  <c r="W54" i="7"/>
  <c r="W73" i="7" s="1"/>
  <c r="W573" i="7"/>
  <c r="W574" i="7" s="1"/>
  <c r="AA569" i="7"/>
  <c r="AA570" i="7" s="1"/>
  <c r="AA532" i="7"/>
  <c r="AA533" i="7" s="1"/>
  <c r="AA137" i="7" s="1"/>
  <c r="AA577" i="7"/>
  <c r="AA578" i="7" s="1"/>
  <c r="AA37" i="7" s="1"/>
  <c r="AA538" i="7"/>
  <c r="AA539" i="7" s="1"/>
  <c r="AA138" i="7" s="1"/>
  <c r="AA565" i="7"/>
  <c r="AA566" i="7" s="1"/>
  <c r="AA54" i="7"/>
  <c r="AA73" i="7" s="1"/>
  <c r="AA573" i="7"/>
  <c r="AA574" i="7" s="1"/>
  <c r="AE577" i="7"/>
  <c r="AE578" i="7" s="1"/>
  <c r="AE37" i="7" s="1"/>
  <c r="AE538" i="7"/>
  <c r="AE539" i="7" s="1"/>
  <c r="AE138" i="7" s="1"/>
  <c r="AE565" i="7"/>
  <c r="AE566" i="7" s="1"/>
  <c r="AE54" i="7"/>
  <c r="AE73" i="7" s="1"/>
  <c r="AE573" i="7"/>
  <c r="AE574" i="7" s="1"/>
  <c r="AE569" i="7"/>
  <c r="AE570" i="7" s="1"/>
  <c r="AE532" i="7"/>
  <c r="AE533" i="7" s="1"/>
  <c r="AE137" i="7" s="1"/>
  <c r="F573" i="7"/>
  <c r="F574" i="7" s="1"/>
  <c r="F577" i="7"/>
  <c r="F578" i="7" s="1"/>
  <c r="F37" i="7" s="1"/>
  <c r="F532" i="7"/>
  <c r="F533" i="7" s="1"/>
  <c r="F137" i="7" s="1"/>
  <c r="F54" i="7"/>
  <c r="F73" i="7" s="1"/>
  <c r="F538" i="7"/>
  <c r="F539" i="7" s="1"/>
  <c r="F138" i="7" s="1"/>
  <c r="F565" i="7"/>
  <c r="F566" i="7" s="1"/>
  <c r="F569" i="7"/>
  <c r="F570" i="7" s="1"/>
  <c r="J532" i="7"/>
  <c r="J533" i="7" s="1"/>
  <c r="J137" i="7" s="1"/>
  <c r="J54" i="7"/>
  <c r="J73" i="7" s="1"/>
  <c r="J538" i="7"/>
  <c r="J539" i="7" s="1"/>
  <c r="J138" i="7" s="1"/>
  <c r="J565" i="7"/>
  <c r="J566" i="7" s="1"/>
  <c r="J569" i="7"/>
  <c r="J570" i="7" s="1"/>
  <c r="J573" i="7"/>
  <c r="J574" i="7" s="1"/>
  <c r="J577" i="7"/>
  <c r="J578" i="7" s="1"/>
  <c r="J37" i="7" s="1"/>
  <c r="N532" i="7"/>
  <c r="N533" i="7" s="1"/>
  <c r="N137" i="7" s="1"/>
  <c r="N54" i="7"/>
  <c r="N73" i="7" s="1"/>
  <c r="N538" i="7"/>
  <c r="N539" i="7" s="1"/>
  <c r="N138" i="7" s="1"/>
  <c r="N565" i="7"/>
  <c r="N566" i="7" s="1"/>
  <c r="N569" i="7"/>
  <c r="N570" i="7" s="1"/>
  <c r="N573" i="7"/>
  <c r="N574" i="7" s="1"/>
  <c r="N577" i="7"/>
  <c r="N578" i="7" s="1"/>
  <c r="N37" i="7" s="1"/>
  <c r="R565" i="7"/>
  <c r="R566" i="7" s="1"/>
  <c r="R569" i="7"/>
  <c r="R570" i="7" s="1"/>
  <c r="R573" i="7"/>
  <c r="R574" i="7" s="1"/>
  <c r="R577" i="7"/>
  <c r="R578" i="7" s="1"/>
  <c r="R37" i="7" s="1"/>
  <c r="R532" i="7"/>
  <c r="R533" i="7" s="1"/>
  <c r="R137" i="7" s="1"/>
  <c r="R54" i="7"/>
  <c r="R73" i="7" s="1"/>
  <c r="R538" i="7"/>
  <c r="R539" i="7" s="1"/>
  <c r="R138" i="7" s="1"/>
  <c r="V538" i="7"/>
  <c r="V539" i="7" s="1"/>
  <c r="V138" i="7" s="1"/>
  <c r="V532" i="7"/>
  <c r="V533" i="7" s="1"/>
  <c r="V137" i="7" s="1"/>
  <c r="V54" i="7"/>
  <c r="V73" i="7" s="1"/>
  <c r="V573" i="7"/>
  <c r="V574" i="7" s="1"/>
  <c r="V577" i="7"/>
  <c r="V578" i="7" s="1"/>
  <c r="V37" i="7" s="1"/>
  <c r="V565" i="7"/>
  <c r="V566" i="7" s="1"/>
  <c r="V569" i="7"/>
  <c r="V570" i="7" s="1"/>
  <c r="Z538" i="7"/>
  <c r="Z539" i="7" s="1"/>
  <c r="Z138" i="7" s="1"/>
  <c r="Z565" i="7"/>
  <c r="Z566" i="7" s="1"/>
  <c r="Z569" i="7"/>
  <c r="Z570" i="7" s="1"/>
  <c r="Z577" i="7"/>
  <c r="Z578" i="7" s="1"/>
  <c r="Z37" i="7" s="1"/>
  <c r="Z573" i="7"/>
  <c r="Z574" i="7" s="1"/>
  <c r="Z532" i="7"/>
  <c r="Z533" i="7" s="1"/>
  <c r="Z137" i="7" s="1"/>
  <c r="Z54" i="7"/>
  <c r="Z73" i="7" s="1"/>
  <c r="AD532" i="7"/>
  <c r="AD533" i="7" s="1"/>
  <c r="AD137" i="7" s="1"/>
  <c r="AD54" i="7"/>
  <c r="AD73" i="7" s="1"/>
  <c r="AD538" i="7"/>
  <c r="AD539" i="7" s="1"/>
  <c r="AD138" i="7" s="1"/>
  <c r="AD565" i="7"/>
  <c r="AD566" i="7" s="1"/>
  <c r="AD569" i="7"/>
  <c r="AD570" i="7" s="1"/>
  <c r="AD573" i="7"/>
  <c r="AD574" i="7" s="1"/>
  <c r="AD577" i="7"/>
  <c r="AD578" i="7" s="1"/>
  <c r="AD37" i="7" s="1"/>
  <c r="E577" i="7"/>
  <c r="E578" i="7" s="1"/>
  <c r="E37" i="7" s="1"/>
  <c r="E538" i="7"/>
  <c r="E539" i="7" s="1"/>
  <c r="E138" i="7" s="1"/>
  <c r="E565" i="7"/>
  <c r="E566" i="7" s="1"/>
  <c r="E54" i="7"/>
  <c r="E73" i="7" s="1"/>
  <c r="E573" i="7"/>
  <c r="E574" i="7" s="1"/>
  <c r="E569" i="7"/>
  <c r="E570" i="7" s="1"/>
  <c r="E532" i="7"/>
  <c r="E533" i="7" s="1"/>
  <c r="E137" i="7" s="1"/>
  <c r="I569" i="7"/>
  <c r="I570" i="7" s="1"/>
  <c r="I532" i="7"/>
  <c r="I533" i="7" s="1"/>
  <c r="I137" i="7" s="1"/>
  <c r="I577" i="7"/>
  <c r="I578" i="7" s="1"/>
  <c r="I37" i="7" s="1"/>
  <c r="I538" i="7"/>
  <c r="I539" i="7" s="1"/>
  <c r="I138" i="7" s="1"/>
  <c r="I565" i="7"/>
  <c r="I566" i="7" s="1"/>
  <c r="I54" i="7"/>
  <c r="I73" i="7" s="1"/>
  <c r="I573" i="7"/>
  <c r="I574" i="7" s="1"/>
  <c r="M577" i="7"/>
  <c r="M578" i="7" s="1"/>
  <c r="M37" i="7" s="1"/>
  <c r="M569" i="7"/>
  <c r="M570" i="7" s="1"/>
  <c r="M532" i="7"/>
  <c r="M533" i="7" s="1"/>
  <c r="M137" i="7" s="1"/>
  <c r="M573" i="7"/>
  <c r="M574" i="7" s="1"/>
  <c r="M538" i="7"/>
  <c r="M539" i="7" s="1"/>
  <c r="M138" i="7" s="1"/>
  <c r="M565" i="7"/>
  <c r="M566" i="7" s="1"/>
  <c r="M54" i="7"/>
  <c r="M73" i="7" s="1"/>
  <c r="Q577" i="7"/>
  <c r="Q578" i="7" s="1"/>
  <c r="Q37" i="7" s="1"/>
  <c r="Q538" i="7"/>
  <c r="Q539" i="7" s="1"/>
  <c r="Q138" i="7" s="1"/>
  <c r="Q565" i="7"/>
  <c r="Q566" i="7" s="1"/>
  <c r="Q54" i="7"/>
  <c r="Q73" i="7" s="1"/>
  <c r="Q573" i="7"/>
  <c r="Q574" i="7" s="1"/>
  <c r="Q569" i="7"/>
  <c r="Q570" i="7" s="1"/>
  <c r="Q532" i="7"/>
  <c r="Q533" i="7" s="1"/>
  <c r="Q137" i="7" s="1"/>
  <c r="U577" i="7"/>
  <c r="U578" i="7" s="1"/>
  <c r="U37" i="7" s="1"/>
  <c r="U538" i="7"/>
  <c r="U539" i="7" s="1"/>
  <c r="U138" i="7" s="1"/>
  <c r="U569" i="7"/>
  <c r="U570" i="7" s="1"/>
  <c r="U54" i="7"/>
  <c r="U73" i="7" s="1"/>
  <c r="U573" i="7"/>
  <c r="U574" i="7" s="1"/>
  <c r="U532" i="7"/>
  <c r="U533" i="7" s="1"/>
  <c r="U137" i="7" s="1"/>
  <c r="U565" i="7"/>
  <c r="U566" i="7" s="1"/>
  <c r="Y577" i="7"/>
  <c r="Y578" i="7" s="1"/>
  <c r="Y37" i="7" s="1"/>
  <c r="Y538" i="7"/>
  <c r="Y539" i="7" s="1"/>
  <c r="Y138" i="7" s="1"/>
  <c r="Y565" i="7"/>
  <c r="Y566" i="7" s="1"/>
  <c r="Y54" i="7"/>
  <c r="Y73" i="7" s="1"/>
  <c r="Y573" i="7"/>
  <c r="Y574" i="7" s="1"/>
  <c r="Y569" i="7"/>
  <c r="Y570" i="7" s="1"/>
  <c r="Y532" i="7"/>
  <c r="Y533" i="7" s="1"/>
  <c r="Y137" i="7" s="1"/>
  <c r="AC577" i="7"/>
  <c r="AC578" i="7" s="1"/>
  <c r="AC37" i="7" s="1"/>
  <c r="AC538" i="7"/>
  <c r="AC539" i="7" s="1"/>
  <c r="AC138" i="7" s="1"/>
  <c r="AC565" i="7"/>
  <c r="AC566" i="7" s="1"/>
  <c r="AC54" i="7"/>
  <c r="AC73" i="7" s="1"/>
  <c r="AC573" i="7"/>
  <c r="AC574" i="7" s="1"/>
  <c r="AC569" i="7"/>
  <c r="AC570" i="7" s="1"/>
  <c r="AC532" i="7"/>
  <c r="AC533" i="7" s="1"/>
  <c r="AC137" i="7" s="1"/>
  <c r="D573" i="7"/>
  <c r="D574" i="7" s="1"/>
  <c r="D577" i="7"/>
  <c r="D578" i="7" s="1"/>
  <c r="D37" i="7" s="1"/>
  <c r="D532" i="7"/>
  <c r="D533" i="7" s="1"/>
  <c r="D137" i="7" s="1"/>
  <c r="D54" i="7"/>
  <c r="D73" i="7" s="1"/>
  <c r="D538" i="7"/>
  <c r="D539" i="7" s="1"/>
  <c r="D138" i="7" s="1"/>
  <c r="D565" i="7"/>
  <c r="D566" i="7" s="1"/>
  <c r="D569" i="7"/>
  <c r="D570" i="7" s="1"/>
  <c r="H532" i="7"/>
  <c r="H533" i="7" s="1"/>
  <c r="H137" i="7" s="1"/>
  <c r="H54" i="7"/>
  <c r="H73" i="7" s="1"/>
  <c r="H565" i="7"/>
  <c r="H566" i="7" s="1"/>
  <c r="H569" i="7"/>
  <c r="H570" i="7" s="1"/>
  <c r="H573" i="7"/>
  <c r="H574" i="7" s="1"/>
  <c r="H577" i="7"/>
  <c r="H578" i="7" s="1"/>
  <c r="H37" i="7" s="1"/>
  <c r="H538" i="7"/>
  <c r="H539" i="7" s="1"/>
  <c r="H138" i="7" s="1"/>
  <c r="L532" i="7"/>
  <c r="L533" i="7" s="1"/>
  <c r="L137" i="7" s="1"/>
  <c r="L54" i="7"/>
  <c r="L73" i="7" s="1"/>
  <c r="L538" i="7"/>
  <c r="L539" i="7" s="1"/>
  <c r="L138" i="7" s="1"/>
  <c r="L565" i="7"/>
  <c r="L566" i="7" s="1"/>
  <c r="L569" i="7"/>
  <c r="L570" i="7" s="1"/>
  <c r="L573" i="7"/>
  <c r="L574" i="7" s="1"/>
  <c r="L577" i="7"/>
  <c r="L578" i="7" s="1"/>
  <c r="L37" i="7" s="1"/>
  <c r="P532" i="7"/>
  <c r="P533" i="7" s="1"/>
  <c r="P137" i="7" s="1"/>
  <c r="P54" i="7"/>
  <c r="P73" i="7" s="1"/>
  <c r="P538" i="7"/>
  <c r="P539" i="7" s="1"/>
  <c r="P138" i="7" s="1"/>
  <c r="P565" i="7"/>
  <c r="P566" i="7" s="1"/>
  <c r="P569" i="7"/>
  <c r="P570" i="7" s="1"/>
  <c r="P573" i="7"/>
  <c r="P574" i="7" s="1"/>
  <c r="P577" i="7"/>
  <c r="P578" i="7" s="1"/>
  <c r="P37" i="7" s="1"/>
  <c r="T573" i="7"/>
  <c r="T574" i="7" s="1"/>
  <c r="T577" i="7"/>
  <c r="T578" i="7" s="1"/>
  <c r="T37" i="7" s="1"/>
  <c r="T569" i="7"/>
  <c r="T570" i="7" s="1"/>
  <c r="T532" i="7"/>
  <c r="T533" i="7" s="1"/>
  <c r="T137" i="7" s="1"/>
  <c r="T538" i="7"/>
  <c r="T539" i="7" s="1"/>
  <c r="T138" i="7" s="1"/>
  <c r="T565" i="7"/>
  <c r="T566" i="7" s="1"/>
  <c r="T54" i="7"/>
  <c r="T73" i="7" s="1"/>
  <c r="X532" i="7"/>
  <c r="X533" i="7" s="1"/>
  <c r="X137" i="7" s="1"/>
  <c r="X54" i="7"/>
  <c r="X73" i="7" s="1"/>
  <c r="X538" i="7"/>
  <c r="X539" i="7" s="1"/>
  <c r="X138" i="7" s="1"/>
  <c r="X565" i="7"/>
  <c r="X566" i="7" s="1"/>
  <c r="X569" i="7"/>
  <c r="X570" i="7" s="1"/>
  <c r="X573" i="7"/>
  <c r="X574" i="7" s="1"/>
  <c r="X577" i="7"/>
  <c r="X578" i="7" s="1"/>
  <c r="X37" i="7" s="1"/>
  <c r="AB573" i="7"/>
  <c r="AB574" i="7" s="1"/>
  <c r="AB577" i="7"/>
  <c r="AB578" i="7" s="1"/>
  <c r="AB37" i="7" s="1"/>
  <c r="AB569" i="7"/>
  <c r="AB570" i="7" s="1"/>
  <c r="AB565" i="7"/>
  <c r="AB566" i="7" s="1"/>
  <c r="AB538" i="7"/>
  <c r="AB539" i="7" s="1"/>
  <c r="AB138" i="7" s="1"/>
  <c r="AB532" i="7"/>
  <c r="AB533" i="7" s="1"/>
  <c r="AB137" i="7" s="1"/>
  <c r="AB54" i="7"/>
  <c r="AB73" i="7" s="1"/>
  <c r="AF532" i="7"/>
  <c r="AF533" i="7" s="1"/>
  <c r="AF137" i="7" s="1"/>
  <c r="AF54" i="7"/>
  <c r="AF73" i="7" s="1"/>
  <c r="AF538" i="7"/>
  <c r="AF539" i="7" s="1"/>
  <c r="AF138" i="7" s="1"/>
  <c r="AF565" i="7"/>
  <c r="AF566" i="7" s="1"/>
  <c r="AF569" i="7"/>
  <c r="AF570" i="7" s="1"/>
  <c r="AF573" i="7"/>
  <c r="AF574" i="7" s="1"/>
  <c r="AF577" i="7"/>
  <c r="AF578" i="7" s="1"/>
  <c r="AF37" i="7" s="1"/>
  <c r="O629" i="7"/>
  <c r="O632" i="7" s="1"/>
  <c r="E623" i="7" l="1"/>
  <c r="J623" i="7"/>
  <c r="AP623" i="7"/>
  <c r="AJ623" i="7"/>
  <c r="AO623" i="7"/>
  <c r="Q623" i="7"/>
  <c r="K623" i="7"/>
  <c r="AI623" i="7"/>
  <c r="AH623" i="7"/>
  <c r="AN623" i="7"/>
  <c r="Y623" i="7"/>
  <c r="Y103" i="7" s="1"/>
  <c r="L623" i="7"/>
  <c r="AG623" i="7"/>
  <c r="AC623" i="7"/>
  <c r="X623" i="7"/>
  <c r="X103" i="7" s="1"/>
  <c r="H623" i="7"/>
  <c r="AF623" i="7"/>
  <c r="Z623" i="7"/>
  <c r="Z103" i="7" s="1"/>
  <c r="R623" i="7"/>
  <c r="AA623" i="7"/>
  <c r="AA625" i="7" s="1"/>
  <c r="AA103" i="7" s="1"/>
  <c r="W623" i="7"/>
  <c r="W103" i="7" s="1"/>
  <c r="S623" i="7"/>
  <c r="AL623" i="7"/>
  <c r="D623" i="7"/>
  <c r="T623" i="7"/>
  <c r="M623" i="7"/>
  <c r="AB623" i="7"/>
  <c r="I623" i="7"/>
  <c r="AE623" i="7"/>
  <c r="O623" i="7"/>
  <c r="G623" i="7"/>
  <c r="AK623" i="7"/>
  <c r="AM623" i="7"/>
  <c r="U623" i="7"/>
  <c r="U103" i="7" s="1"/>
  <c r="V623" i="7"/>
  <c r="V103" i="7" s="1"/>
  <c r="AD623" i="7"/>
  <c r="N623" i="7"/>
  <c r="P623" i="7"/>
  <c r="F623" i="7"/>
  <c r="C623" i="7"/>
  <c r="C580" i="7"/>
  <c r="B160" i="7"/>
  <c r="F16" i="1" s="1"/>
  <c r="AB245" i="7"/>
  <c r="AB205" i="7"/>
  <c r="AB84" i="7"/>
  <c r="X244" i="7"/>
  <c r="X204" i="7"/>
  <c r="X83" i="7"/>
  <c r="T242" i="7"/>
  <c r="T81" i="7"/>
  <c r="T202" i="7"/>
  <c r="T243" i="7"/>
  <c r="T203" i="7"/>
  <c r="T82" i="7"/>
  <c r="P242" i="7"/>
  <c r="P202" i="7"/>
  <c r="P81" i="7"/>
  <c r="L243" i="7"/>
  <c r="L203" i="7"/>
  <c r="L82" i="7"/>
  <c r="H242" i="7"/>
  <c r="H202" i="7"/>
  <c r="H81" i="7"/>
  <c r="D242" i="7"/>
  <c r="D81" i="7"/>
  <c r="D202" i="7"/>
  <c r="AC245" i="7"/>
  <c r="AC205" i="7"/>
  <c r="AC84" i="7"/>
  <c r="Y244" i="7"/>
  <c r="Y204" i="7"/>
  <c r="Y83" i="7"/>
  <c r="Q243" i="7"/>
  <c r="Q82" i="7"/>
  <c r="Q203" i="7"/>
  <c r="Q242" i="7"/>
  <c r="Q202" i="7"/>
  <c r="Q81" i="7"/>
  <c r="M245" i="7"/>
  <c r="M205" i="7"/>
  <c r="M84" i="7"/>
  <c r="I242" i="7"/>
  <c r="I202" i="7"/>
  <c r="I81" i="7"/>
  <c r="AD245" i="7"/>
  <c r="AD205" i="7"/>
  <c r="AD84" i="7"/>
  <c r="Z244" i="7"/>
  <c r="Z204" i="7"/>
  <c r="Z83" i="7"/>
  <c r="V245" i="7"/>
  <c r="V205" i="7"/>
  <c r="V84" i="7"/>
  <c r="R244" i="7"/>
  <c r="R83" i="7"/>
  <c r="R204" i="7"/>
  <c r="N245" i="7"/>
  <c r="N205" i="7"/>
  <c r="N84" i="7"/>
  <c r="J242" i="7"/>
  <c r="J81" i="7"/>
  <c r="J202" i="7"/>
  <c r="F245" i="7"/>
  <c r="F205" i="7"/>
  <c r="F84" i="7"/>
  <c r="AA244" i="7"/>
  <c r="AA204" i="7"/>
  <c r="AA83" i="7"/>
  <c r="W243" i="7"/>
  <c r="W203" i="7"/>
  <c r="W82" i="7"/>
  <c r="S242" i="7"/>
  <c r="S202" i="7"/>
  <c r="S81" i="7"/>
  <c r="O243" i="7"/>
  <c r="O203" i="7"/>
  <c r="O82" i="7"/>
  <c r="O242" i="7"/>
  <c r="O81" i="7"/>
  <c r="O202" i="7"/>
  <c r="K243" i="7"/>
  <c r="K82" i="7"/>
  <c r="K203" i="7"/>
  <c r="G245" i="7"/>
  <c r="G205" i="7"/>
  <c r="G84" i="7"/>
  <c r="AI245" i="7"/>
  <c r="AI205" i="7"/>
  <c r="AI84" i="7"/>
  <c r="AP243" i="7"/>
  <c r="AP203" i="7"/>
  <c r="AP82" i="7"/>
  <c r="AG245" i="7"/>
  <c r="AG205" i="7"/>
  <c r="AG84" i="7"/>
  <c r="AG243" i="7"/>
  <c r="AG203" i="7"/>
  <c r="AG82" i="7"/>
  <c r="AJ245" i="7"/>
  <c r="AJ205" i="7"/>
  <c r="AJ84" i="7"/>
  <c r="AJ243" i="7"/>
  <c r="AJ203" i="7"/>
  <c r="AJ82" i="7"/>
  <c r="AK243" i="7"/>
  <c r="AK82" i="7"/>
  <c r="AK203" i="7"/>
  <c r="AL244" i="7"/>
  <c r="AL204" i="7"/>
  <c r="AL83" i="7"/>
  <c r="AM244" i="7"/>
  <c r="AM204" i="7"/>
  <c r="AM83" i="7"/>
  <c r="AM242" i="7"/>
  <c r="AM202" i="7"/>
  <c r="AM81" i="7"/>
  <c r="AN245" i="7"/>
  <c r="AN205" i="7"/>
  <c r="AN84" i="7"/>
  <c r="AB242" i="7"/>
  <c r="AB202" i="7"/>
  <c r="AB81" i="7"/>
  <c r="P245" i="7"/>
  <c r="P205" i="7"/>
  <c r="P84" i="7"/>
  <c r="L242" i="7"/>
  <c r="L81" i="7"/>
  <c r="L202" i="7"/>
  <c r="H245" i="7"/>
  <c r="H205" i="7"/>
  <c r="H84" i="7"/>
  <c r="AC243" i="7"/>
  <c r="AC82" i="7"/>
  <c r="AC203" i="7"/>
  <c r="AC242" i="7"/>
  <c r="AC202" i="7"/>
  <c r="AC81" i="7"/>
  <c r="Y245" i="7"/>
  <c r="Y205" i="7"/>
  <c r="Y84" i="7"/>
  <c r="U244" i="7"/>
  <c r="U204" i="7"/>
  <c r="U83" i="7"/>
  <c r="M244" i="7"/>
  <c r="M204" i="7"/>
  <c r="M83" i="7"/>
  <c r="I243" i="7"/>
  <c r="I82" i="7"/>
  <c r="I203" i="7"/>
  <c r="E244" i="7"/>
  <c r="E204" i="7"/>
  <c r="E83" i="7"/>
  <c r="AD244" i="7"/>
  <c r="AD204" i="7"/>
  <c r="AD83" i="7"/>
  <c r="Z245" i="7"/>
  <c r="Z205" i="7"/>
  <c r="Z84" i="7"/>
  <c r="V244" i="7"/>
  <c r="V204" i="7"/>
  <c r="V83" i="7"/>
  <c r="R243" i="7"/>
  <c r="R203" i="7"/>
  <c r="R82" i="7"/>
  <c r="N244" i="7"/>
  <c r="N83" i="7"/>
  <c r="N204" i="7"/>
  <c r="J245" i="7"/>
  <c r="J205" i="7"/>
  <c r="J84" i="7"/>
  <c r="F243" i="7"/>
  <c r="F203" i="7"/>
  <c r="F82" i="7"/>
  <c r="F244" i="7"/>
  <c r="F83" i="7"/>
  <c r="F204" i="7"/>
  <c r="AE244" i="7"/>
  <c r="AE204" i="7"/>
  <c r="AE83" i="7"/>
  <c r="AA245" i="7"/>
  <c r="AA205" i="7"/>
  <c r="AA84" i="7"/>
  <c r="W244" i="7"/>
  <c r="W204" i="7"/>
  <c r="W83" i="7"/>
  <c r="S243" i="7"/>
  <c r="S203" i="7"/>
  <c r="S82" i="7"/>
  <c r="O244" i="7"/>
  <c r="O204" i="7"/>
  <c r="O83" i="7"/>
  <c r="G243" i="7"/>
  <c r="G203" i="7"/>
  <c r="G82" i="7"/>
  <c r="G242" i="7"/>
  <c r="G81" i="7"/>
  <c r="G202" i="7"/>
  <c r="C243" i="7"/>
  <c r="C203" i="7"/>
  <c r="C82" i="7"/>
  <c r="C242" i="7"/>
  <c r="C202" i="7"/>
  <c r="C81" i="7"/>
  <c r="AP245" i="7"/>
  <c r="AP205" i="7"/>
  <c r="AP84" i="7"/>
  <c r="AH244" i="7"/>
  <c r="AH204" i="7"/>
  <c r="AH83" i="7"/>
  <c r="AH242" i="7"/>
  <c r="AH81" i="7"/>
  <c r="AH202" i="7"/>
  <c r="AL243" i="7"/>
  <c r="AL203" i="7"/>
  <c r="AL82" i="7"/>
  <c r="AM245" i="7"/>
  <c r="AM205" i="7"/>
  <c r="AM84" i="7"/>
  <c r="AM243" i="7"/>
  <c r="AM203" i="7"/>
  <c r="AM82" i="7"/>
  <c r="AN242" i="7"/>
  <c r="AN202" i="7"/>
  <c r="AN81" i="7"/>
  <c r="AO242" i="7"/>
  <c r="AO202" i="7"/>
  <c r="AO81" i="7"/>
  <c r="X243" i="7"/>
  <c r="X203" i="7"/>
  <c r="X82" i="7"/>
  <c r="D245" i="7"/>
  <c r="D205" i="7"/>
  <c r="D84" i="7"/>
  <c r="Y243" i="7"/>
  <c r="Y82" i="7"/>
  <c r="Y203" i="7"/>
  <c r="Y242" i="7"/>
  <c r="Y202" i="7"/>
  <c r="Y81" i="7"/>
  <c r="U242" i="7"/>
  <c r="U202" i="7"/>
  <c r="U81" i="7"/>
  <c r="U245" i="7"/>
  <c r="U205" i="7"/>
  <c r="U84" i="7"/>
  <c r="Q244" i="7"/>
  <c r="Q204" i="7"/>
  <c r="Q83" i="7"/>
  <c r="M242" i="7"/>
  <c r="M202" i="7"/>
  <c r="M81" i="7"/>
  <c r="I244" i="7"/>
  <c r="I204" i="7"/>
  <c r="I83" i="7"/>
  <c r="E245" i="7"/>
  <c r="E205" i="7"/>
  <c r="E84" i="7"/>
  <c r="AD243" i="7"/>
  <c r="AD203" i="7"/>
  <c r="AD82" i="7"/>
  <c r="Z243" i="7"/>
  <c r="Z203" i="7"/>
  <c r="Z82" i="7"/>
  <c r="V243" i="7"/>
  <c r="V203" i="7"/>
  <c r="V82" i="7"/>
  <c r="R245" i="7"/>
  <c r="R205" i="7"/>
  <c r="R84" i="7"/>
  <c r="R242" i="7"/>
  <c r="R81" i="7"/>
  <c r="R202" i="7"/>
  <c r="N243" i="7"/>
  <c r="N203" i="7"/>
  <c r="N82" i="7"/>
  <c r="J244" i="7"/>
  <c r="J204" i="7"/>
  <c r="J83" i="7"/>
  <c r="F242" i="7"/>
  <c r="F81" i="7"/>
  <c r="F202" i="7"/>
  <c r="AE245" i="7"/>
  <c r="AE205" i="7"/>
  <c r="AE84" i="7"/>
  <c r="AA242" i="7"/>
  <c r="AA202" i="7"/>
  <c r="AA81" i="7"/>
  <c r="W245" i="7"/>
  <c r="W205" i="7"/>
  <c r="W84" i="7"/>
  <c r="S244" i="7"/>
  <c r="S204" i="7"/>
  <c r="S83" i="7"/>
  <c r="O245" i="7"/>
  <c r="O205" i="7"/>
  <c r="O84" i="7"/>
  <c r="K244" i="7"/>
  <c r="K204" i="7"/>
  <c r="K83" i="7"/>
  <c r="AI243" i="7"/>
  <c r="AI203" i="7"/>
  <c r="AI82" i="7"/>
  <c r="AP242" i="7"/>
  <c r="AP202" i="7"/>
  <c r="AP81" i="7"/>
  <c r="AJ244" i="7"/>
  <c r="AJ204" i="7"/>
  <c r="AJ83" i="7"/>
  <c r="AJ242" i="7"/>
  <c r="AJ81" i="7"/>
  <c r="AJ202" i="7"/>
  <c r="AK244" i="7"/>
  <c r="AK204" i="7"/>
  <c r="AK83" i="7"/>
  <c r="AL245" i="7"/>
  <c r="AL205" i="7"/>
  <c r="AL84" i="7"/>
  <c r="AN244" i="7"/>
  <c r="AN204" i="7"/>
  <c r="AN83" i="7"/>
  <c r="AO243" i="7"/>
  <c r="AO203" i="7"/>
  <c r="AO82" i="7"/>
  <c r="AO244" i="7"/>
  <c r="AO204" i="7"/>
  <c r="AO83" i="7"/>
  <c r="AF242" i="7"/>
  <c r="AF202" i="7"/>
  <c r="AF81" i="7"/>
  <c r="AF245" i="7"/>
  <c r="AF205" i="7"/>
  <c r="AF84" i="7"/>
  <c r="AB244" i="7"/>
  <c r="AB204" i="7"/>
  <c r="AB83" i="7"/>
  <c r="AF244" i="7"/>
  <c r="AF204" i="7"/>
  <c r="AF83" i="7"/>
  <c r="AB243" i="7"/>
  <c r="AB203" i="7"/>
  <c r="AB82" i="7"/>
  <c r="X242" i="7"/>
  <c r="X202" i="7"/>
  <c r="X81" i="7"/>
  <c r="T245" i="7"/>
  <c r="T205" i="7"/>
  <c r="T84" i="7"/>
  <c r="P244" i="7"/>
  <c r="P204" i="7"/>
  <c r="P83" i="7"/>
  <c r="L245" i="7"/>
  <c r="L205" i="7"/>
  <c r="L84" i="7"/>
  <c r="H244" i="7"/>
  <c r="H204" i="7"/>
  <c r="H83" i="7"/>
  <c r="AF243" i="7"/>
  <c r="AF203" i="7"/>
  <c r="AF82" i="7"/>
  <c r="X245" i="7"/>
  <c r="X205" i="7"/>
  <c r="X84" i="7"/>
  <c r="T244" i="7"/>
  <c r="T204" i="7"/>
  <c r="T83" i="7"/>
  <c r="P243" i="7"/>
  <c r="P203" i="7"/>
  <c r="P82" i="7"/>
  <c r="L244" i="7"/>
  <c r="L204" i="7"/>
  <c r="L83" i="7"/>
  <c r="H243" i="7"/>
  <c r="H203" i="7"/>
  <c r="H82" i="7"/>
  <c r="D243" i="7"/>
  <c r="D203" i="7"/>
  <c r="D82" i="7"/>
  <c r="D244" i="7"/>
  <c r="D204" i="7"/>
  <c r="D83" i="7"/>
  <c r="AC244" i="7"/>
  <c r="AC204" i="7"/>
  <c r="AC83" i="7"/>
  <c r="U243" i="7"/>
  <c r="U203" i="7"/>
  <c r="U82" i="7"/>
  <c r="Q245" i="7"/>
  <c r="Q205" i="7"/>
  <c r="Q84" i="7"/>
  <c r="M243" i="7"/>
  <c r="M203" i="7"/>
  <c r="M82" i="7"/>
  <c r="I245" i="7"/>
  <c r="I205" i="7"/>
  <c r="I84" i="7"/>
  <c r="E243" i="7"/>
  <c r="E203" i="7"/>
  <c r="E82" i="7"/>
  <c r="E242" i="7"/>
  <c r="E202" i="7"/>
  <c r="E81" i="7"/>
  <c r="AD242" i="7"/>
  <c r="AD202" i="7"/>
  <c r="AD81" i="7"/>
  <c r="Z242" i="7"/>
  <c r="Z202" i="7"/>
  <c r="Z81" i="7"/>
  <c r="V242" i="7"/>
  <c r="V202" i="7"/>
  <c r="V81" i="7"/>
  <c r="N242" i="7"/>
  <c r="N81" i="7"/>
  <c r="N202" i="7"/>
  <c r="J243" i="7"/>
  <c r="J203" i="7"/>
  <c r="J82" i="7"/>
  <c r="AE243" i="7"/>
  <c r="AE203" i="7"/>
  <c r="AE82" i="7"/>
  <c r="AE242" i="7"/>
  <c r="AE202" i="7"/>
  <c r="AE81" i="7"/>
  <c r="AA243" i="7"/>
  <c r="AA82" i="7"/>
  <c r="AA203" i="7"/>
  <c r="W242" i="7"/>
  <c r="W202" i="7"/>
  <c r="W81" i="7"/>
  <c r="S245" i="7"/>
  <c r="S205" i="7"/>
  <c r="S84" i="7"/>
  <c r="K242" i="7"/>
  <c r="K81" i="7"/>
  <c r="K202" i="7"/>
  <c r="K245" i="7"/>
  <c r="K205" i="7"/>
  <c r="K84" i="7"/>
  <c r="G244" i="7"/>
  <c r="G204" i="7"/>
  <c r="G83" i="7"/>
  <c r="C245" i="7"/>
  <c r="C84" i="7"/>
  <c r="C205" i="7"/>
  <c r="C244" i="7"/>
  <c r="C83" i="7"/>
  <c r="C204" i="7"/>
  <c r="AI242" i="7"/>
  <c r="AI202" i="7"/>
  <c r="AI81" i="7"/>
  <c r="AI244" i="7"/>
  <c r="AI204" i="7"/>
  <c r="AI83" i="7"/>
  <c r="AP244" i="7"/>
  <c r="AP204" i="7"/>
  <c r="AP83" i="7"/>
  <c r="AG244" i="7"/>
  <c r="AG204" i="7"/>
  <c r="AG83" i="7"/>
  <c r="AG242" i="7"/>
  <c r="AG202" i="7"/>
  <c r="AG81" i="7"/>
  <c r="AH245" i="7"/>
  <c r="AH205" i="7"/>
  <c r="AH84" i="7"/>
  <c r="AH243" i="7"/>
  <c r="AH203" i="7"/>
  <c r="AH82" i="7"/>
  <c r="AK242" i="7"/>
  <c r="AK202" i="7"/>
  <c r="AK81" i="7"/>
  <c r="AK245" i="7"/>
  <c r="AK205" i="7"/>
  <c r="AK84" i="7"/>
  <c r="AL242" i="7"/>
  <c r="AL202" i="7"/>
  <c r="AL81" i="7"/>
  <c r="AN243" i="7"/>
  <c r="AN203" i="7"/>
  <c r="AN82" i="7"/>
  <c r="AO245" i="7"/>
  <c r="AO205" i="7"/>
  <c r="AO84" i="7"/>
  <c r="AI38" i="7"/>
  <c r="AI580" i="7"/>
  <c r="AI220" i="7"/>
  <c r="AI139" i="7"/>
  <c r="AP220" i="7"/>
  <c r="AP139" i="7"/>
  <c r="AG38" i="7"/>
  <c r="AG580" i="7"/>
  <c r="AH38" i="7"/>
  <c r="AH580" i="7"/>
  <c r="AJ38" i="7"/>
  <c r="AJ580" i="7"/>
  <c r="AK220" i="7"/>
  <c r="AK139" i="7"/>
  <c r="AL220" i="7"/>
  <c r="AL139" i="7"/>
  <c r="AM38" i="7"/>
  <c r="AM580" i="7"/>
  <c r="AN220" i="7"/>
  <c r="AN139" i="7"/>
  <c r="AO220" i="7"/>
  <c r="AO139" i="7"/>
  <c r="AP38" i="7"/>
  <c r="AP580" i="7"/>
  <c r="AG220" i="7"/>
  <c r="AG139" i="7"/>
  <c r="AH220" i="7"/>
  <c r="AH139" i="7"/>
  <c r="AJ220" i="7"/>
  <c r="AJ139" i="7"/>
  <c r="AK38" i="7"/>
  <c r="AK580" i="7"/>
  <c r="AL38" i="7"/>
  <c r="AL580" i="7"/>
  <c r="AM220" i="7"/>
  <c r="AM139" i="7"/>
  <c r="AN38" i="7"/>
  <c r="AN580" i="7"/>
  <c r="AO38" i="7"/>
  <c r="AO580" i="7"/>
  <c r="AB38" i="7"/>
  <c r="AB580" i="7"/>
  <c r="T220" i="7"/>
  <c r="T139" i="7"/>
  <c r="L38" i="7"/>
  <c r="L580" i="7"/>
  <c r="L220" i="7"/>
  <c r="L139" i="7"/>
  <c r="AC38" i="7"/>
  <c r="AC580" i="7"/>
  <c r="Y220" i="7"/>
  <c r="Y139" i="7"/>
  <c r="U220" i="7"/>
  <c r="U139" i="7"/>
  <c r="Q220" i="7"/>
  <c r="Q139" i="7"/>
  <c r="E38" i="7"/>
  <c r="E580" i="7"/>
  <c r="Z220" i="7"/>
  <c r="Z139" i="7"/>
  <c r="R38" i="7"/>
  <c r="R580" i="7"/>
  <c r="J38" i="7"/>
  <c r="J580" i="7"/>
  <c r="J220" i="7"/>
  <c r="J139" i="7"/>
  <c r="F38" i="7"/>
  <c r="F580" i="7"/>
  <c r="F220" i="7"/>
  <c r="F139" i="7"/>
  <c r="AE38" i="7"/>
  <c r="AE580" i="7"/>
  <c r="W38" i="7"/>
  <c r="W580" i="7"/>
  <c r="W220" i="7"/>
  <c r="W139" i="7"/>
  <c r="O220" i="7"/>
  <c r="O139" i="7"/>
  <c r="K38" i="7"/>
  <c r="K580" i="7"/>
  <c r="G38" i="7"/>
  <c r="G580" i="7"/>
  <c r="AF38" i="7"/>
  <c r="AF580" i="7"/>
  <c r="AF220" i="7"/>
  <c r="AF139" i="7"/>
  <c r="AB220" i="7"/>
  <c r="AB139" i="7"/>
  <c r="X38" i="7"/>
  <c r="X580" i="7"/>
  <c r="X220" i="7"/>
  <c r="X139" i="7"/>
  <c r="T38" i="7"/>
  <c r="T580" i="7"/>
  <c r="P38" i="7"/>
  <c r="P580" i="7"/>
  <c r="P220" i="7"/>
  <c r="P139" i="7"/>
  <c r="H38" i="7"/>
  <c r="H580" i="7"/>
  <c r="H220" i="7"/>
  <c r="H139" i="7"/>
  <c r="D38" i="7"/>
  <c r="D580" i="7"/>
  <c r="D220" i="7"/>
  <c r="D139" i="7"/>
  <c r="AC220" i="7"/>
  <c r="AC139" i="7"/>
  <c r="Y38" i="7"/>
  <c r="Y580" i="7"/>
  <c r="U38" i="7"/>
  <c r="U580" i="7"/>
  <c r="Q38" i="7"/>
  <c r="Q580" i="7"/>
  <c r="M38" i="7"/>
  <c r="M580" i="7"/>
  <c r="M220" i="7"/>
  <c r="M139" i="7"/>
  <c r="I38" i="7"/>
  <c r="I580" i="7"/>
  <c r="I220" i="7"/>
  <c r="I139" i="7"/>
  <c r="E220" i="7"/>
  <c r="E139" i="7"/>
  <c r="AD38" i="7"/>
  <c r="AD580" i="7"/>
  <c r="AD220" i="7"/>
  <c r="AD139" i="7"/>
  <c r="Z38" i="7"/>
  <c r="Z580" i="7"/>
  <c r="V38" i="7"/>
  <c r="V580" i="7"/>
  <c r="V220" i="7"/>
  <c r="V139" i="7"/>
  <c r="R220" i="7"/>
  <c r="R139" i="7"/>
  <c r="N38" i="7"/>
  <c r="N580" i="7"/>
  <c r="N220" i="7"/>
  <c r="N139" i="7"/>
  <c r="AE220" i="7"/>
  <c r="AE139" i="7"/>
  <c r="AA38" i="7"/>
  <c r="AA580" i="7"/>
  <c r="AA220" i="7"/>
  <c r="AA139" i="7"/>
  <c r="S38" i="7"/>
  <c r="S580" i="7"/>
  <c r="S220" i="7"/>
  <c r="S139" i="7"/>
  <c r="O38" i="7"/>
  <c r="O580" i="7"/>
  <c r="K220" i="7"/>
  <c r="K139" i="7"/>
  <c r="G220" i="7"/>
  <c r="G139" i="7"/>
  <c r="C220" i="7"/>
  <c r="C139" i="7"/>
  <c r="P629" i="7"/>
  <c r="P632" i="7" s="1"/>
  <c r="C103" i="7" l="1"/>
  <c r="C591" i="7"/>
  <c r="P103" i="7"/>
  <c r="P591" i="7"/>
  <c r="O103" i="7"/>
  <c r="O591" i="7"/>
  <c r="I103" i="7"/>
  <c r="I591" i="7"/>
  <c r="M103" i="7"/>
  <c r="M591" i="7"/>
  <c r="D103" i="7"/>
  <c r="D591" i="7"/>
  <c r="S103" i="7"/>
  <c r="S591" i="7"/>
  <c r="H103" i="7"/>
  <c r="H591" i="7"/>
  <c r="L103" i="7"/>
  <c r="L591" i="7"/>
  <c r="Q103" i="7"/>
  <c r="Q591" i="7"/>
  <c r="J103" i="7"/>
  <c r="J591" i="7"/>
  <c r="F103" i="7"/>
  <c r="F591" i="7"/>
  <c r="N103" i="7"/>
  <c r="N591" i="7"/>
  <c r="G103" i="7"/>
  <c r="G591" i="7"/>
  <c r="T103" i="7"/>
  <c r="T591" i="7"/>
  <c r="R103" i="7"/>
  <c r="R591" i="7"/>
  <c r="K103" i="7"/>
  <c r="K591" i="7"/>
  <c r="E103" i="7"/>
  <c r="E591" i="7"/>
  <c r="B164" i="7"/>
  <c r="B163" i="7"/>
  <c r="V246" i="7"/>
  <c r="V247" i="7" s="1"/>
  <c r="Z246" i="7"/>
  <c r="Z247" i="7" s="1"/>
  <c r="C206" i="7"/>
  <c r="F246" i="7"/>
  <c r="F247" i="7" s="1"/>
  <c r="AJ246" i="7"/>
  <c r="AJ247" i="7" s="1"/>
  <c r="Y246" i="7"/>
  <c r="Y247" i="7" s="1"/>
  <c r="AA246" i="7"/>
  <c r="AA247" i="7" s="1"/>
  <c r="AK246" i="7"/>
  <c r="AK247" i="7" s="1"/>
  <c r="K246" i="7"/>
  <c r="K247" i="7" s="1"/>
  <c r="N246" i="7"/>
  <c r="N247" i="7" s="1"/>
  <c r="AL246" i="7"/>
  <c r="AL247" i="7" s="1"/>
  <c r="W246" i="7"/>
  <c r="W247" i="7" s="1"/>
  <c r="AD246" i="7"/>
  <c r="AD247" i="7" s="1"/>
  <c r="X246" i="7"/>
  <c r="X247" i="7" s="1"/>
  <c r="R246" i="7"/>
  <c r="R247" i="7" s="1"/>
  <c r="AN246" i="7"/>
  <c r="AN247" i="7" s="1"/>
  <c r="AH246" i="7"/>
  <c r="AH247" i="7" s="1"/>
  <c r="L246" i="7"/>
  <c r="L247" i="7" s="1"/>
  <c r="AM246" i="7"/>
  <c r="AM247" i="7" s="1"/>
  <c r="O246" i="7"/>
  <c r="O247" i="7" s="1"/>
  <c r="I246" i="7"/>
  <c r="I247" i="7" s="1"/>
  <c r="M246" i="7"/>
  <c r="M247" i="7" s="1"/>
  <c r="AO246" i="7"/>
  <c r="AO247" i="7" s="1"/>
  <c r="H246" i="7"/>
  <c r="H247" i="7" s="1"/>
  <c r="T246" i="7"/>
  <c r="T247" i="7" s="1"/>
  <c r="AE246" i="7"/>
  <c r="AE247" i="7" s="1"/>
  <c r="U246" i="7"/>
  <c r="U247" i="7" s="1"/>
  <c r="AB246" i="7"/>
  <c r="AB247" i="7" s="1"/>
  <c r="S246" i="7"/>
  <c r="S247" i="7" s="1"/>
  <c r="J246" i="7"/>
  <c r="J247" i="7" s="1"/>
  <c r="Q246" i="7"/>
  <c r="Q247" i="7" s="1"/>
  <c r="D246" i="7"/>
  <c r="D247" i="7" s="1"/>
  <c r="AG246" i="7"/>
  <c r="AG247" i="7" s="1"/>
  <c r="AI246" i="7"/>
  <c r="AI247" i="7" s="1"/>
  <c r="E246" i="7"/>
  <c r="E247" i="7" s="1"/>
  <c r="AF246" i="7"/>
  <c r="AF247" i="7" s="1"/>
  <c r="AP246" i="7"/>
  <c r="AP247" i="7" s="1"/>
  <c r="G246" i="7"/>
  <c r="G247" i="7" s="1"/>
  <c r="AC246" i="7"/>
  <c r="AC247" i="7" s="1"/>
  <c r="P246" i="7"/>
  <c r="P247" i="7" s="1"/>
  <c r="S85" i="7"/>
  <c r="AF85" i="7"/>
  <c r="AP85" i="7"/>
  <c r="AK206" i="7"/>
  <c r="AK207" i="7" s="1"/>
  <c r="AL85" i="7"/>
  <c r="S206" i="7"/>
  <c r="S207" i="7" s="1"/>
  <c r="AJ85" i="7"/>
  <c r="AJ206" i="7"/>
  <c r="AJ207" i="7" s="1"/>
  <c r="AK85" i="7"/>
  <c r="AP206" i="7"/>
  <c r="AP207" i="7" s="1"/>
  <c r="AH85" i="7"/>
  <c r="AH206" i="7"/>
  <c r="AH207" i="7" s="1"/>
  <c r="AO206" i="7"/>
  <c r="AO207" i="7" s="1"/>
  <c r="AN206" i="7"/>
  <c r="AN207" i="7" s="1"/>
  <c r="AN85" i="7"/>
  <c r="AL206" i="7"/>
  <c r="AL207" i="7" s="1"/>
  <c r="AM85" i="7"/>
  <c r="AM206" i="7"/>
  <c r="AM207" i="7" s="1"/>
  <c r="AG206" i="7"/>
  <c r="AG207" i="7" s="1"/>
  <c r="AG85" i="7"/>
  <c r="AI85" i="7"/>
  <c r="AI206" i="7"/>
  <c r="AI207" i="7" s="1"/>
  <c r="AO85" i="7"/>
  <c r="I85" i="7"/>
  <c r="P85" i="7"/>
  <c r="X206" i="7"/>
  <c r="X207" i="7" s="1"/>
  <c r="Z85" i="7"/>
  <c r="I206" i="7"/>
  <c r="I207" i="7" s="1"/>
  <c r="H85" i="7"/>
  <c r="N85" i="7"/>
  <c r="O85" i="7"/>
  <c r="V85" i="7"/>
  <c r="Q85" i="7"/>
  <c r="Y206" i="7"/>
  <c r="Y207" i="7" s="1"/>
  <c r="H206" i="7"/>
  <c r="H207" i="7" s="1"/>
  <c r="AA85" i="7"/>
  <c r="N206" i="7"/>
  <c r="N207" i="7" s="1"/>
  <c r="AD206" i="7"/>
  <c r="AD207" i="7" s="1"/>
  <c r="P206" i="7"/>
  <c r="P207" i="7" s="1"/>
  <c r="M206" i="7"/>
  <c r="M207" i="7" s="1"/>
  <c r="U85" i="7"/>
  <c r="D206" i="7"/>
  <c r="D207" i="7" s="1"/>
  <c r="T85" i="7"/>
  <c r="G85" i="7"/>
  <c r="K206" i="7"/>
  <c r="K207" i="7" s="1"/>
  <c r="W206" i="7"/>
  <c r="W207" i="7" s="1"/>
  <c r="AE206" i="7"/>
  <c r="AE207" i="7" s="1"/>
  <c r="F85" i="7"/>
  <c r="J206" i="7"/>
  <c r="J207" i="7" s="1"/>
  <c r="R85" i="7"/>
  <c r="E206" i="7"/>
  <c r="E207" i="7" s="1"/>
  <c r="AC206" i="7"/>
  <c r="AC207" i="7" s="1"/>
  <c r="L85" i="7"/>
  <c r="AB206" i="7"/>
  <c r="AB207" i="7" s="1"/>
  <c r="O206" i="7"/>
  <c r="O207" i="7" s="1"/>
  <c r="AA206" i="7"/>
  <c r="AA207" i="7" s="1"/>
  <c r="V206" i="7"/>
  <c r="V207" i="7" s="1"/>
  <c r="Z206" i="7"/>
  <c r="Z207" i="7" s="1"/>
  <c r="AD85" i="7"/>
  <c r="M85" i="7"/>
  <c r="Q206" i="7"/>
  <c r="Q207" i="7" s="1"/>
  <c r="U206" i="7"/>
  <c r="U207" i="7" s="1"/>
  <c r="Y85" i="7"/>
  <c r="D85" i="7"/>
  <c r="T206" i="7"/>
  <c r="T207" i="7" s="1"/>
  <c r="X85" i="7"/>
  <c r="AF206" i="7"/>
  <c r="AF207" i="7" s="1"/>
  <c r="C85" i="7"/>
  <c r="C246" i="7"/>
  <c r="G206" i="7"/>
  <c r="G207" i="7" s="1"/>
  <c r="K85" i="7"/>
  <c r="W85" i="7"/>
  <c r="AE85" i="7"/>
  <c r="F206" i="7"/>
  <c r="F207" i="7" s="1"/>
  <c r="J85" i="7"/>
  <c r="R206" i="7"/>
  <c r="R207" i="7" s="1"/>
  <c r="E85" i="7"/>
  <c r="AC85" i="7"/>
  <c r="L206" i="7"/>
  <c r="L207" i="7" s="1"/>
  <c r="AB85" i="7"/>
  <c r="Q629" i="7"/>
  <c r="Q632" i="7" s="1"/>
  <c r="B165" i="7" l="1"/>
  <c r="F11" i="1" s="1"/>
  <c r="R629" i="7"/>
  <c r="R632" i="7" s="1"/>
  <c r="AO620" i="7" l="1"/>
  <c r="AM620" i="7"/>
  <c r="AL620" i="7"/>
  <c r="AK620" i="7"/>
  <c r="AJ620" i="7"/>
  <c r="AI620" i="7"/>
  <c r="AF620" i="7"/>
  <c r="AN620" i="7"/>
  <c r="AH620" i="7"/>
  <c r="AG620" i="7"/>
  <c r="AE620" i="7"/>
  <c r="AC620" i="7"/>
  <c r="AA620" i="7"/>
  <c r="Y620" i="7"/>
  <c r="W620" i="7"/>
  <c r="U620" i="7"/>
  <c r="S620" i="7"/>
  <c r="Q620" i="7"/>
  <c r="O620" i="7"/>
  <c r="M620" i="7"/>
  <c r="K620" i="7"/>
  <c r="I620" i="7"/>
  <c r="G620" i="7"/>
  <c r="E620" i="7"/>
  <c r="C620" i="7"/>
  <c r="AD620" i="7"/>
  <c r="AB620" i="7"/>
  <c r="Z620" i="7"/>
  <c r="X620" i="7"/>
  <c r="V620" i="7"/>
  <c r="T620" i="7"/>
  <c r="R620" i="7"/>
  <c r="P620" i="7"/>
  <c r="N620" i="7"/>
  <c r="L620" i="7"/>
  <c r="J620" i="7"/>
  <c r="H620" i="7"/>
  <c r="F620" i="7"/>
  <c r="D620" i="7"/>
  <c r="S629" i="7"/>
  <c r="S632" i="7" s="1"/>
  <c r="K617" i="7" l="1"/>
  <c r="K619" i="7" s="1"/>
  <c r="S617" i="7"/>
  <c r="S619" i="7" s="1"/>
  <c r="AN618" i="7"/>
  <c r="M617" i="7"/>
  <c r="M619" i="7" s="1"/>
  <c r="U617" i="7"/>
  <c r="U619" i="7" s="1"/>
  <c r="O618" i="7"/>
  <c r="G617" i="7"/>
  <c r="G619" i="7" s="1"/>
  <c r="F618" i="7"/>
  <c r="O617" i="7"/>
  <c r="O619" i="7" s="1"/>
  <c r="AD618" i="7"/>
  <c r="I618" i="7"/>
  <c r="Q618" i="7"/>
  <c r="E617" i="7"/>
  <c r="E619" i="7" s="1"/>
  <c r="I617" i="7"/>
  <c r="I619" i="7" s="1"/>
  <c r="Q617" i="7"/>
  <c r="Q619" i="7" s="1"/>
  <c r="AJ618" i="7"/>
  <c r="AA617" i="7"/>
  <c r="AA619" i="7" s="1"/>
  <c r="AC617" i="7"/>
  <c r="AC619" i="7" s="1"/>
  <c r="AG617" i="7"/>
  <c r="AG619" i="7" s="1"/>
  <c r="W617" i="7"/>
  <c r="W618" i="7" s="1"/>
  <c r="AE617" i="7"/>
  <c r="AE619" i="7" s="1"/>
  <c r="AJ617" i="7"/>
  <c r="AJ619" i="7" s="1"/>
  <c r="Y617" i="7"/>
  <c r="AH617" i="7"/>
  <c r="AI617" i="7"/>
  <c r="AI618" i="7" s="1"/>
  <c r="AO617" i="7"/>
  <c r="AK617" i="7"/>
  <c r="AL617" i="7"/>
  <c r="AP617" i="7"/>
  <c r="AM617" i="7"/>
  <c r="AN617" i="7"/>
  <c r="D617" i="7"/>
  <c r="F617" i="7"/>
  <c r="H617" i="7"/>
  <c r="H618" i="7" s="1"/>
  <c r="J617" i="7"/>
  <c r="L617" i="7"/>
  <c r="N617" i="7"/>
  <c r="N618" i="7" s="1"/>
  <c r="P617" i="7"/>
  <c r="P618" i="7" s="1"/>
  <c r="R617" i="7"/>
  <c r="R618" i="7" s="1"/>
  <c r="T617" i="7"/>
  <c r="T618" i="7" s="1"/>
  <c r="V617" i="7"/>
  <c r="X617" i="7"/>
  <c r="Z617" i="7"/>
  <c r="AB617" i="7"/>
  <c r="AD617" i="7"/>
  <c r="AF617" i="7"/>
  <c r="AF618" i="7" s="1"/>
  <c r="C234" i="7"/>
  <c r="C247" i="7" s="1"/>
  <c r="C194" i="7"/>
  <c r="C207" i="7" s="1"/>
  <c r="T629" i="7"/>
  <c r="T632" i="7" s="1"/>
  <c r="Q102" i="7" l="1"/>
  <c r="O102" i="7"/>
  <c r="S618" i="7"/>
  <c r="S102" i="7" s="1"/>
  <c r="G618" i="7"/>
  <c r="G102" i="7" s="1"/>
  <c r="K618" i="7"/>
  <c r="K102" i="7" s="1"/>
  <c r="E618" i="7"/>
  <c r="E102" i="7" s="1"/>
  <c r="I102" i="7"/>
  <c r="AJ102" i="7"/>
  <c r="AJ107" i="7" s="1"/>
  <c r="AJ113" i="7" s="1"/>
  <c r="Z619" i="7"/>
  <c r="AL619" i="7"/>
  <c r="Y619" i="7"/>
  <c r="AM619" i="7"/>
  <c r="AK619" i="7"/>
  <c r="AA618" i="7"/>
  <c r="AA102" i="7" s="1"/>
  <c r="AA107" i="7" s="1"/>
  <c r="AA113" i="7" s="1"/>
  <c r="AM618" i="7"/>
  <c r="U618" i="7"/>
  <c r="U102" i="7" s="1"/>
  <c r="AB619" i="7"/>
  <c r="V619" i="7"/>
  <c r="R619" i="7"/>
  <c r="R102" i="7" s="1"/>
  <c r="N619" i="7"/>
  <c r="N102" i="7" s="1"/>
  <c r="J619" i="7"/>
  <c r="F619" i="7"/>
  <c r="F102" i="7" s="1"/>
  <c r="AP619" i="7"/>
  <c r="AP618" i="7"/>
  <c r="AO619" i="7"/>
  <c r="W619" i="7"/>
  <c r="W102" i="7" s="1"/>
  <c r="W107" i="7" s="1"/>
  <c r="W113" i="7" s="1"/>
  <c r="AO618" i="7"/>
  <c r="AB618" i="7"/>
  <c r="AL618" i="7"/>
  <c r="AK618" i="7"/>
  <c r="M618" i="7"/>
  <c r="M102" i="7" s="1"/>
  <c r="D619" i="7"/>
  <c r="AI619" i="7"/>
  <c r="AI102" i="7" s="1"/>
  <c r="AI107" i="7" s="1"/>
  <c r="AI113" i="7" s="1"/>
  <c r="D618" i="7"/>
  <c r="AG618" i="7"/>
  <c r="AG102" i="7" s="1"/>
  <c r="AG107" i="7" s="1"/>
  <c r="AG113" i="7" s="1"/>
  <c r="J618" i="7"/>
  <c r="AD619" i="7"/>
  <c r="AD102" i="7" s="1"/>
  <c r="AD107" i="7" s="1"/>
  <c r="AD113" i="7" s="1"/>
  <c r="X619" i="7"/>
  <c r="T619" i="7"/>
  <c r="T102" i="7" s="1"/>
  <c r="P619" i="7"/>
  <c r="P102" i="7" s="1"/>
  <c r="L619" i="7"/>
  <c r="H619" i="7"/>
  <c r="H102" i="7" s="1"/>
  <c r="AN619" i="7"/>
  <c r="AN102" i="7" s="1"/>
  <c r="AN107" i="7" s="1"/>
  <c r="AN113" i="7" s="1"/>
  <c r="AH619" i="7"/>
  <c r="AH618" i="7"/>
  <c r="X618" i="7"/>
  <c r="X102" i="7" s="1"/>
  <c r="X107" i="7" s="1"/>
  <c r="X113" i="7" s="1"/>
  <c r="Y618" i="7"/>
  <c r="V618" i="7"/>
  <c r="L618" i="7"/>
  <c r="AE618" i="7"/>
  <c r="AE102" i="7" s="1"/>
  <c r="AE107" i="7" s="1"/>
  <c r="AE113" i="7" s="1"/>
  <c r="AC618" i="7"/>
  <c r="AC102" i="7" s="1"/>
  <c r="AC107" i="7" s="1"/>
  <c r="AC113" i="7" s="1"/>
  <c r="Z618" i="7"/>
  <c r="AF619" i="7"/>
  <c r="U629" i="7"/>
  <c r="U632" i="7" s="1"/>
  <c r="J102" i="7" l="1"/>
  <c r="Z102" i="7"/>
  <c r="Z107" i="7" s="1"/>
  <c r="Z113" i="7" s="1"/>
  <c r="AB102" i="7"/>
  <c r="AB107" i="7" s="1"/>
  <c r="AB113" i="7" s="1"/>
  <c r="AL102" i="7"/>
  <c r="AL107" i="7" s="1"/>
  <c r="AL113" i="7" s="1"/>
  <c r="Y102" i="7"/>
  <c r="Y107" i="7" s="1"/>
  <c r="Y113" i="7" s="1"/>
  <c r="AH102" i="7"/>
  <c r="AH107" i="7" s="1"/>
  <c r="AH113" i="7" s="1"/>
  <c r="D102" i="7"/>
  <c r="AK102" i="7"/>
  <c r="AK107" i="7" s="1"/>
  <c r="AK113" i="7" s="1"/>
  <c r="AP102" i="7"/>
  <c r="AP107" i="7" s="1"/>
  <c r="AP113" i="7" s="1"/>
  <c r="AM102" i="7"/>
  <c r="AM107" i="7" s="1"/>
  <c r="AM113" i="7" s="1"/>
  <c r="L102" i="7"/>
  <c r="V102" i="7"/>
  <c r="AO102" i="7"/>
  <c r="AO107" i="7" s="1"/>
  <c r="AO113" i="7" s="1"/>
  <c r="C619" i="7"/>
  <c r="C618" i="7"/>
  <c r="AF102" i="7"/>
  <c r="AF107" i="7" s="1"/>
  <c r="AF113" i="7" s="1"/>
  <c r="V629" i="7"/>
  <c r="V632" i="7" s="1"/>
  <c r="V725" i="7" s="1"/>
  <c r="C102" i="7" l="1"/>
  <c r="W629" i="7"/>
  <c r="W632" i="7" s="1"/>
  <c r="W725" i="7" s="1"/>
  <c r="W726" i="7"/>
  <c r="W215" i="7" l="1"/>
  <c r="W178" i="7"/>
  <c r="W86" i="7"/>
  <c r="X629" i="7"/>
  <c r="X632" i="7" s="1"/>
  <c r="X725" i="7" s="1"/>
  <c r="X726" i="7"/>
  <c r="X215" i="7" l="1"/>
  <c r="X178" i="7"/>
  <c r="X86" i="7"/>
  <c r="Y629" i="7"/>
  <c r="Y632" i="7" s="1"/>
  <c r="Y725" i="7" s="1"/>
  <c r="Y726" i="7"/>
  <c r="Y215" i="7" l="1"/>
  <c r="Y178" i="7"/>
  <c r="Y86" i="7"/>
  <c r="Z629" i="7"/>
  <c r="Z632" i="7" s="1"/>
  <c r="Z725" i="7" s="1"/>
  <c r="Z726" i="7"/>
  <c r="AA629" i="7" l="1"/>
  <c r="AA632" i="7" s="1"/>
  <c r="AA725" i="7" s="1"/>
  <c r="AA726" i="7"/>
  <c r="Z215" i="7"/>
  <c r="Z178" i="7"/>
  <c r="Z86" i="7"/>
  <c r="AB629" i="7" l="1"/>
  <c r="AB632" i="7" s="1"/>
  <c r="AB725" i="7" s="1"/>
  <c r="AB726" i="7"/>
  <c r="AA215" i="7"/>
  <c r="AA178" i="7"/>
  <c r="AA86" i="7"/>
  <c r="AC629" i="7" l="1"/>
  <c r="AC632" i="7" s="1"/>
  <c r="AC725" i="7" s="1"/>
  <c r="AC726" i="7"/>
  <c r="AB215" i="7"/>
  <c r="AB178" i="7"/>
  <c r="AB86" i="7"/>
  <c r="AC215" i="7" l="1"/>
  <c r="AC178" i="7"/>
  <c r="AC86" i="7"/>
  <c r="AD629" i="7"/>
  <c r="AD632" i="7" s="1"/>
  <c r="AD725" i="7" s="1"/>
  <c r="AD726" i="7"/>
  <c r="AE629" i="7" l="1"/>
  <c r="AE632" i="7" s="1"/>
  <c r="AE725" i="7" s="1"/>
  <c r="AE726" i="7"/>
  <c r="AD215" i="7"/>
  <c r="AD178" i="7"/>
  <c r="AD86" i="7"/>
  <c r="AF629" i="7" l="1"/>
  <c r="AF632" i="7" s="1"/>
  <c r="AF725" i="7" s="1"/>
  <c r="AG726" i="7" s="1"/>
  <c r="AF726" i="7"/>
  <c r="AE215" i="7"/>
  <c r="AE178" i="7"/>
  <c r="AE86" i="7"/>
  <c r="AG629" i="7" l="1"/>
  <c r="AG632" i="7" s="1"/>
  <c r="AG725" i="7" s="1"/>
  <c r="AH726" i="7" s="1"/>
  <c r="AF215" i="7"/>
  <c r="AF178" i="7"/>
  <c r="AF86" i="7"/>
  <c r="AG178" i="7" l="1"/>
  <c r="AG215" i="7"/>
  <c r="AG86" i="7"/>
  <c r="M395" i="7"/>
  <c r="M397" i="7"/>
  <c r="M398" i="7"/>
  <c r="AH629" i="7"/>
  <c r="AH632" i="7" s="1"/>
  <c r="AH725" i="7" s="1"/>
  <c r="AI726" i="7" s="1"/>
  <c r="M257" i="7" l="1"/>
  <c r="AH215" i="7"/>
  <c r="AH86" i="7"/>
  <c r="AH178" i="7"/>
  <c r="M260" i="7"/>
  <c r="M394" i="7"/>
  <c r="AI629" i="7"/>
  <c r="AI632" i="7" s="1"/>
  <c r="AI725" i="7" s="1"/>
  <c r="AJ726" i="7" s="1"/>
  <c r="AI178" i="7" l="1"/>
  <c r="AI215" i="7"/>
  <c r="AI86" i="7"/>
  <c r="AJ629" i="7"/>
  <c r="AJ632" i="7" s="1"/>
  <c r="AJ725" i="7" s="1"/>
  <c r="AK726" i="7" s="1"/>
  <c r="AJ215" i="7" l="1"/>
  <c r="AJ178" i="7"/>
  <c r="AJ86" i="7"/>
  <c r="AK629" i="7"/>
  <c r="AK632" i="7" s="1"/>
  <c r="AK725" i="7" s="1"/>
  <c r="AL726" i="7" s="1"/>
  <c r="AK215" i="7" l="1"/>
  <c r="AK178" i="7"/>
  <c r="AK86" i="7"/>
  <c r="AL629" i="7"/>
  <c r="AL632" i="7" s="1"/>
  <c r="AL725" i="7" s="1"/>
  <c r="AM726" i="7" s="1"/>
  <c r="AL178" i="7" l="1"/>
  <c r="AL215" i="7"/>
  <c r="AL86" i="7"/>
  <c r="AM629" i="7"/>
  <c r="AM632" i="7" s="1"/>
  <c r="AM725" i="7" s="1"/>
  <c r="AN726" i="7" s="1"/>
  <c r="AM215" i="7" l="1"/>
  <c r="AM86" i="7"/>
  <c r="AM178" i="7"/>
  <c r="AN629" i="7"/>
  <c r="AN632" i="7" s="1"/>
  <c r="AN725" i="7" s="1"/>
  <c r="AO726" i="7" s="1"/>
  <c r="AN215" i="7" l="1"/>
  <c r="AN86" i="7"/>
  <c r="AN178" i="7"/>
  <c r="AO629" i="7"/>
  <c r="AO632" i="7" s="1"/>
  <c r="AO725" i="7" s="1"/>
  <c r="AP726" i="7" s="1"/>
  <c r="AO215" i="7" l="1"/>
  <c r="AO86" i="7"/>
  <c r="AO178" i="7"/>
  <c r="AP629" i="7"/>
  <c r="AP632" i="7" s="1"/>
  <c r="AP725" i="7" s="1"/>
  <c r="AP178" i="7" l="1"/>
  <c r="AP215" i="7"/>
  <c r="AP86" i="7"/>
  <c r="H75" i="7" l="1"/>
  <c r="AF75" i="7"/>
  <c r="AN75" i="7"/>
  <c r="AN590" i="7" s="1"/>
  <c r="AN592" i="7" s="1"/>
  <c r="AN594" i="7" s="1"/>
  <c r="AC75" i="7"/>
  <c r="AP75" i="7"/>
  <c r="AP590" i="7" s="1"/>
  <c r="AP592" i="7" s="1"/>
  <c r="AP594" i="7" s="1"/>
  <c r="AH75" i="7"/>
  <c r="AH590" i="7" s="1"/>
  <c r="AH592" i="7" s="1"/>
  <c r="AH594" i="7" s="1"/>
  <c r="AC79" i="7" l="1"/>
  <c r="AC590" i="7"/>
  <c r="AC592" i="7" s="1"/>
  <c r="AC594" i="7" s="1"/>
  <c r="AF79" i="7"/>
  <c r="AF590" i="7"/>
  <c r="AF592" i="7" s="1"/>
  <c r="AF594" i="7" s="1"/>
  <c r="H590" i="7"/>
  <c r="H592" i="7" s="1"/>
  <c r="AC177" i="7"/>
  <c r="Q75" i="7"/>
  <c r="H177" i="7"/>
  <c r="H79" i="7"/>
  <c r="H214" i="7"/>
  <c r="AC214" i="7"/>
  <c r="G75" i="7"/>
  <c r="AF214" i="7"/>
  <c r="AF177" i="7"/>
  <c r="L75" i="7"/>
  <c r="AO75" i="7"/>
  <c r="AO590" i="7" s="1"/>
  <c r="AO592" i="7" s="1"/>
  <c r="AO594" i="7" s="1"/>
  <c r="AM75" i="7"/>
  <c r="AM590" i="7" s="1"/>
  <c r="AM592" i="7" s="1"/>
  <c r="AM594" i="7" s="1"/>
  <c r="AI75" i="7"/>
  <c r="AI590" i="7" s="1"/>
  <c r="AI592" i="7" s="1"/>
  <c r="AI594" i="7" s="1"/>
  <c r="C590" i="7"/>
  <c r="C592" i="7" s="1"/>
  <c r="AN177" i="7"/>
  <c r="AN214" i="7"/>
  <c r="AN79" i="7"/>
  <c r="AP214" i="7"/>
  <c r="AP79" i="7"/>
  <c r="AP177" i="7"/>
  <c r="AB75" i="7"/>
  <c r="AB590" i="7" s="1"/>
  <c r="AB592" i="7" s="1"/>
  <c r="AB594" i="7" s="1"/>
  <c r="AD75" i="7"/>
  <c r="AD590" i="7" s="1"/>
  <c r="AD592" i="7" s="1"/>
  <c r="AD594" i="7" s="1"/>
  <c r="E75" i="7"/>
  <c r="AK75" i="7"/>
  <c r="AK590" i="7" s="1"/>
  <c r="AK592" i="7" s="1"/>
  <c r="AK594" i="7" s="1"/>
  <c r="U75" i="7"/>
  <c r="U590" i="7" s="1"/>
  <c r="U592" i="7" s="1"/>
  <c r="U594" i="7" s="1"/>
  <c r="AJ75" i="7"/>
  <c r="AJ590" i="7" s="1"/>
  <c r="AJ592" i="7" s="1"/>
  <c r="AJ594" i="7" s="1"/>
  <c r="J75" i="7"/>
  <c r="AG75" i="7"/>
  <c r="AG590" i="7" s="1"/>
  <c r="AG592" i="7" s="1"/>
  <c r="AG594" i="7" s="1"/>
  <c r="R75" i="7"/>
  <c r="AE75" i="7"/>
  <c r="AE590" i="7" s="1"/>
  <c r="AE592" i="7" s="1"/>
  <c r="AE594" i="7" s="1"/>
  <c r="AH214" i="7"/>
  <c r="AH177" i="7"/>
  <c r="AH79" i="7"/>
  <c r="N75" i="7"/>
  <c r="T75" i="7"/>
  <c r="AL75" i="7"/>
  <c r="AL590" i="7" s="1"/>
  <c r="AL592" i="7" s="1"/>
  <c r="AL594" i="7" s="1"/>
  <c r="C594" i="7" l="1"/>
  <c r="H594" i="7"/>
  <c r="H584" i="7"/>
  <c r="T725" i="7"/>
  <c r="T590" i="7"/>
  <c r="T592" i="7" s="1"/>
  <c r="Q590" i="7"/>
  <c r="Q592" i="7" s="1"/>
  <c r="R590" i="7"/>
  <c r="R592" i="7" s="1"/>
  <c r="AA75" i="7"/>
  <c r="M75" i="7"/>
  <c r="M177" i="7" s="1"/>
  <c r="F75" i="7"/>
  <c r="D75" i="7"/>
  <c r="K75" i="7"/>
  <c r="T79" i="7"/>
  <c r="T214" i="7"/>
  <c r="T177" i="7"/>
  <c r="R177" i="7"/>
  <c r="R79" i="7"/>
  <c r="R214" i="7"/>
  <c r="P75" i="7"/>
  <c r="J590" i="7"/>
  <c r="J592" i="7" s="1"/>
  <c r="J79" i="7"/>
  <c r="J214" i="7"/>
  <c r="J177" i="7"/>
  <c r="O75" i="7"/>
  <c r="S75" i="7"/>
  <c r="AJ79" i="7"/>
  <c r="AJ177" i="7"/>
  <c r="AJ214" i="7"/>
  <c r="AK177" i="7"/>
  <c r="AK79" i="7"/>
  <c r="AK214" i="7"/>
  <c r="E177" i="7"/>
  <c r="E79" i="7"/>
  <c r="E214" i="7"/>
  <c r="E590" i="7"/>
  <c r="E592" i="7" s="1"/>
  <c r="G79" i="7"/>
  <c r="G214" i="7"/>
  <c r="G177" i="7"/>
  <c r="G590" i="7"/>
  <c r="G592" i="7" s="1"/>
  <c r="Z75" i="7"/>
  <c r="Z590" i="7" s="1"/>
  <c r="Z592" i="7" s="1"/>
  <c r="Z594" i="7" s="1"/>
  <c r="AI79" i="7"/>
  <c r="AI214" i="7"/>
  <c r="AI177" i="7"/>
  <c r="X75" i="7"/>
  <c r="X590" i="7" s="1"/>
  <c r="X592" i="7" s="1"/>
  <c r="X594" i="7" s="1"/>
  <c r="Y75" i="7"/>
  <c r="Y590" i="7" s="1"/>
  <c r="Y592" i="7" s="1"/>
  <c r="Y594" i="7" s="1"/>
  <c r="AM79" i="7"/>
  <c r="AM177" i="7"/>
  <c r="AM214" i="7"/>
  <c r="AO79" i="7"/>
  <c r="AO177" i="7"/>
  <c r="AO214" i="7"/>
  <c r="L590" i="7"/>
  <c r="L592" i="7" s="1"/>
  <c r="L177" i="7"/>
  <c r="L214" i="7"/>
  <c r="L79" i="7"/>
  <c r="Q79" i="7"/>
  <c r="Q177" i="7"/>
  <c r="Q214" i="7"/>
  <c r="V75" i="7"/>
  <c r="V590" i="7" s="1"/>
  <c r="V592" i="7" s="1"/>
  <c r="V594" i="7" s="1"/>
  <c r="AL214" i="7"/>
  <c r="AL177" i="7"/>
  <c r="AL79" i="7"/>
  <c r="N177" i="7"/>
  <c r="N214" i="7"/>
  <c r="N79" i="7"/>
  <c r="N590" i="7"/>
  <c r="N592" i="7" s="1"/>
  <c r="AE177" i="7"/>
  <c r="AE79" i="7"/>
  <c r="AE214" i="7"/>
  <c r="W75" i="7"/>
  <c r="W590" i="7" s="1"/>
  <c r="W592" i="7" s="1"/>
  <c r="W594" i="7" s="1"/>
  <c r="AG214" i="7"/>
  <c r="AG79" i="7"/>
  <c r="AG177" i="7"/>
  <c r="U177" i="7"/>
  <c r="U79" i="7"/>
  <c r="U214" i="7"/>
  <c r="AD79" i="7"/>
  <c r="AD214" i="7"/>
  <c r="AD177" i="7"/>
  <c r="AB177" i="7"/>
  <c r="AB79" i="7"/>
  <c r="AB214" i="7"/>
  <c r="I75" i="7"/>
  <c r="AA214" i="7" l="1"/>
  <c r="AA590" i="7"/>
  <c r="AA592" i="7" s="1"/>
  <c r="AA594" i="7" s="1"/>
  <c r="R594" i="7"/>
  <c r="R584" i="7"/>
  <c r="Q594" i="7"/>
  <c r="Q584" i="7"/>
  <c r="L594" i="7"/>
  <c r="L584" i="7"/>
  <c r="J594" i="7"/>
  <c r="J584" i="7"/>
  <c r="T594" i="7"/>
  <c r="T584" i="7"/>
  <c r="G594" i="7"/>
  <c r="G584" i="7"/>
  <c r="N594" i="7"/>
  <c r="N584" i="7"/>
  <c r="E594" i="7"/>
  <c r="E584" i="7"/>
  <c r="U726" i="7"/>
  <c r="U611" i="7"/>
  <c r="U725" i="7"/>
  <c r="P590" i="7"/>
  <c r="P592" i="7" s="1"/>
  <c r="S590" i="7"/>
  <c r="S592" i="7" s="1"/>
  <c r="AA177" i="7"/>
  <c r="AA79" i="7"/>
  <c r="M214" i="7"/>
  <c r="M79" i="7"/>
  <c r="D177" i="7"/>
  <c r="M590" i="7"/>
  <c r="M592" i="7" s="1"/>
  <c r="D79" i="7"/>
  <c r="F590" i="7"/>
  <c r="F592" i="7" s="1"/>
  <c r="F214" i="7"/>
  <c r="F177" i="7"/>
  <c r="F79" i="7"/>
  <c r="D590" i="7"/>
  <c r="D592" i="7" s="1"/>
  <c r="D214" i="7"/>
  <c r="K214" i="7"/>
  <c r="K177" i="7"/>
  <c r="K590" i="7"/>
  <c r="K592" i="7" s="1"/>
  <c r="K79" i="7"/>
  <c r="W214" i="7"/>
  <c r="W177" i="7"/>
  <c r="W79" i="7"/>
  <c r="Y177" i="7"/>
  <c r="Y79" i="7"/>
  <c r="Y214" i="7"/>
  <c r="Z214" i="7"/>
  <c r="Z177" i="7"/>
  <c r="Z79" i="7"/>
  <c r="S177" i="7"/>
  <c r="S214" i="7"/>
  <c r="S79" i="7"/>
  <c r="O177" i="7"/>
  <c r="O590" i="7"/>
  <c r="O592" i="7" s="1"/>
  <c r="O214" i="7"/>
  <c r="O79" i="7"/>
  <c r="I79" i="7"/>
  <c r="I214" i="7"/>
  <c r="I177" i="7"/>
  <c r="I590" i="7"/>
  <c r="I592" i="7" s="1"/>
  <c r="V79" i="7"/>
  <c r="V214" i="7"/>
  <c r="V177" i="7"/>
  <c r="X177" i="7"/>
  <c r="X79" i="7"/>
  <c r="X214" i="7"/>
  <c r="P79" i="7"/>
  <c r="P214" i="7"/>
  <c r="P177" i="7"/>
  <c r="P594" i="7" l="1"/>
  <c r="P584" i="7"/>
  <c r="M594" i="7"/>
  <c r="M584" i="7"/>
  <c r="O594" i="7"/>
  <c r="O584" i="7"/>
  <c r="I594" i="7"/>
  <c r="I584" i="7"/>
  <c r="K594" i="7"/>
  <c r="K584" i="7"/>
  <c r="D594" i="7"/>
  <c r="D584" i="7"/>
  <c r="F594" i="7"/>
  <c r="F584" i="7"/>
  <c r="S594" i="7"/>
  <c r="S584" i="7"/>
  <c r="V726" i="7"/>
  <c r="V611" i="7"/>
  <c r="V101" i="7" s="1"/>
  <c r="V107" i="7" s="1"/>
  <c r="V113" i="7" s="1"/>
  <c r="U101" i="7"/>
  <c r="U107" i="7" s="1"/>
  <c r="U113" i="7" s="1"/>
  <c r="U86" i="7"/>
  <c r="U178" i="7"/>
  <c r="U215" i="7"/>
  <c r="V215" i="7" l="1"/>
  <c r="V178" i="7"/>
  <c r="V86" i="7"/>
  <c r="U122" i="7" l="1"/>
  <c r="U123" i="7" s="1"/>
  <c r="V122" i="7" l="1"/>
  <c r="V123" i="7" s="1"/>
  <c r="M396" i="7" l="1"/>
  <c r="M400" i="7" s="1"/>
  <c r="C305" i="7"/>
  <c r="B303" i="7" s="1" a="1"/>
  <c r="B303" i="7" s="1"/>
  <c r="M258" i="7"/>
  <c r="M262" i="7"/>
  <c r="M261" i="7"/>
  <c r="M259" i="7"/>
  <c r="M264" i="7" l="1"/>
  <c r="B264" i="7" l="1"/>
  <c r="B606" i="7" l="1"/>
  <c r="B597" i="7" l="1"/>
  <c r="B598" i="7" s="1"/>
  <c r="B607" i="7"/>
  <c r="N725" i="7"/>
  <c r="S101" i="7"/>
  <c r="S107" i="7" s="1"/>
  <c r="S113" i="7" s="1"/>
  <c r="O725" i="7"/>
  <c r="G725" i="7"/>
  <c r="L725" i="7"/>
  <c r="J725" i="7"/>
  <c r="C725" i="7"/>
  <c r="H725" i="7"/>
  <c r="K725" i="7"/>
  <c r="Q725" i="7"/>
  <c r="M725" i="7"/>
  <c r="B599" i="7" l="1"/>
  <c r="C587" i="7" s="1"/>
  <c r="D587" i="7" s="1"/>
  <c r="E587" i="7" s="1"/>
  <c r="F587" i="7" s="1"/>
  <c r="G587" i="7" s="1"/>
  <c r="H587" i="7" s="1"/>
  <c r="I587" i="7" s="1"/>
  <c r="J587" i="7" s="1"/>
  <c r="K587" i="7" s="1"/>
  <c r="L587" i="7" s="1"/>
  <c r="M587" i="7" s="1"/>
  <c r="N587" i="7" s="1"/>
  <c r="O587" i="7" s="1"/>
  <c r="P587" i="7" s="1"/>
  <c r="Q587" i="7" s="1"/>
  <c r="R587" i="7" s="1"/>
  <c r="S587" i="7" s="1"/>
  <c r="T587" i="7" s="1"/>
  <c r="U587" i="7" s="1"/>
  <c r="V587" i="7" s="1"/>
  <c r="W587" i="7" s="1"/>
  <c r="X587" i="7" s="1"/>
  <c r="Y587" i="7" s="1"/>
  <c r="Z587" i="7" s="1"/>
  <c r="AA587" i="7" s="1"/>
  <c r="AB587" i="7" s="1"/>
  <c r="AC587" i="7" s="1"/>
  <c r="AD587" i="7" s="1"/>
  <c r="AE587" i="7" s="1"/>
  <c r="AF587" i="7" s="1"/>
  <c r="AG587" i="7" s="1"/>
  <c r="AH587" i="7" s="1"/>
  <c r="AI587" i="7" s="1"/>
  <c r="AJ587" i="7" s="1"/>
  <c r="AK587" i="7" s="1"/>
  <c r="AL587" i="7" s="1"/>
  <c r="AM587" i="7" s="1"/>
  <c r="AN587" i="7" s="1"/>
  <c r="AO587" i="7" s="1"/>
  <c r="AP587" i="7" s="1"/>
  <c r="E725" i="7"/>
  <c r="F726" i="7" s="1"/>
  <c r="F178" i="7" s="1"/>
  <c r="S611" i="7"/>
  <c r="R725" i="7"/>
  <c r="S726" i="7" s="1"/>
  <c r="S178" i="7" s="1"/>
  <c r="D725" i="7"/>
  <c r="E726" i="7" s="1"/>
  <c r="E178" i="7" s="1"/>
  <c r="G611" i="7"/>
  <c r="F725" i="7"/>
  <c r="P725" i="7"/>
  <c r="Q726" i="7" s="1"/>
  <c r="Q215" i="7" s="1"/>
  <c r="T611" i="7"/>
  <c r="T101" i="7" s="1"/>
  <c r="T107" i="7" s="1"/>
  <c r="T113" i="7" s="1"/>
  <c r="S725" i="7"/>
  <c r="T726" i="7" s="1"/>
  <c r="T215" i="7" s="1"/>
  <c r="J611" i="7"/>
  <c r="I725" i="7"/>
  <c r="J726" i="7" s="1"/>
  <c r="J86" i="7" s="1"/>
  <c r="E611" i="7"/>
  <c r="E101" i="7" s="1"/>
  <c r="E107" i="7" s="1"/>
  <c r="E113" i="7" s="1"/>
  <c r="G726" i="7"/>
  <c r="G215" i="7" s="1"/>
  <c r="F611" i="7"/>
  <c r="F101" i="7" s="1"/>
  <c r="F107" i="7" s="1"/>
  <c r="F113" i="7" s="1"/>
  <c r="Q611" i="7"/>
  <c r="B120" i="7"/>
  <c r="L611" i="7"/>
  <c r="L101" i="7" s="1"/>
  <c r="L107" i="7" s="1"/>
  <c r="L113" i="7" s="1"/>
  <c r="L726" i="7"/>
  <c r="C101" i="7"/>
  <c r="C107" i="7" s="1"/>
  <c r="C113" i="7" s="1"/>
  <c r="C726" i="7"/>
  <c r="N611" i="7"/>
  <c r="N726" i="7"/>
  <c r="I611" i="7"/>
  <c r="I101" i="7" s="1"/>
  <c r="I107" i="7" s="1"/>
  <c r="I113" i="7" s="1"/>
  <c r="I726" i="7"/>
  <c r="K611" i="7"/>
  <c r="K101" i="7" s="1"/>
  <c r="K107" i="7" s="1"/>
  <c r="K113" i="7" s="1"/>
  <c r="J101" i="7"/>
  <c r="J107" i="7" s="1"/>
  <c r="J113" i="7" s="1"/>
  <c r="K726" i="7"/>
  <c r="H611" i="7"/>
  <c r="H101" i="7" s="1"/>
  <c r="H107" i="7" s="1"/>
  <c r="H113" i="7" s="1"/>
  <c r="G101" i="7"/>
  <c r="G107" i="7" s="1"/>
  <c r="G113" i="7" s="1"/>
  <c r="H726" i="7"/>
  <c r="O611" i="7"/>
  <c r="N101" i="7"/>
  <c r="N107" i="7" s="1"/>
  <c r="N113" i="7" s="1"/>
  <c r="O726" i="7"/>
  <c r="R611" i="7"/>
  <c r="R101" i="7" s="1"/>
  <c r="R107" i="7" s="1"/>
  <c r="R113" i="7" s="1"/>
  <c r="Q101" i="7"/>
  <c r="Q107" i="7" s="1"/>
  <c r="Q113" i="7" s="1"/>
  <c r="R726" i="7"/>
  <c r="D611" i="7"/>
  <c r="D101" i="7" s="1"/>
  <c r="D107" i="7" s="1"/>
  <c r="D113" i="7" s="1"/>
  <c r="D726" i="7"/>
  <c r="M611" i="7"/>
  <c r="M101" i="7" s="1"/>
  <c r="M107" i="7" s="1"/>
  <c r="M113" i="7" s="1"/>
  <c r="M726" i="7"/>
  <c r="P611" i="7"/>
  <c r="P101" i="7" s="1"/>
  <c r="P107" i="7" s="1"/>
  <c r="P113" i="7" s="1"/>
  <c r="O101" i="7"/>
  <c r="O107" i="7" s="1"/>
  <c r="O113" i="7" s="1"/>
  <c r="P726" i="7"/>
  <c r="J215" i="7" l="1"/>
  <c r="J178" i="7"/>
  <c r="F86" i="7"/>
  <c r="Q178" i="7"/>
  <c r="E215" i="7"/>
  <c r="F215" i="7"/>
  <c r="Q86" i="7"/>
  <c r="E86" i="7"/>
  <c r="B101" i="7"/>
  <c r="T178" i="7"/>
  <c r="T86" i="7"/>
  <c r="G86" i="7"/>
  <c r="S86" i="7"/>
  <c r="G178" i="7"/>
  <c r="S215" i="7"/>
  <c r="M178" i="7"/>
  <c r="M215" i="7"/>
  <c r="M86" i="7"/>
  <c r="I215" i="7"/>
  <c r="I178" i="7"/>
  <c r="I86" i="7"/>
  <c r="L178" i="7"/>
  <c r="L86" i="7"/>
  <c r="L215" i="7"/>
  <c r="H215" i="7"/>
  <c r="H178" i="7"/>
  <c r="H86" i="7"/>
  <c r="K215" i="7"/>
  <c r="K178" i="7"/>
  <c r="K86" i="7"/>
  <c r="R178" i="7"/>
  <c r="R215" i="7"/>
  <c r="R86" i="7"/>
  <c r="O86" i="7"/>
  <c r="O215" i="7"/>
  <c r="O178" i="7"/>
  <c r="C215" i="7"/>
  <c r="C178" i="7"/>
  <c r="C86" i="7"/>
  <c r="P178" i="7"/>
  <c r="P86" i="7"/>
  <c r="P215" i="7"/>
  <c r="D178" i="7"/>
  <c r="D86" i="7"/>
  <c r="D215" i="7"/>
  <c r="N178" i="7"/>
  <c r="N215" i="7"/>
  <c r="N86" i="7"/>
  <c r="C179" i="7" l="1"/>
  <c r="C87" i="7"/>
  <c r="C216" i="7"/>
  <c r="C122" i="7" l="1"/>
  <c r="C123" i="7" s="1"/>
  <c r="G393" i="7"/>
  <c r="G400" i="7" s="1"/>
  <c r="G257" i="7"/>
  <c r="G264" i="7" s="1"/>
  <c r="H399" i="7" l="1"/>
  <c r="K399" i="7" s="1"/>
  <c r="L399" i="7" s="1"/>
  <c r="I400" i="7"/>
  <c r="H263" i="7"/>
  <c r="K263" i="7" s="1"/>
  <c r="L263" i="7" s="1"/>
  <c r="I264" i="7"/>
  <c r="D87" i="7"/>
  <c r="D88" i="7" s="1"/>
  <c r="D179" i="7"/>
  <c r="D216" i="7"/>
  <c r="H259" i="7"/>
  <c r="K259" i="7" s="1"/>
  <c r="L259" i="7" s="1"/>
  <c r="H262" i="7"/>
  <c r="K262" i="7" s="1"/>
  <c r="L262" i="7" s="1"/>
  <c r="H258" i="7"/>
  <c r="K258" i="7" s="1"/>
  <c r="L258" i="7" s="1"/>
  <c r="H261" i="7"/>
  <c r="K261" i="7" s="1"/>
  <c r="L261" i="7" s="1"/>
  <c r="H260" i="7"/>
  <c r="K260" i="7" s="1"/>
  <c r="L260" i="7" s="1"/>
  <c r="H257" i="7"/>
  <c r="H394" i="7"/>
  <c r="K394" i="7" s="1"/>
  <c r="L394" i="7" s="1"/>
  <c r="H393" i="7"/>
  <c r="H396" i="7"/>
  <c r="K396" i="7" s="1"/>
  <c r="L396" i="7" s="1"/>
  <c r="H398" i="7"/>
  <c r="K398" i="7" s="1"/>
  <c r="L398" i="7" s="1"/>
  <c r="H395" i="7"/>
  <c r="K395" i="7" s="1"/>
  <c r="L395" i="7" s="1"/>
  <c r="H397" i="7"/>
  <c r="K397" i="7" s="1"/>
  <c r="L397" i="7" s="1"/>
  <c r="I399" i="7" l="1"/>
  <c r="J399" i="7" s="1"/>
  <c r="H400" i="7"/>
  <c r="I263" i="7"/>
  <c r="J263" i="7" s="1"/>
  <c r="H264" i="7"/>
  <c r="D122" i="7"/>
  <c r="D123" i="7" s="1"/>
  <c r="D128" i="7" s="1"/>
  <c r="D129" i="7" s="1"/>
  <c r="K393" i="7"/>
  <c r="L393" i="7" s="1"/>
  <c r="L400" i="7" s="1"/>
  <c r="C133" i="7"/>
  <c r="I258" i="7"/>
  <c r="J258" i="7" s="1"/>
  <c r="I259" i="7"/>
  <c r="J259" i="7" s="1"/>
  <c r="I262" i="7"/>
  <c r="J262" i="7" s="1"/>
  <c r="I261" i="7"/>
  <c r="J261" i="7" s="1"/>
  <c r="I257" i="7"/>
  <c r="J257" i="7" s="1"/>
  <c r="I260" i="7"/>
  <c r="J260" i="7" s="1"/>
  <c r="C134" i="7"/>
  <c r="I396" i="7"/>
  <c r="J396" i="7" s="1"/>
  <c r="N396" i="7" s="1"/>
  <c r="I398" i="7"/>
  <c r="J398" i="7" s="1"/>
  <c r="N262" i="7" s="1"/>
  <c r="I394" i="7"/>
  <c r="J394" i="7" s="1"/>
  <c r="N394" i="7" s="1"/>
  <c r="I395" i="7"/>
  <c r="J395" i="7" s="1"/>
  <c r="N259" i="7" s="1"/>
  <c r="I393" i="7"/>
  <c r="J393" i="7" s="1"/>
  <c r="I397" i="7"/>
  <c r="J397" i="7" s="1"/>
  <c r="N261" i="7" s="1"/>
  <c r="K257" i="7"/>
  <c r="L257" i="7" s="1"/>
  <c r="L264" i="7" s="1"/>
  <c r="J400" i="7" l="1"/>
  <c r="J264" i="7"/>
  <c r="E179" i="7"/>
  <c r="E122" i="7"/>
  <c r="E123" i="7" s="1"/>
  <c r="E216" i="7"/>
  <c r="E87" i="7"/>
  <c r="E88" i="7" s="1"/>
  <c r="N260" i="7"/>
  <c r="P394" i="7"/>
  <c r="C135" i="7"/>
  <c r="C219" i="7"/>
  <c r="N258" i="7"/>
  <c r="N393" i="7"/>
  <c r="N257" i="7"/>
  <c r="N398" i="7"/>
  <c r="N395" i="7"/>
  <c r="N397" i="7"/>
  <c r="N400" i="7" l="1"/>
  <c r="N264" i="7"/>
  <c r="E128" i="7"/>
  <c r="E129" i="7" s="1"/>
  <c r="F87" i="7" l="1"/>
  <c r="F88" i="7" s="1"/>
  <c r="F216" i="7"/>
  <c r="F179" i="7"/>
  <c r="P393" i="7"/>
  <c r="P400" i="7" l="1"/>
  <c r="C441" i="7" s="1"/>
  <c r="B441" i="7" s="1" a="1"/>
  <c r="B441" i="7" s="1"/>
  <c r="F122" i="7"/>
  <c r="F123" i="7" s="1"/>
  <c r="F128" i="7" s="1"/>
  <c r="F129" i="7" s="1"/>
  <c r="C180" i="7" l="1"/>
  <c r="G179" i="7" l="1"/>
  <c r="G87" i="7"/>
  <c r="G88" i="7" s="1"/>
  <c r="G216" i="7"/>
  <c r="C217" i="7" l="1"/>
  <c r="G122" i="7"/>
  <c r="G123" i="7" s="1"/>
  <c r="G128" i="7" s="1"/>
  <c r="G129" i="7" s="1"/>
  <c r="H216" i="7" l="1"/>
  <c r="H87" i="7"/>
  <c r="H88" i="7" s="1"/>
  <c r="H179" i="7"/>
  <c r="H122" i="7" l="1"/>
  <c r="H123" i="7" s="1"/>
  <c r="H128" i="7" s="1"/>
  <c r="H129" i="7" s="1"/>
  <c r="I216" i="7" l="1"/>
  <c r="I87" i="7"/>
  <c r="I88" i="7" s="1"/>
  <c r="I179" i="7"/>
  <c r="I122" i="7" l="1"/>
  <c r="I123" i="7" s="1"/>
  <c r="I128" i="7" s="1"/>
  <c r="I129" i="7" s="1"/>
  <c r="J87" i="7" l="1"/>
  <c r="J88" i="7" s="1"/>
  <c r="J216" i="7"/>
  <c r="J179" i="7"/>
  <c r="J122" i="7" l="1"/>
  <c r="J123" i="7" s="1"/>
  <c r="J128" i="7" s="1"/>
  <c r="J129" i="7" s="1"/>
  <c r="K179" i="7" l="1"/>
  <c r="K216" i="7"/>
  <c r="K87" i="7"/>
  <c r="K88" i="7" s="1"/>
  <c r="K122" i="7" l="1"/>
  <c r="K123" i="7" s="1"/>
  <c r="K128" i="7" s="1"/>
  <c r="K129" i="7" s="1"/>
  <c r="L216" i="7" l="1"/>
  <c r="L179" i="7"/>
  <c r="L87" i="7"/>
  <c r="L88" i="7" s="1"/>
  <c r="L122" i="7" l="1"/>
  <c r="L123" i="7" s="1"/>
  <c r="L128" i="7" s="1"/>
  <c r="L129" i="7" s="1"/>
  <c r="M87" i="7" l="1"/>
  <c r="M88" i="7" s="1"/>
  <c r="M179" i="7"/>
  <c r="M216" i="7"/>
  <c r="M122" i="7" l="1"/>
  <c r="M123" i="7" s="1"/>
  <c r="M128" i="7" s="1"/>
  <c r="M129" i="7" s="1"/>
  <c r="N179" i="7" l="1"/>
  <c r="N87" i="7"/>
  <c r="N88" i="7" s="1"/>
  <c r="N216" i="7"/>
  <c r="N122" i="7" l="1"/>
  <c r="N123" i="7" s="1"/>
  <c r="N128" i="7" s="1"/>
  <c r="N129" i="7" s="1"/>
  <c r="O87" i="7" l="1"/>
  <c r="O88" i="7" s="1"/>
  <c r="O216" i="7"/>
  <c r="O179" i="7"/>
  <c r="O122" i="7" l="1"/>
  <c r="O123" i="7" s="1"/>
  <c r="O128" i="7" s="1"/>
  <c r="O129" i="7" s="1"/>
  <c r="P87" i="7" l="1"/>
  <c r="P88" i="7" s="1"/>
  <c r="P216" i="7"/>
  <c r="P179" i="7"/>
  <c r="P122" i="7" l="1"/>
  <c r="P123" i="7" s="1"/>
  <c r="P128" i="7" s="1"/>
  <c r="P129" i="7" s="1"/>
  <c r="Q87" i="7" l="1"/>
  <c r="Q88" i="7" s="1"/>
  <c r="Q216" i="7"/>
  <c r="Q179" i="7"/>
  <c r="Q122" i="7" l="1"/>
  <c r="Q123" i="7" s="1"/>
  <c r="Q128" i="7" s="1"/>
  <c r="Q129" i="7" s="1"/>
  <c r="R179" i="7" l="1"/>
  <c r="R216" i="7"/>
  <c r="R87" i="7"/>
  <c r="R88" i="7" s="1"/>
  <c r="R122" i="7" l="1"/>
  <c r="R123" i="7" s="1"/>
  <c r="R128" i="7" s="1"/>
  <c r="R129" i="7" s="1"/>
  <c r="S87" i="7" l="1"/>
  <c r="S88" i="7" s="1"/>
  <c r="S216" i="7"/>
  <c r="S179" i="7"/>
  <c r="S122" i="7" l="1"/>
  <c r="S123" i="7" s="1"/>
  <c r="S128" i="7" s="1"/>
  <c r="S129" i="7" s="1"/>
  <c r="T87" i="7" l="1"/>
  <c r="T88" i="7" s="1"/>
  <c r="T179" i="7"/>
  <c r="T216" i="7"/>
  <c r="T122" i="7" l="1"/>
  <c r="T123" i="7" s="1"/>
  <c r="T128" i="7" s="1"/>
  <c r="T129" i="7" s="1"/>
  <c r="U216" i="7" l="1"/>
  <c r="U87" i="7"/>
  <c r="U88" i="7" s="1"/>
  <c r="U128" i="7" s="1"/>
  <c r="U129" i="7" s="1"/>
  <c r="U179" i="7"/>
  <c r="V87" i="7" l="1"/>
  <c r="V88" i="7" s="1"/>
  <c r="V128" i="7" s="1"/>
  <c r="V129" i="7" s="1"/>
  <c r="V216" i="7"/>
  <c r="V179" i="7"/>
  <c r="W216" i="7" l="1"/>
  <c r="W179" i="7"/>
  <c r="W87" i="7"/>
  <c r="W88" i="7" s="1"/>
  <c r="W128" i="7" s="1"/>
  <c r="W129" i="7" s="1"/>
  <c r="X216" i="7" l="1"/>
  <c r="X179" i="7"/>
  <c r="X87" i="7"/>
  <c r="X88" i="7" s="1"/>
  <c r="X128" i="7" s="1"/>
  <c r="X129" i="7" s="1"/>
  <c r="Y179" i="7" l="1"/>
  <c r="Y87" i="7"/>
  <c r="Y88" i="7" s="1"/>
  <c r="Y128" i="7" s="1"/>
  <c r="Y129" i="7" s="1"/>
  <c r="Y216" i="7"/>
  <c r="Z87" i="7" l="1"/>
  <c r="Z88" i="7" s="1"/>
  <c r="Z128" i="7" s="1"/>
  <c r="Z129" i="7" s="1"/>
  <c r="Z216" i="7"/>
  <c r="Z179" i="7"/>
  <c r="AA216" i="7" l="1"/>
  <c r="AA87" i="7"/>
  <c r="AA88" i="7" s="1"/>
  <c r="AA128" i="7" s="1"/>
  <c r="AA129" i="7" s="1"/>
  <c r="AA179" i="7"/>
  <c r="AB179" i="7" l="1"/>
  <c r="AB87" i="7"/>
  <c r="AB88" i="7" s="1"/>
  <c r="AB128" i="7" s="1"/>
  <c r="AB129" i="7" s="1"/>
  <c r="AB216" i="7"/>
  <c r="AC216" i="7" l="1"/>
  <c r="AC179" i="7"/>
  <c r="AC87" i="7"/>
  <c r="AC88" i="7" s="1"/>
  <c r="AC128" i="7" s="1"/>
  <c r="AC129" i="7" s="1"/>
  <c r="AD87" i="7" l="1"/>
  <c r="AD88" i="7" s="1"/>
  <c r="AD128" i="7" s="1"/>
  <c r="AD129" i="7" s="1"/>
  <c r="AD216" i="7"/>
  <c r="AD179" i="7"/>
  <c r="AE87" i="7" l="1"/>
  <c r="AE88" i="7" s="1"/>
  <c r="AE128" i="7" s="1"/>
  <c r="AE129" i="7" s="1"/>
  <c r="AE216" i="7"/>
  <c r="AE179" i="7"/>
  <c r="AF87" i="7" l="1"/>
  <c r="AF88" i="7" s="1"/>
  <c r="AF128" i="7" s="1"/>
  <c r="AF129" i="7" s="1"/>
  <c r="AF216" i="7"/>
  <c r="AF179" i="7"/>
  <c r="AG179" i="7" l="1"/>
  <c r="AG87" i="7"/>
  <c r="AG88" i="7" s="1"/>
  <c r="AG128" i="7" s="1"/>
  <c r="AG129" i="7" s="1"/>
  <c r="AG216" i="7"/>
  <c r="AH87" i="7" l="1"/>
  <c r="AH88" i="7" s="1"/>
  <c r="AH128" i="7" s="1"/>
  <c r="AH129" i="7" s="1"/>
  <c r="AH216" i="7"/>
  <c r="AH179" i="7"/>
  <c r="AI179" i="7" l="1"/>
  <c r="AI87" i="7"/>
  <c r="AI88" i="7" s="1"/>
  <c r="AI128" i="7" s="1"/>
  <c r="AI129" i="7" s="1"/>
  <c r="AI216" i="7"/>
  <c r="AJ87" i="7" l="1"/>
  <c r="AJ88" i="7" s="1"/>
  <c r="AJ128" i="7" s="1"/>
  <c r="AJ129" i="7" s="1"/>
  <c r="AJ216" i="7"/>
  <c r="AJ179" i="7"/>
  <c r="AK87" i="7" l="1"/>
  <c r="AK88" i="7" s="1"/>
  <c r="AK128" i="7" s="1"/>
  <c r="AK129" i="7" s="1"/>
  <c r="AK216" i="7"/>
  <c r="AK179" i="7"/>
  <c r="AL216" i="7" l="1"/>
  <c r="AL179" i="7"/>
  <c r="AL87" i="7"/>
  <c r="AL88" i="7" s="1"/>
  <c r="AL128" i="7" s="1"/>
  <c r="AL129" i="7" s="1"/>
  <c r="AM216" i="7" l="1"/>
  <c r="AM179" i="7"/>
  <c r="AM87" i="7"/>
  <c r="AM88" i="7" s="1"/>
  <c r="AM128" i="7" s="1"/>
  <c r="AM129" i="7" s="1"/>
  <c r="AN216" i="7" l="1"/>
  <c r="AN179" i="7"/>
  <c r="AN87" i="7"/>
  <c r="AN88" i="7" s="1"/>
  <c r="AN128" i="7" s="1"/>
  <c r="AN129" i="7" s="1"/>
  <c r="AO179" i="7" l="1"/>
  <c r="AO87" i="7"/>
  <c r="AO88" i="7" s="1"/>
  <c r="AO128" i="7" s="1"/>
  <c r="AO129" i="7" s="1"/>
  <c r="AO216" i="7"/>
  <c r="AP87" i="7" l="1"/>
  <c r="AP88" i="7" s="1"/>
  <c r="AP128" i="7" s="1"/>
  <c r="AP129" i="7" s="1"/>
  <c r="AP216" i="7"/>
  <c r="AP179" i="7"/>
  <c r="AP180" i="7"/>
  <c r="AP217" i="7"/>
  <c r="B161" i="7"/>
  <c r="F12" i="1"/>
  <c r="AO180" i="7"/>
  <c r="AO181" i="7" s="1"/>
  <c r="AO209" i="7" s="1"/>
  <c r="AO211" i="7" s="1"/>
  <c r="AO217" i="7"/>
  <c r="AN180" i="7"/>
  <c r="AN181" i="7" s="1"/>
  <c r="AN209" i="7" s="1"/>
  <c r="AN211" i="7" s="1"/>
  <c r="AN217" i="7"/>
  <c r="AM180" i="7"/>
  <c r="AM181" i="7" s="1"/>
  <c r="AM209" i="7" s="1"/>
  <c r="AM211" i="7" s="1"/>
  <c r="AM217" i="7"/>
  <c r="AL180" i="7"/>
  <c r="AL181" i="7" s="1"/>
  <c r="AL209" i="7" s="1"/>
  <c r="AL211" i="7" s="1"/>
  <c r="AL217" i="7"/>
  <c r="AK180" i="7"/>
  <c r="AK181" i="7" s="1"/>
  <c r="AK209" i="7" s="1"/>
  <c r="AK211" i="7" s="1"/>
  <c r="AK217" i="7"/>
  <c r="AJ180" i="7"/>
  <c r="AJ181" i="7"/>
  <c r="AJ209" i="7" s="1"/>
  <c r="AJ211" i="7" s="1"/>
  <c r="AJ217" i="7"/>
  <c r="AI180" i="7"/>
  <c r="AI181" i="7" s="1"/>
  <c r="AI209" i="7" s="1"/>
  <c r="AI211" i="7" s="1"/>
  <c r="AI217" i="7"/>
  <c r="AH180" i="7"/>
  <c r="AH181" i="7" s="1"/>
  <c r="AH209" i="7" s="1"/>
  <c r="AH211" i="7" s="1"/>
  <c r="AH217" i="7"/>
  <c r="AG180" i="7"/>
  <c r="AG181" i="7"/>
  <c r="AG209" i="7" s="1"/>
  <c r="AG211" i="7" s="1"/>
  <c r="AG217" i="7"/>
  <c r="AF180" i="7"/>
  <c r="AF181" i="7"/>
  <c r="AF209" i="7" s="1"/>
  <c r="AF211" i="7" s="1"/>
  <c r="AF217" i="7"/>
  <c r="AE180" i="7"/>
  <c r="AE181" i="7" s="1"/>
  <c r="AE209" i="7" s="1"/>
  <c r="AE211" i="7" s="1"/>
  <c r="AE217" i="7"/>
  <c r="AD180" i="7"/>
  <c r="AD181" i="7"/>
  <c r="AD209" i="7" s="1"/>
  <c r="AD211" i="7" s="1"/>
  <c r="AD217" i="7"/>
  <c r="AC180" i="7"/>
  <c r="AC181" i="7"/>
  <c r="AC209" i="7"/>
  <c r="AC211" i="7" s="1"/>
  <c r="AC217" i="7"/>
  <c r="AB180" i="7"/>
  <c r="AB181" i="7"/>
  <c r="AB209" i="7" s="1"/>
  <c r="AB211" i="7" s="1"/>
  <c r="AB217" i="7"/>
  <c r="AA180" i="7"/>
  <c r="AA181" i="7" s="1"/>
  <c r="AA209" i="7" s="1"/>
  <c r="AA211" i="7" s="1"/>
  <c r="AA217" i="7"/>
  <c r="Z180" i="7"/>
  <c r="Z181" i="7" s="1"/>
  <c r="Z209" i="7" s="1"/>
  <c r="Z211" i="7" s="1"/>
  <c r="Z217" i="7"/>
  <c r="Y180" i="7"/>
  <c r="Y181" i="7"/>
  <c r="Y209" i="7" s="1"/>
  <c r="Y211" i="7" s="1"/>
  <c r="Y217" i="7"/>
  <c r="X180" i="7"/>
  <c r="X181" i="7" s="1"/>
  <c r="X209" i="7" s="1"/>
  <c r="X211" i="7" s="1"/>
  <c r="X217" i="7"/>
  <c r="W180" i="7"/>
  <c r="W181" i="7" s="1"/>
  <c r="W209" i="7" s="1"/>
  <c r="W211" i="7" s="1"/>
  <c r="W217" i="7"/>
  <c r="V180" i="7"/>
  <c r="V181" i="7" s="1"/>
  <c r="V209" i="7" s="1"/>
  <c r="V211" i="7" s="1"/>
  <c r="V217" i="7"/>
  <c r="U180" i="7"/>
  <c r="U181" i="7" s="1"/>
  <c r="U209" i="7" s="1"/>
  <c r="U211" i="7" s="1"/>
  <c r="U217" i="7"/>
  <c r="T180" i="7"/>
  <c r="T181" i="7" s="1"/>
  <c r="T209" i="7" s="1"/>
  <c r="T211" i="7" s="1"/>
  <c r="T217" i="7"/>
  <c r="S180" i="7"/>
  <c r="S181" i="7" s="1"/>
  <c r="S209" i="7" s="1"/>
  <c r="S211" i="7" s="1"/>
  <c r="S217" i="7"/>
  <c r="R180" i="7"/>
  <c r="R181" i="7" s="1"/>
  <c r="R209" i="7" s="1"/>
  <c r="R211" i="7" s="1"/>
  <c r="R218" i="7" s="1"/>
  <c r="R221" i="7" s="1"/>
  <c r="R249" i="7" s="1"/>
  <c r="R251" i="7" s="1"/>
  <c r="R142" i="7" s="1"/>
  <c r="R217" i="7"/>
  <c r="Q180" i="7"/>
  <c r="Q181" i="7"/>
  <c r="Q209" i="7" s="1"/>
  <c r="Q211" i="7" s="1"/>
  <c r="Q141" i="7" s="1"/>
  <c r="Q217" i="7"/>
  <c r="P180" i="7"/>
  <c r="P181" i="7" s="1"/>
  <c r="P209" i="7" s="1"/>
  <c r="P211" i="7" s="1"/>
  <c r="P218" i="7" s="1"/>
  <c r="P221" i="7" s="1"/>
  <c r="P249" i="7" s="1"/>
  <c r="P251" i="7" s="1"/>
  <c r="P142" i="7" s="1"/>
  <c r="P217" i="7"/>
  <c r="O180" i="7"/>
  <c r="O181" i="7" s="1"/>
  <c r="O209" i="7" s="1"/>
  <c r="O211" i="7" s="1"/>
  <c r="O141" i="7" s="1"/>
  <c r="O217" i="7"/>
  <c r="N180" i="7"/>
  <c r="N181" i="7" s="1"/>
  <c r="N209" i="7" s="1"/>
  <c r="N211" i="7" s="1"/>
  <c r="N217" i="7"/>
  <c r="M180" i="7"/>
  <c r="M181" i="7" s="1"/>
  <c r="M209" i="7" s="1"/>
  <c r="M211" i="7" s="1"/>
  <c r="M141" i="7" s="1"/>
  <c r="M217" i="7"/>
  <c r="L180" i="7"/>
  <c r="L181" i="7" s="1"/>
  <c r="L209" i="7" s="1"/>
  <c r="L211" i="7" s="1"/>
  <c r="L217" i="7"/>
  <c r="K180" i="7"/>
  <c r="K181" i="7" s="1"/>
  <c r="K209" i="7" s="1"/>
  <c r="K211" i="7" s="1"/>
  <c r="K141" i="7" s="1"/>
  <c r="K217" i="7"/>
  <c r="J180" i="7"/>
  <c r="J181" i="7"/>
  <c r="J209" i="7" s="1"/>
  <c r="J211" i="7" s="1"/>
  <c r="J217" i="7"/>
  <c r="I180" i="7"/>
  <c r="I181" i="7"/>
  <c r="I209" i="7" s="1"/>
  <c r="I211" i="7" s="1"/>
  <c r="I217" i="7"/>
  <c r="H180" i="7"/>
  <c r="H181" i="7"/>
  <c r="H209" i="7" s="1"/>
  <c r="H211" i="7" s="1"/>
  <c r="H217" i="7"/>
  <c r="G180" i="7"/>
  <c r="G181" i="7" s="1"/>
  <c r="G209" i="7" s="1"/>
  <c r="G211" i="7" s="1"/>
  <c r="G141" i="7" s="1"/>
  <c r="G217" i="7"/>
  <c r="D180" i="7"/>
  <c r="D181" i="7" s="1"/>
  <c r="D209" i="7" s="1"/>
  <c r="D211" i="7" s="1"/>
  <c r="D217" i="7"/>
  <c r="F180" i="7"/>
  <c r="F181" i="7" s="1"/>
  <c r="F209" i="7" s="1"/>
  <c r="F211" i="7" s="1"/>
  <c r="F141" i="7" s="1"/>
  <c r="F217" i="7"/>
  <c r="E180" i="7"/>
  <c r="E181" i="7" s="1"/>
  <c r="E209" i="7" s="1"/>
  <c r="E211" i="7" s="1"/>
  <c r="E217" i="7"/>
  <c r="C75" i="7"/>
  <c r="C214" i="7" s="1"/>
  <c r="B620" i="7"/>
  <c r="B618" i="7" s="1"/>
  <c r="B102" i="7" s="1"/>
  <c r="B107" i="7" s="1"/>
  <c r="B113" i="7" s="1"/>
  <c r="L218" i="7" l="1"/>
  <c r="L221" i="7" s="1"/>
  <c r="L249" i="7" s="1"/>
  <c r="L251" i="7" s="1"/>
  <c r="L141" i="7"/>
  <c r="N218" i="7"/>
  <c r="N221" i="7" s="1"/>
  <c r="N249" i="7" s="1"/>
  <c r="N251" i="7" s="1"/>
  <c r="N142" i="7" s="1"/>
  <c r="N143" i="7" s="1"/>
  <c r="N144" i="7" s="1"/>
  <c r="N141" i="7"/>
  <c r="AP181" i="7"/>
  <c r="AP209" i="7" s="1"/>
  <c r="AP211" i="7" s="1"/>
  <c r="J141" i="7"/>
  <c r="J218" i="7"/>
  <c r="J221" i="7" s="1"/>
  <c r="J249" i="7" s="1"/>
  <c r="J251" i="7" s="1"/>
  <c r="J142" i="7" s="1"/>
  <c r="E155" i="7"/>
  <c r="E141" i="7"/>
  <c r="E218" i="7"/>
  <c r="E221" i="7" s="1"/>
  <c r="E249" i="7" s="1"/>
  <c r="E251" i="7" s="1"/>
  <c r="E142" i="7" s="1"/>
  <c r="D141" i="7"/>
  <c r="D218" i="7"/>
  <c r="D221" i="7" s="1"/>
  <c r="D249" i="7" s="1"/>
  <c r="D251" i="7" s="1"/>
  <c r="D142" i="7" s="1"/>
  <c r="H141" i="7"/>
  <c r="H155" i="7"/>
  <c r="H218" i="7"/>
  <c r="H221" i="7" s="1"/>
  <c r="H249" i="7" s="1"/>
  <c r="H251" i="7" s="1"/>
  <c r="H142" i="7" s="1"/>
  <c r="L155" i="7"/>
  <c r="L142" i="7"/>
  <c r="L143" i="7" s="1"/>
  <c r="L144" i="7" s="1"/>
  <c r="I141" i="7"/>
  <c r="Y218" i="7"/>
  <c r="Y221" i="7" s="1"/>
  <c r="Y249" i="7" s="1"/>
  <c r="Y251" i="7" s="1"/>
  <c r="Y142" i="7" s="1"/>
  <c r="Y141" i="7"/>
  <c r="AC218" i="7"/>
  <c r="AC221" i="7" s="1"/>
  <c r="AC249" i="7" s="1"/>
  <c r="AC251" i="7" s="1"/>
  <c r="AC142" i="7" s="1"/>
  <c r="AC141" i="7"/>
  <c r="AD141" i="7"/>
  <c r="AD218" i="7"/>
  <c r="AD221" i="7" s="1"/>
  <c r="AD249" i="7" s="1"/>
  <c r="AD251" i="7" s="1"/>
  <c r="AD142" i="7" s="1"/>
  <c r="AH141" i="7"/>
  <c r="AH218" i="7"/>
  <c r="AH221" i="7" s="1"/>
  <c r="AH249" i="7" s="1"/>
  <c r="AH251" i="7" s="1"/>
  <c r="AH142" i="7" s="1"/>
  <c r="AM218" i="7"/>
  <c r="AM221" i="7" s="1"/>
  <c r="AM249" i="7" s="1"/>
  <c r="AM251" i="7" s="1"/>
  <c r="AM142" i="7" s="1"/>
  <c r="AM141" i="7"/>
  <c r="Q218" i="7"/>
  <c r="Q221" i="7" s="1"/>
  <c r="Q249" i="7" s="1"/>
  <c r="Q251" i="7" s="1"/>
  <c r="Q142" i="7" s="1"/>
  <c r="Q143" i="7" s="1"/>
  <c r="Q144" i="7" s="1"/>
  <c r="W218" i="7"/>
  <c r="W221" i="7" s="1"/>
  <c r="W249" i="7" s="1"/>
  <c r="W251" i="7" s="1"/>
  <c r="W142" i="7" s="1"/>
  <c r="W141" i="7"/>
  <c r="X141" i="7"/>
  <c r="X218" i="7"/>
  <c r="X221" i="7" s="1"/>
  <c r="X249" i="7" s="1"/>
  <c r="X251" i="7" s="1"/>
  <c r="X142" i="7" s="1"/>
  <c r="AB141" i="7"/>
  <c r="AB218" i="7"/>
  <c r="AB221" i="7" s="1"/>
  <c r="AB249" i="7" s="1"/>
  <c r="AB251" i="7" s="1"/>
  <c r="AB142" i="7" s="1"/>
  <c r="AG218" i="7"/>
  <c r="AG221" i="7" s="1"/>
  <c r="AG249" i="7" s="1"/>
  <c r="AG251" i="7" s="1"/>
  <c r="AG142" i="7" s="1"/>
  <c r="AG141" i="7"/>
  <c r="AK218" i="7"/>
  <c r="AK221" i="7" s="1"/>
  <c r="AK249" i="7" s="1"/>
  <c r="AK251" i="7" s="1"/>
  <c r="AK142" i="7" s="1"/>
  <c r="AK141" i="7"/>
  <c r="AL141" i="7"/>
  <c r="AL218" i="7"/>
  <c r="AL221" i="7" s="1"/>
  <c r="AL249" i="7" s="1"/>
  <c r="AL251" i="7" s="1"/>
  <c r="AL142" i="7" s="1"/>
  <c r="AP218" i="7"/>
  <c r="AP221" i="7" s="1"/>
  <c r="AP249" i="7" s="1"/>
  <c r="AP251" i="7" s="1"/>
  <c r="AP142" i="7" s="1"/>
  <c r="AP141" i="7"/>
  <c r="F218" i="7"/>
  <c r="F221" i="7" s="1"/>
  <c r="F249" i="7" s="1"/>
  <c r="F251" i="7" s="1"/>
  <c r="F142" i="7" s="1"/>
  <c r="F143" i="7" s="1"/>
  <c r="F144" i="7" s="1"/>
  <c r="G218" i="7"/>
  <c r="G221" i="7" s="1"/>
  <c r="G249" i="7" s="1"/>
  <c r="G251" i="7" s="1"/>
  <c r="G142" i="7" s="1"/>
  <c r="G143" i="7" s="1"/>
  <c r="G144" i="7" s="1"/>
  <c r="I218" i="7"/>
  <c r="I221" i="7" s="1"/>
  <c r="I249" i="7" s="1"/>
  <c r="I251" i="7" s="1"/>
  <c r="I142" i="7" s="1"/>
  <c r="K218" i="7"/>
  <c r="K221" i="7" s="1"/>
  <c r="K249" i="7" s="1"/>
  <c r="K251" i="7" s="1"/>
  <c r="K142" i="7" s="1"/>
  <c r="K143" i="7" s="1"/>
  <c r="K144" i="7" s="1"/>
  <c r="M218" i="7"/>
  <c r="M221" i="7" s="1"/>
  <c r="M249" i="7" s="1"/>
  <c r="M251" i="7" s="1"/>
  <c r="M142" i="7" s="1"/>
  <c r="M143" i="7" s="1"/>
  <c r="M144" i="7" s="1"/>
  <c r="P141" i="7"/>
  <c r="P143" i="7" s="1"/>
  <c r="P144" i="7" s="1"/>
  <c r="P155" i="7"/>
  <c r="V141" i="7"/>
  <c r="V143" i="7" s="1"/>
  <c r="V144" i="7" s="1"/>
  <c r="V218" i="7"/>
  <c r="V221" i="7" s="1"/>
  <c r="V249" i="7" s="1"/>
  <c r="V251" i="7" s="1"/>
  <c r="V142" i="7" s="1"/>
  <c r="V155" i="7"/>
  <c r="AA218" i="7"/>
  <c r="AA221" i="7" s="1"/>
  <c r="AA249" i="7" s="1"/>
  <c r="AA251" i="7" s="1"/>
  <c r="AA142" i="7" s="1"/>
  <c r="AA155" i="7"/>
  <c r="AA141" i="7"/>
  <c r="AF141" i="7"/>
  <c r="AF218" i="7"/>
  <c r="AF221" i="7" s="1"/>
  <c r="AF249" i="7" s="1"/>
  <c r="AF251" i="7" s="1"/>
  <c r="AF142" i="7" s="1"/>
  <c r="AF155" i="7"/>
  <c r="AJ141" i="7"/>
  <c r="AJ218" i="7"/>
  <c r="AJ221" i="7" s="1"/>
  <c r="AJ249" i="7" s="1"/>
  <c r="AJ251" i="7" s="1"/>
  <c r="AJ142" i="7" s="1"/>
  <c r="AO218" i="7"/>
  <c r="AO221" i="7" s="1"/>
  <c r="AO249" i="7" s="1"/>
  <c r="AO251" i="7" s="1"/>
  <c r="AO142" i="7" s="1"/>
  <c r="AO141" i="7"/>
  <c r="O218" i="7"/>
  <c r="O221" i="7" s="1"/>
  <c r="O249" i="7" s="1"/>
  <c r="O251" i="7" s="1"/>
  <c r="O142" i="7" s="1"/>
  <c r="O143" i="7" s="1"/>
  <c r="O144" i="7" s="1"/>
  <c r="R141" i="7"/>
  <c r="R143" i="7" s="1"/>
  <c r="R144" i="7" s="1"/>
  <c r="R155" i="7"/>
  <c r="S218" i="7"/>
  <c r="S221" i="7" s="1"/>
  <c r="S249" i="7" s="1"/>
  <c r="S251" i="7" s="1"/>
  <c r="S142" i="7" s="1"/>
  <c r="S141" i="7"/>
  <c r="T141" i="7"/>
  <c r="T218" i="7"/>
  <c r="T221" i="7" s="1"/>
  <c r="T249" i="7" s="1"/>
  <c r="T251" i="7" s="1"/>
  <c r="T142" i="7" s="1"/>
  <c r="U218" i="7"/>
  <c r="U221" i="7" s="1"/>
  <c r="U249" i="7" s="1"/>
  <c r="U251" i="7" s="1"/>
  <c r="U142" i="7" s="1"/>
  <c r="U141" i="7"/>
  <c r="Z141" i="7"/>
  <c r="Z218" i="7"/>
  <c r="Z221" i="7" s="1"/>
  <c r="Z249" i="7" s="1"/>
  <c r="Z251" i="7" s="1"/>
  <c r="Z142" i="7" s="1"/>
  <c r="AE218" i="7"/>
  <c r="AE221" i="7" s="1"/>
  <c r="AE249" i="7" s="1"/>
  <c r="AE251" i="7" s="1"/>
  <c r="AE142" i="7" s="1"/>
  <c r="AE141" i="7"/>
  <c r="AI218" i="7"/>
  <c r="AI221" i="7" s="1"/>
  <c r="AI249" i="7" s="1"/>
  <c r="AI251" i="7" s="1"/>
  <c r="AI142" i="7" s="1"/>
  <c r="AI155" i="7"/>
  <c r="AI141" i="7"/>
  <c r="AN141" i="7"/>
  <c r="AN218" i="7"/>
  <c r="AN221" i="7" s="1"/>
  <c r="AN249" i="7" s="1"/>
  <c r="AN251" i="7" s="1"/>
  <c r="AN142" i="7" s="1"/>
  <c r="AN155" i="7"/>
  <c r="C263" i="7"/>
  <c r="F263" i="7" s="1"/>
  <c r="O263" i="7" s="1"/>
  <c r="Q263" i="7" s="1"/>
  <c r="C399" i="7"/>
  <c r="F399" i="7" s="1"/>
  <c r="O399" i="7" s="1"/>
  <c r="Q399" i="7" s="1"/>
  <c r="C396" i="7"/>
  <c r="F396" i="7" s="1"/>
  <c r="O396" i="7" s="1"/>
  <c r="Q396" i="7" s="1"/>
  <c r="C395" i="7"/>
  <c r="F395" i="7" s="1"/>
  <c r="O395" i="7" s="1"/>
  <c r="Q395" i="7" s="1"/>
  <c r="C262" i="7"/>
  <c r="F262" i="7" s="1"/>
  <c r="O262" i="7" s="1"/>
  <c r="Q262" i="7" s="1"/>
  <c r="C259" i="7"/>
  <c r="F259" i="7" s="1"/>
  <c r="O259" i="7" s="1"/>
  <c r="Q259" i="7" s="1"/>
  <c r="C258" i="7"/>
  <c r="F258" i="7" s="1"/>
  <c r="O258" i="7" s="1"/>
  <c r="Q258" i="7" s="1"/>
  <c r="C257" i="7"/>
  <c r="C394" i="7"/>
  <c r="F394" i="7" s="1"/>
  <c r="O394" i="7" s="1"/>
  <c r="Q394" i="7" s="1"/>
  <c r="C398" i="7"/>
  <c r="F398" i="7" s="1"/>
  <c r="O398" i="7" s="1"/>
  <c r="Q398" i="7" s="1"/>
  <c r="C261" i="7"/>
  <c r="F261" i="7" s="1"/>
  <c r="O261" i="7" s="1"/>
  <c r="Q261" i="7" s="1"/>
  <c r="C260" i="7"/>
  <c r="F260" i="7" s="1"/>
  <c r="O260" i="7" s="1"/>
  <c r="Q260" i="7" s="1"/>
  <c r="C397" i="7"/>
  <c r="F397" i="7" s="1"/>
  <c r="O397" i="7" s="1"/>
  <c r="Q397" i="7" s="1"/>
  <c r="B121" i="7"/>
  <c r="C393" i="7"/>
  <c r="C177" i="7"/>
  <c r="C181" i="7" s="1"/>
  <c r="C209" i="7" s="1"/>
  <c r="C211" i="7" s="1"/>
  <c r="C79" i="7"/>
  <c r="C88" i="7" s="1"/>
  <c r="C128" i="7" s="1"/>
  <c r="C129" i="7" s="1"/>
  <c r="B725" i="7"/>
  <c r="C617" i="7"/>
  <c r="AD143" i="7" l="1"/>
  <c r="AD144" i="7" s="1"/>
  <c r="N155" i="7"/>
  <c r="AN143" i="7"/>
  <c r="AN144" i="7" s="1"/>
  <c r="AE143" i="7"/>
  <c r="AE144" i="7" s="1"/>
  <c r="AD155" i="7"/>
  <c r="AC155" i="7"/>
  <c r="AI143" i="7"/>
  <c r="AI144" i="7" s="1"/>
  <c r="AE155" i="7"/>
  <c r="S143" i="7"/>
  <c r="S144" i="7" s="1"/>
  <c r="AL155" i="7"/>
  <c r="AK155" i="7"/>
  <c r="X143" i="7"/>
  <c r="X144" i="7" s="1"/>
  <c r="H143" i="7"/>
  <c r="H144" i="7" s="1"/>
  <c r="AP143" i="7"/>
  <c r="AP144" i="7" s="1"/>
  <c r="G155" i="7"/>
  <c r="AP155" i="7"/>
  <c r="AL143" i="7"/>
  <c r="AL144" i="7" s="1"/>
  <c r="X155" i="7"/>
  <c r="W155" i="7"/>
  <c r="E143" i="7"/>
  <c r="E144" i="7" s="1"/>
  <c r="Z143" i="7"/>
  <c r="Z144" i="7" s="1"/>
  <c r="AJ155" i="7"/>
  <c r="AB155" i="7"/>
  <c r="M155" i="7"/>
  <c r="AH155" i="7"/>
  <c r="D155" i="7"/>
  <c r="J155" i="7"/>
  <c r="U143" i="7"/>
  <c r="U144" i="7" s="1"/>
  <c r="S155" i="7"/>
  <c r="AF143" i="7"/>
  <c r="AF144" i="7" s="1"/>
  <c r="AG143" i="7"/>
  <c r="AG144" i="7" s="1"/>
  <c r="AM143" i="7"/>
  <c r="AM144" i="7" s="1"/>
  <c r="Y143" i="7"/>
  <c r="Y144" i="7" s="1"/>
  <c r="D143" i="7"/>
  <c r="D144" i="7" s="1"/>
  <c r="K155" i="7"/>
  <c r="J143" i="7"/>
  <c r="J144" i="7" s="1"/>
  <c r="T155" i="7"/>
  <c r="AO143" i="7"/>
  <c r="AO144" i="7" s="1"/>
  <c r="Z155" i="7"/>
  <c r="U155" i="7"/>
  <c r="T143" i="7"/>
  <c r="T144" i="7" s="1"/>
  <c r="AO155" i="7"/>
  <c r="AJ143" i="7"/>
  <c r="AJ144" i="7" s="1"/>
  <c r="AA143" i="7"/>
  <c r="AA144" i="7" s="1"/>
  <c r="O155" i="7"/>
  <c r="AK143" i="7"/>
  <c r="AK144" i="7" s="1"/>
  <c r="AG155" i="7"/>
  <c r="AB143" i="7"/>
  <c r="AB144" i="7" s="1"/>
  <c r="W143" i="7"/>
  <c r="W144" i="7" s="1"/>
  <c r="Q155" i="7"/>
  <c r="AM155" i="7"/>
  <c r="AH143" i="7"/>
  <c r="AH144" i="7" s="1"/>
  <c r="AC143" i="7"/>
  <c r="AC144" i="7" s="1"/>
  <c r="Y155" i="7"/>
  <c r="I143" i="7"/>
  <c r="I144" i="7" s="1"/>
  <c r="I155" i="7"/>
  <c r="F155" i="7"/>
  <c r="B123" i="7"/>
  <c r="B128" i="7" s="1"/>
  <c r="B127" i="7"/>
  <c r="AK300" i="7"/>
  <c r="J300" i="7"/>
  <c r="Y300" i="7"/>
  <c r="Q300" i="7"/>
  <c r="F300" i="7"/>
  <c r="AI300" i="7"/>
  <c r="AH300" i="7"/>
  <c r="AG300" i="7"/>
  <c r="L300" i="7"/>
  <c r="D300" i="7"/>
  <c r="AE300" i="7"/>
  <c r="T300" i="7"/>
  <c r="E300" i="7"/>
  <c r="M300" i="7"/>
  <c r="H300" i="7"/>
  <c r="AM300" i="7"/>
  <c r="R300" i="7"/>
  <c r="S300" i="7"/>
  <c r="AA300" i="7"/>
  <c r="AJ300" i="7"/>
  <c r="K300" i="7"/>
  <c r="X300" i="7"/>
  <c r="W300" i="7"/>
  <c r="G300" i="7"/>
  <c r="AL300" i="7"/>
  <c r="AP300" i="7"/>
  <c r="AB300" i="7"/>
  <c r="Z300" i="7"/>
  <c r="AO300" i="7"/>
  <c r="N300" i="7"/>
  <c r="U300" i="7"/>
  <c r="V300" i="7"/>
  <c r="P300" i="7"/>
  <c r="AC300" i="7"/>
  <c r="AD300" i="7"/>
  <c r="AF300" i="7"/>
  <c r="AN300" i="7"/>
  <c r="O300" i="7"/>
  <c r="I300" i="7"/>
  <c r="C300" i="7"/>
  <c r="T438" i="7"/>
  <c r="K438" i="7"/>
  <c r="AK438" i="7"/>
  <c r="AC438" i="7"/>
  <c r="AF438" i="7"/>
  <c r="U438" i="7"/>
  <c r="AN438" i="7"/>
  <c r="S438" i="7"/>
  <c r="Q438" i="7"/>
  <c r="AP438" i="7"/>
  <c r="J438" i="7"/>
  <c r="I438" i="7"/>
  <c r="V438" i="7"/>
  <c r="AM438" i="7"/>
  <c r="O438" i="7"/>
  <c r="L438" i="7"/>
  <c r="Z438" i="7"/>
  <c r="W438" i="7"/>
  <c r="AE438" i="7"/>
  <c r="AO438" i="7"/>
  <c r="AA438" i="7"/>
  <c r="P438" i="7"/>
  <c r="AJ438" i="7"/>
  <c r="Y438" i="7"/>
  <c r="AI438" i="7"/>
  <c r="H438" i="7"/>
  <c r="AD438" i="7"/>
  <c r="N438" i="7"/>
  <c r="AL438" i="7"/>
  <c r="D438" i="7"/>
  <c r="X438" i="7"/>
  <c r="R438" i="7"/>
  <c r="AG438" i="7"/>
  <c r="AH438" i="7"/>
  <c r="G438" i="7"/>
  <c r="E438" i="7"/>
  <c r="M438" i="7"/>
  <c r="F438" i="7"/>
  <c r="AB438" i="7"/>
  <c r="C438" i="7"/>
  <c r="AK303" i="7"/>
  <c r="AP303" i="7"/>
  <c r="AD303" i="7"/>
  <c r="S303" i="7"/>
  <c r="M303" i="7"/>
  <c r="AM303" i="7"/>
  <c r="AI303" i="7"/>
  <c r="AB303" i="7"/>
  <c r="AL303" i="7"/>
  <c r="W303" i="7"/>
  <c r="J303" i="7"/>
  <c r="Y303" i="7"/>
  <c r="R303" i="7"/>
  <c r="AA303" i="7"/>
  <c r="AF303" i="7"/>
  <c r="N303" i="7"/>
  <c r="E303" i="7"/>
  <c r="I303" i="7"/>
  <c r="AG303" i="7"/>
  <c r="AC303" i="7"/>
  <c r="L303" i="7"/>
  <c r="AJ303" i="7"/>
  <c r="U303" i="7"/>
  <c r="P303" i="7"/>
  <c r="T303" i="7"/>
  <c r="X303" i="7"/>
  <c r="H303" i="7"/>
  <c r="Z303" i="7"/>
  <c r="F303" i="7"/>
  <c r="D303" i="7"/>
  <c r="AH303" i="7"/>
  <c r="V303" i="7"/>
  <c r="O303" i="7"/>
  <c r="G303" i="7"/>
  <c r="K303" i="7"/>
  <c r="Q303" i="7"/>
  <c r="AO303" i="7"/>
  <c r="AE303" i="7"/>
  <c r="AN303" i="7"/>
  <c r="C303" i="7"/>
  <c r="B302" i="7" s="1" a="1"/>
  <c r="B302" i="7" s="1"/>
  <c r="P439" i="7"/>
  <c r="G439" i="7"/>
  <c r="N439" i="7"/>
  <c r="AB439" i="7"/>
  <c r="AI439" i="7"/>
  <c r="AN439" i="7"/>
  <c r="Q439" i="7"/>
  <c r="O439" i="7"/>
  <c r="Z439" i="7"/>
  <c r="AD439" i="7"/>
  <c r="I439" i="7"/>
  <c r="AO439" i="7"/>
  <c r="L439" i="7"/>
  <c r="AK439" i="7"/>
  <c r="R439" i="7"/>
  <c r="AC439" i="7"/>
  <c r="AE439" i="7"/>
  <c r="AJ439" i="7"/>
  <c r="AM439" i="7"/>
  <c r="F439" i="7"/>
  <c r="AL439" i="7"/>
  <c r="AF439" i="7"/>
  <c r="X439" i="7"/>
  <c r="E439" i="7"/>
  <c r="S439" i="7"/>
  <c r="M439" i="7"/>
  <c r="D439" i="7"/>
  <c r="K439" i="7"/>
  <c r="Y439" i="7"/>
  <c r="AP439" i="7"/>
  <c r="H439" i="7"/>
  <c r="AG439" i="7"/>
  <c r="T439" i="7"/>
  <c r="AH439" i="7"/>
  <c r="AA439" i="7"/>
  <c r="V439" i="7"/>
  <c r="J439" i="7"/>
  <c r="U439" i="7"/>
  <c r="W439" i="7"/>
  <c r="C439" i="7"/>
  <c r="B439" i="7" s="1" a="1"/>
  <c r="B439" i="7" s="1"/>
  <c r="C218" i="7"/>
  <c r="C221" i="7" s="1"/>
  <c r="C249" i="7" s="1"/>
  <c r="C251" i="7" s="1"/>
  <c r="C142" i="7" s="1"/>
  <c r="C141" i="7"/>
  <c r="C264" i="7"/>
  <c r="F257" i="7"/>
  <c r="AN436" i="7"/>
  <c r="K436" i="7"/>
  <c r="O436" i="7"/>
  <c r="Y436" i="7"/>
  <c r="AE436" i="7"/>
  <c r="AC436" i="7"/>
  <c r="R436" i="7"/>
  <c r="Q436" i="7"/>
  <c r="AI436" i="7"/>
  <c r="C436" i="7"/>
  <c r="S436" i="7"/>
  <c r="T436" i="7"/>
  <c r="Z436" i="7"/>
  <c r="E436" i="7"/>
  <c r="V436" i="7"/>
  <c r="W436" i="7"/>
  <c r="I436" i="7"/>
  <c r="AP436" i="7"/>
  <c r="AA436" i="7"/>
  <c r="AH436" i="7"/>
  <c r="M436" i="7"/>
  <c r="H436" i="7"/>
  <c r="AM436" i="7"/>
  <c r="L436" i="7"/>
  <c r="F436" i="7"/>
  <c r="AD436" i="7"/>
  <c r="G436" i="7"/>
  <c r="AJ436" i="7"/>
  <c r="P436" i="7"/>
  <c r="X436" i="7"/>
  <c r="N436" i="7"/>
  <c r="J436" i="7"/>
  <c r="AO436" i="7"/>
  <c r="AF436" i="7"/>
  <c r="AB436" i="7"/>
  <c r="AL436" i="7"/>
  <c r="D436" i="7"/>
  <c r="AK436" i="7"/>
  <c r="U436" i="7"/>
  <c r="AG436" i="7"/>
  <c r="V435" i="7"/>
  <c r="H435" i="7"/>
  <c r="AI435" i="7"/>
  <c r="F435" i="7"/>
  <c r="G435" i="7"/>
  <c r="M435" i="7"/>
  <c r="AG435" i="7"/>
  <c r="AJ435" i="7"/>
  <c r="AN435" i="7"/>
  <c r="AA435" i="7"/>
  <c r="X435" i="7"/>
  <c r="R435" i="7"/>
  <c r="AL435" i="7"/>
  <c r="S435" i="7"/>
  <c r="AB435" i="7"/>
  <c r="AK435" i="7"/>
  <c r="Y435" i="7"/>
  <c r="I435" i="7"/>
  <c r="AF435" i="7"/>
  <c r="Q435" i="7"/>
  <c r="AC435" i="7"/>
  <c r="E435" i="7"/>
  <c r="AO435" i="7"/>
  <c r="W435" i="7"/>
  <c r="P435" i="7"/>
  <c r="N435" i="7"/>
  <c r="AE435" i="7"/>
  <c r="L435" i="7"/>
  <c r="Z435" i="7"/>
  <c r="O435" i="7"/>
  <c r="AP435" i="7"/>
  <c r="AM435" i="7"/>
  <c r="J435" i="7"/>
  <c r="AD435" i="7"/>
  <c r="U435" i="7"/>
  <c r="K435" i="7"/>
  <c r="D435" i="7"/>
  <c r="C435" i="7"/>
  <c r="AH435" i="7"/>
  <c r="T435" i="7"/>
  <c r="AO301" i="7"/>
  <c r="P301" i="7"/>
  <c r="AC301" i="7"/>
  <c r="AJ301" i="7"/>
  <c r="AM301" i="7"/>
  <c r="AA301" i="7"/>
  <c r="AP301" i="7"/>
  <c r="AD301" i="7"/>
  <c r="Y301" i="7"/>
  <c r="AN301" i="7"/>
  <c r="R301" i="7"/>
  <c r="F301" i="7"/>
  <c r="M301" i="7"/>
  <c r="U301" i="7"/>
  <c r="O301" i="7"/>
  <c r="V301" i="7"/>
  <c r="Z301" i="7"/>
  <c r="W301" i="7"/>
  <c r="N301" i="7"/>
  <c r="Q301" i="7"/>
  <c r="G301" i="7"/>
  <c r="E301" i="7"/>
  <c r="T301" i="7"/>
  <c r="AH301" i="7"/>
  <c r="L301" i="7"/>
  <c r="K301" i="7"/>
  <c r="I301" i="7"/>
  <c r="AL301" i="7"/>
  <c r="H301" i="7"/>
  <c r="X301" i="7"/>
  <c r="D301" i="7"/>
  <c r="J301" i="7"/>
  <c r="AB301" i="7"/>
  <c r="AE301" i="7"/>
  <c r="AG301" i="7"/>
  <c r="AF301" i="7"/>
  <c r="S301" i="7"/>
  <c r="AK301" i="7"/>
  <c r="AI301" i="7"/>
  <c r="C301" i="7"/>
  <c r="C400" i="7"/>
  <c r="F393" i="7"/>
  <c r="Y302" i="7"/>
  <c r="H302" i="7"/>
  <c r="AO302" i="7"/>
  <c r="AI302" i="7"/>
  <c r="M302" i="7"/>
  <c r="V302" i="7"/>
  <c r="AN302" i="7"/>
  <c r="E302" i="7"/>
  <c r="S302" i="7"/>
  <c r="J302" i="7"/>
  <c r="AP302" i="7"/>
  <c r="Z302" i="7"/>
  <c r="U302" i="7"/>
  <c r="AH302" i="7"/>
  <c r="AB302" i="7"/>
  <c r="AJ302" i="7"/>
  <c r="O302" i="7"/>
  <c r="R302" i="7"/>
  <c r="T302" i="7"/>
  <c r="AD302" i="7"/>
  <c r="K302" i="7"/>
  <c r="D302" i="7"/>
  <c r="W302" i="7"/>
  <c r="AM302" i="7"/>
  <c r="AE302" i="7"/>
  <c r="F302" i="7"/>
  <c r="AK302" i="7"/>
  <c r="AL302" i="7"/>
  <c r="P302" i="7"/>
  <c r="AA302" i="7"/>
  <c r="AG302" i="7"/>
  <c r="N302" i="7"/>
  <c r="G302" i="7"/>
  <c r="AC302" i="7"/>
  <c r="AF302" i="7"/>
  <c r="L302" i="7"/>
  <c r="I302" i="7"/>
  <c r="Q302" i="7"/>
  <c r="X302" i="7"/>
  <c r="C302" i="7"/>
  <c r="X299" i="7"/>
  <c r="T299" i="7"/>
  <c r="L299" i="7"/>
  <c r="AP299" i="7"/>
  <c r="Z299" i="7"/>
  <c r="AM299" i="7"/>
  <c r="AA299" i="7"/>
  <c r="F299" i="7"/>
  <c r="AJ299" i="7"/>
  <c r="R299" i="7"/>
  <c r="AL299" i="7"/>
  <c r="M299" i="7"/>
  <c r="P299" i="7"/>
  <c r="AB299" i="7"/>
  <c r="AN299" i="7"/>
  <c r="N299" i="7"/>
  <c r="AI299" i="7"/>
  <c r="AG299" i="7"/>
  <c r="AC299" i="7"/>
  <c r="AO299" i="7"/>
  <c r="J299" i="7"/>
  <c r="G299" i="7"/>
  <c r="V299" i="7"/>
  <c r="Y299" i="7"/>
  <c r="AD299" i="7"/>
  <c r="K299" i="7"/>
  <c r="AF299" i="7"/>
  <c r="W299" i="7"/>
  <c r="Q299" i="7"/>
  <c r="U299" i="7"/>
  <c r="O299" i="7"/>
  <c r="E299" i="7"/>
  <c r="AK299" i="7"/>
  <c r="AH299" i="7"/>
  <c r="D299" i="7"/>
  <c r="I299" i="7"/>
  <c r="S299" i="7"/>
  <c r="AE299" i="7"/>
  <c r="H299" i="7"/>
  <c r="C299" i="7"/>
  <c r="AO437" i="7"/>
  <c r="X437" i="7"/>
  <c r="AN437" i="7"/>
  <c r="P437" i="7"/>
  <c r="U437" i="7"/>
  <c r="AH437" i="7"/>
  <c r="AD437" i="7"/>
  <c r="V437" i="7"/>
  <c r="Z437" i="7"/>
  <c r="J437" i="7"/>
  <c r="E437" i="7"/>
  <c r="G437" i="7"/>
  <c r="S437" i="7"/>
  <c r="AK437" i="7"/>
  <c r="D437" i="7"/>
  <c r="Q437" i="7"/>
  <c r="AB437" i="7"/>
  <c r="AE437" i="7"/>
  <c r="H437" i="7"/>
  <c r="N437" i="7"/>
  <c r="O437" i="7"/>
  <c r="Y437" i="7"/>
  <c r="I437" i="7"/>
  <c r="F437" i="7"/>
  <c r="AA437" i="7"/>
  <c r="T437" i="7"/>
  <c r="AL437" i="7"/>
  <c r="AG437" i="7"/>
  <c r="AJ437" i="7"/>
  <c r="AI437" i="7"/>
  <c r="K437" i="7"/>
  <c r="AM437" i="7"/>
  <c r="AF437" i="7"/>
  <c r="L437" i="7"/>
  <c r="AC437" i="7"/>
  <c r="M437" i="7"/>
  <c r="R437" i="7"/>
  <c r="W437" i="7"/>
  <c r="AP437" i="7"/>
  <c r="C437" i="7"/>
  <c r="B437" i="7" l="1" a="1"/>
  <c r="B437" i="7" s="1"/>
  <c r="B301" i="7" a="1"/>
  <c r="B301" i="7" s="1"/>
  <c r="B435" i="7" a="1"/>
  <c r="B435" i="7" s="1"/>
  <c r="B298" i="7" a="1"/>
  <c r="B298" i="7" s="1"/>
  <c r="B438" i="7" a="1"/>
  <c r="B438" i="7" s="1"/>
  <c r="C155" i="7"/>
  <c r="B300" i="7" a="1"/>
  <c r="B300" i="7" s="1"/>
  <c r="F400" i="7"/>
  <c r="O393" i="7"/>
  <c r="F264" i="7"/>
  <c r="O257" i="7"/>
  <c r="B299" i="7" a="1"/>
  <c r="B299" i="7" s="1"/>
  <c r="B155" i="7"/>
  <c r="B159" i="7" s="1"/>
  <c r="B129" i="7"/>
  <c r="B144" i="7" s="1"/>
  <c r="B436" i="7" a="1"/>
  <c r="B436" i="7" s="1"/>
  <c r="C143" i="7"/>
  <c r="C144" i="7" s="1"/>
  <c r="E148" i="7" l="1"/>
  <c r="Y148" i="7"/>
  <c r="AP148" i="7"/>
  <c r="G148" i="7"/>
  <c r="T148" i="7"/>
  <c r="Z148" i="7"/>
  <c r="F148" i="7"/>
  <c r="U148" i="7"/>
  <c r="AA148" i="7"/>
  <c r="C148" i="7"/>
  <c r="W148" i="7"/>
  <c r="AB148" i="7"/>
  <c r="B152" i="7"/>
  <c r="F13" i="1" s="1"/>
  <c r="D148" i="7"/>
  <c r="I148" i="7"/>
  <c r="K148" i="7"/>
  <c r="O148" i="7"/>
  <c r="S148" i="7"/>
  <c r="X148" i="7"/>
  <c r="AD148" i="7"/>
  <c r="AF148" i="7"/>
  <c r="AH148" i="7"/>
  <c r="AL148" i="7"/>
  <c r="AN148" i="7"/>
  <c r="H148" i="7"/>
  <c r="N148" i="7"/>
  <c r="R148" i="7"/>
  <c r="V148" i="7"/>
  <c r="AC148" i="7"/>
  <c r="AI148" i="7"/>
  <c r="AM148" i="7"/>
  <c r="B148" i="7"/>
  <c r="M148" i="7"/>
  <c r="Q148" i="7"/>
  <c r="AJ148" i="7"/>
  <c r="J148" i="7"/>
  <c r="L148" i="7"/>
  <c r="P148" i="7"/>
  <c r="AE148" i="7"/>
  <c r="AG148" i="7"/>
  <c r="AK148" i="7"/>
  <c r="AO148" i="7"/>
  <c r="O400" i="7"/>
  <c r="Q393" i="7"/>
  <c r="Q257" i="7"/>
  <c r="O264" i="7"/>
  <c r="AO149" i="7" l="1"/>
  <c r="AP149" i="7"/>
  <c r="B149" i="7"/>
  <c r="C149" i="7"/>
  <c r="D149" i="7"/>
  <c r="I149" i="7"/>
  <c r="L149" i="7"/>
  <c r="P149" i="7"/>
  <c r="T149" i="7"/>
  <c r="AB149" i="7"/>
  <c r="AD149" i="7"/>
  <c r="AH149" i="7"/>
  <c r="AI149" i="7"/>
  <c r="AM149" i="7"/>
  <c r="H149" i="7"/>
  <c r="I150" i="7" s="1"/>
  <c r="K149" i="7"/>
  <c r="O149" i="7"/>
  <c r="W149" i="7"/>
  <c r="X149" i="7"/>
  <c r="Z149" i="7"/>
  <c r="AF149" i="7"/>
  <c r="AL149" i="7"/>
  <c r="AM150" i="7" s="1"/>
  <c r="E149" i="7"/>
  <c r="F149" i="7"/>
  <c r="G149" i="7"/>
  <c r="J149" i="7"/>
  <c r="N149" i="7"/>
  <c r="R149" i="7"/>
  <c r="S149" i="7"/>
  <c r="T150" i="7" s="1"/>
  <c r="U149" i="7"/>
  <c r="AA149" i="7"/>
  <c r="AB150" i="7" s="1"/>
  <c r="AC149" i="7"/>
  <c r="AD150" i="7" s="1"/>
  <c r="AE149" i="7"/>
  <c r="AF150" i="7" s="1"/>
  <c r="AG149" i="7"/>
  <c r="AJ149" i="7"/>
  <c r="AK149" i="7"/>
  <c r="AL150" i="7" s="1"/>
  <c r="AN149" i="7"/>
  <c r="AO150" i="7" s="1"/>
  <c r="M149" i="7"/>
  <c r="Q149" i="7"/>
  <c r="V149" i="7"/>
  <c r="W150" i="7" s="1"/>
  <c r="Y149" i="7"/>
  <c r="Q400" i="7"/>
  <c r="AP434" i="7"/>
  <c r="AP442" i="7" s="1"/>
  <c r="D434" i="7"/>
  <c r="D442" i="7" s="1"/>
  <c r="E434" i="7"/>
  <c r="E442" i="7" s="1"/>
  <c r="M434" i="7"/>
  <c r="M442" i="7" s="1"/>
  <c r="AG434" i="7"/>
  <c r="AG442" i="7" s="1"/>
  <c r="G434" i="7"/>
  <c r="G442" i="7" s="1"/>
  <c r="Z434" i="7"/>
  <c r="Z442" i="7" s="1"/>
  <c r="K434" i="7"/>
  <c r="K442" i="7" s="1"/>
  <c r="AF434" i="7"/>
  <c r="AF442" i="7" s="1"/>
  <c r="O434" i="7"/>
  <c r="O442" i="7" s="1"/>
  <c r="Q434" i="7"/>
  <c r="Q442" i="7" s="1"/>
  <c r="AN434" i="7"/>
  <c r="AN442" i="7" s="1"/>
  <c r="R434" i="7"/>
  <c r="R442" i="7" s="1"/>
  <c r="AE434" i="7"/>
  <c r="AE442" i="7" s="1"/>
  <c r="AA434" i="7"/>
  <c r="AA442" i="7" s="1"/>
  <c r="P434" i="7"/>
  <c r="P442" i="7" s="1"/>
  <c r="I434" i="7"/>
  <c r="I442" i="7" s="1"/>
  <c r="V434" i="7"/>
  <c r="V442" i="7" s="1"/>
  <c r="AJ434" i="7"/>
  <c r="AJ442" i="7" s="1"/>
  <c r="AD434" i="7"/>
  <c r="AD442" i="7" s="1"/>
  <c r="L434" i="7"/>
  <c r="L442" i="7" s="1"/>
  <c r="AC434" i="7"/>
  <c r="AC442" i="7" s="1"/>
  <c r="Y434" i="7"/>
  <c r="Y442" i="7" s="1"/>
  <c r="C434" i="7"/>
  <c r="N434" i="7"/>
  <c r="N442" i="7" s="1"/>
  <c r="AH434" i="7"/>
  <c r="AH442" i="7" s="1"/>
  <c r="AB434" i="7"/>
  <c r="AB442" i="7" s="1"/>
  <c r="X434" i="7"/>
  <c r="X442" i="7" s="1"/>
  <c r="AK434" i="7"/>
  <c r="AK442" i="7" s="1"/>
  <c r="H434" i="7"/>
  <c r="H442" i="7" s="1"/>
  <c r="U434" i="7"/>
  <c r="U442" i="7" s="1"/>
  <c r="T434" i="7"/>
  <c r="T442" i="7" s="1"/>
  <c r="AL434" i="7"/>
  <c r="AL442" i="7" s="1"/>
  <c r="AM434" i="7"/>
  <c r="AM442" i="7" s="1"/>
  <c r="F434" i="7"/>
  <c r="F442" i="7" s="1"/>
  <c r="J434" i="7"/>
  <c r="J442" i="7" s="1"/>
  <c r="S434" i="7"/>
  <c r="S442" i="7" s="1"/>
  <c r="AO434" i="7"/>
  <c r="AO442" i="7" s="1"/>
  <c r="W434" i="7"/>
  <c r="W442" i="7" s="1"/>
  <c r="AI434" i="7"/>
  <c r="AI442" i="7" s="1"/>
  <c r="Q264" i="7"/>
  <c r="AN298" i="7"/>
  <c r="AN306" i="7" s="1"/>
  <c r="AI298" i="7"/>
  <c r="AI306" i="7" s="1"/>
  <c r="S298" i="7"/>
  <c r="S306" i="7" s="1"/>
  <c r="I298" i="7"/>
  <c r="I306" i="7" s="1"/>
  <c r="Y298" i="7"/>
  <c r="Y306" i="7" s="1"/>
  <c r="AG298" i="7"/>
  <c r="AG306" i="7" s="1"/>
  <c r="AF298" i="7"/>
  <c r="AF306" i="7" s="1"/>
  <c r="AL298" i="7"/>
  <c r="AL306" i="7" s="1"/>
  <c r="AC298" i="7"/>
  <c r="AC306" i="7" s="1"/>
  <c r="AK298" i="7"/>
  <c r="AK306" i="7" s="1"/>
  <c r="K298" i="7"/>
  <c r="K306" i="7" s="1"/>
  <c r="Z298" i="7"/>
  <c r="Z306" i="7" s="1"/>
  <c r="P298" i="7"/>
  <c r="P306" i="7" s="1"/>
  <c r="W298" i="7"/>
  <c r="W306" i="7" s="1"/>
  <c r="Q298" i="7"/>
  <c r="Q306" i="7" s="1"/>
  <c r="X298" i="7"/>
  <c r="X306" i="7" s="1"/>
  <c r="T298" i="7"/>
  <c r="T306" i="7" s="1"/>
  <c r="AM298" i="7"/>
  <c r="AM306" i="7" s="1"/>
  <c r="N298" i="7"/>
  <c r="N306" i="7" s="1"/>
  <c r="U298" i="7"/>
  <c r="U306" i="7" s="1"/>
  <c r="C298" i="7"/>
  <c r="C306" i="7" s="1"/>
  <c r="B304" i="7" s="1" a="1"/>
  <c r="B304" i="7" s="1"/>
  <c r="AJ298" i="7"/>
  <c r="AJ306" i="7" s="1"/>
  <c r="AE298" i="7"/>
  <c r="AE306" i="7" s="1"/>
  <c r="F298" i="7"/>
  <c r="F306" i="7" s="1"/>
  <c r="V298" i="7"/>
  <c r="V306" i="7" s="1"/>
  <c r="L298" i="7"/>
  <c r="L306" i="7" s="1"/>
  <c r="AB298" i="7"/>
  <c r="AB306" i="7" s="1"/>
  <c r="R298" i="7"/>
  <c r="R306" i="7" s="1"/>
  <c r="AD298" i="7"/>
  <c r="AD306" i="7" s="1"/>
  <c r="AO298" i="7"/>
  <c r="AO306" i="7" s="1"/>
  <c r="M298" i="7"/>
  <c r="M306" i="7" s="1"/>
  <c r="AA298" i="7"/>
  <c r="AA306" i="7" s="1"/>
  <c r="G298" i="7"/>
  <c r="G306" i="7" s="1"/>
  <c r="D298" i="7"/>
  <c r="D306" i="7" s="1"/>
  <c r="AH298" i="7"/>
  <c r="AH306" i="7" s="1"/>
  <c r="O298" i="7"/>
  <c r="O306" i="7" s="1"/>
  <c r="AP298" i="7"/>
  <c r="AP306" i="7" s="1"/>
  <c r="H298" i="7"/>
  <c r="H306" i="7" s="1"/>
  <c r="J298" i="7"/>
  <c r="J306" i="7" s="1"/>
  <c r="E298" i="7"/>
  <c r="E306" i="7" s="1"/>
  <c r="L150" i="7" l="1"/>
  <c r="AP150" i="7"/>
  <c r="G150" i="7"/>
  <c r="AI150" i="7"/>
  <c r="D150" i="7"/>
  <c r="O150" i="7"/>
  <c r="S150" i="7"/>
  <c r="AH150" i="7"/>
  <c r="R150" i="7"/>
  <c r="C150" i="7"/>
  <c r="AA150" i="7"/>
  <c r="Q150" i="7"/>
  <c r="AK150" i="7"/>
  <c r="F150" i="7"/>
  <c r="Y150" i="7"/>
  <c r="AE150" i="7"/>
  <c r="M150" i="7"/>
  <c r="C442" i="7"/>
  <c r="B442" i="7" s="1" a="1"/>
  <c r="B442" i="7" s="1"/>
  <c r="B434" i="7" a="1"/>
  <c r="B434" i="7" s="1"/>
  <c r="N150" i="7"/>
  <c r="V150" i="7"/>
  <c r="K150" i="7"/>
  <c r="X150" i="7"/>
  <c r="AN150" i="7"/>
  <c r="AC150" i="7"/>
  <c r="J150" i="7"/>
  <c r="Z150" i="7"/>
  <c r="H150" i="7"/>
  <c r="AG150" i="7"/>
  <c r="P150" i="7"/>
  <c r="AJ150" i="7"/>
  <c r="U150" i="7"/>
  <c r="E150" i="7"/>
  <c r="B150"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<sst xmlns="http://schemas.openxmlformats.org/spreadsheetml/2006/main" count="778" uniqueCount="417">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</sst>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0" xfId="0"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195</xdr:row>
      <xdr:rowOff>31750</xdr:rowOff>
    </xdr:from>
    <xdr:to>
      <xdr:col>1</xdr:col>
      <xdr:colOff>4011084</xdr:colOff>
      <xdr:row>201</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2"/>
      <c r="B1" s="362" t="s">
        <v>324</v>
      </c>
      <c r="C1" s="333"/>
      <c r="D1" s="332"/>
      <c r="E1" s="332"/>
      <c r="F1" s="332"/>
      <c r="G1" s="332"/>
      <c r="H1" s="332"/>
      <c r="I1" s="332"/>
      <c r="J1" s="108"/>
      <c r="K1" s="108"/>
      <c r="L1" s="108"/>
      <c r="M1" s="108"/>
      <c r="N1" s="108"/>
    </row>
    <row r="2" spans="1:48" s="7" customFormat="1" ht="12.75" customHeight="1" x14ac:dyDescent="0.2">
      <c r="B2" s="5" t="s">
        <v>97</v>
      </c>
      <c r="C2" s="144"/>
      <c r="D2" s="108"/>
      <c r="E2" s="109" t="s">
        <v>84</v>
      </c>
      <c r="F2" s="9"/>
      <c r="G2" s="108"/>
      <c r="H2" s="256"/>
      <c r="I2" s="9"/>
      <c r="J2" s="108"/>
      <c r="K2" s="108"/>
      <c r="L2" s="108"/>
      <c r="M2" s="108"/>
      <c r="N2" s="108"/>
    </row>
    <row r="3" spans="1:48" s="7" customFormat="1" ht="12.75" customHeight="1" x14ac:dyDescent="0.2">
      <c r="B3" s="83" t="s">
        <v>193</v>
      </c>
      <c r="C3" s="145">
        <v>0</v>
      </c>
      <c r="D3" s="108"/>
      <c r="E3" s="50" t="s">
        <v>177</v>
      </c>
      <c r="F3" s="9"/>
      <c r="G3" s="108"/>
      <c r="H3" s="256"/>
      <c r="I3" s="162"/>
      <c r="J3" s="108"/>
      <c r="K3" s="108"/>
      <c r="L3" s="108"/>
      <c r="M3" s="108"/>
      <c r="N3" s="108"/>
    </row>
    <row r="4" spans="1:48" s="7" customFormat="1" ht="12.75" customHeight="1" x14ac:dyDescent="0.2">
      <c r="B4" s="15"/>
      <c r="C4" s="151"/>
      <c r="D4" s="108"/>
      <c r="E4" s="293" t="s">
        <v>178</v>
      </c>
      <c r="F4" s="9"/>
      <c r="G4" s="108"/>
      <c r="H4" s="252"/>
      <c r="I4" s="160"/>
      <c r="J4" s="108"/>
      <c r="K4" s="108"/>
      <c r="L4" s="108"/>
      <c r="M4" s="108"/>
      <c r="N4" s="108"/>
    </row>
    <row r="5" spans="1:48" s="7" customFormat="1" ht="12.75" customHeight="1" x14ac:dyDescent="0.2">
      <c r="B5" s="5" t="s">
        <v>96</v>
      </c>
      <c r="C5" s="147"/>
      <c r="D5" s="108"/>
      <c r="E5" s="265" t="s">
        <v>345</v>
      </c>
      <c r="F5" s="9"/>
      <c r="H5" s="9"/>
      <c r="I5" s="162"/>
      <c r="J5" s="9"/>
      <c r="K5" s="108"/>
      <c r="L5" s="108"/>
      <c r="M5" s="108"/>
      <c r="N5" s="108"/>
    </row>
    <row r="6" spans="1:48" x14ac:dyDescent="0.2">
      <c r="B6" s="51" t="s">
        <v>156</v>
      </c>
      <c r="C6" s="233">
        <v>0</v>
      </c>
      <c r="D6" s="7"/>
      <c r="E6" s="321" t="s">
        <v>250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157</v>
      </c>
      <c r="C8" s="147"/>
      <c r="D8" s="7"/>
      <c r="E8" s="257" t="s">
        <v>199</v>
      </c>
      <c r="F8" s="258"/>
      <c r="G8" s="207"/>
      <c r="H8" s="162"/>
      <c r="I8" s="162"/>
      <c r="J8" s="162"/>
      <c r="K8" s="9"/>
      <c r="M8" s="128"/>
      <c r="N8" s="124"/>
      <c r="P8" s="9"/>
    </row>
    <row r="9" spans="1:48" x14ac:dyDescent="0.2">
      <c r="B9" s="114" t="s">
        <v>158</v>
      </c>
      <c r="C9" s="141">
        <v>0</v>
      </c>
      <c r="D9" s="7"/>
      <c r="E9" s="259" t="s">
        <v>201</v>
      </c>
      <c r="F9" s="148">
        <f>'Cash Flow'!C28</f>
        <v>0</v>
      </c>
      <c r="G9" s="207"/>
      <c r="J9" s="207"/>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182</v>
      </c>
      <c r="C10" s="142">
        <v>0</v>
      </c>
      <c r="D10" s="7"/>
      <c r="E10" s="259" t="s">
        <v>200</v>
      </c>
      <c r="F10" s="264">
        <f>ppa_escalation</f>
        <v>0</v>
      </c>
      <c r="G10" s="162"/>
      <c r="J10" s="162"/>
      <c r="K10" s="9"/>
      <c r="M10" s="128"/>
      <c r="N10" s="124"/>
      <c r="P10" s="9"/>
    </row>
    <row r="11" spans="1:48" x14ac:dyDescent="0.2">
      <c r="B11" s="114" t="s">
        <v>159</v>
      </c>
      <c r="C11" s="141">
        <v>0</v>
      </c>
      <c r="D11" s="7"/>
      <c r="E11" s="259" t="s">
        <v>248</v>
      </c>
      <c r="F11" s="264">
        <f>'Cash Flow'!B165</f>
        <v>0</v>
      </c>
      <c r="G11" s="162"/>
      <c r="H11" s="162"/>
      <c r="I11" s="238"/>
      <c r="J11" s="162"/>
      <c r="K11" s="9"/>
      <c r="M11" s="128"/>
      <c r="N11" s="124"/>
      <c r="P11" s="9"/>
    </row>
    <row r="12" spans="1:48" x14ac:dyDescent="0.2">
      <c r="B12" s="115" t="s">
        <v>182</v>
      </c>
      <c r="C12" s="142">
        <v>0</v>
      </c>
      <c r="D12" s="7"/>
      <c r="E12" s="259" t="s">
        <v>348</v>
      </c>
      <c r="F12" s="264">
        <f>'Cash Flow'!B161</f>
        <v>0</v>
      </c>
      <c r="G12" s="162"/>
      <c r="H12" s="162"/>
      <c r="I12" s="238"/>
      <c r="J12" s="162"/>
      <c r="K12" s="9"/>
      <c r="M12" s="128"/>
      <c r="N12" s="124"/>
      <c r="P12" s="9"/>
    </row>
    <row r="13" spans="1:48" x14ac:dyDescent="0.2">
      <c r="B13" s="116" t="s">
        <v>160</v>
      </c>
      <c r="C13" s="141">
        <v>0</v>
      </c>
      <c r="D13" s="9"/>
      <c r="E13" s="259" t="s">
        <v>319</v>
      </c>
      <c r="F13" s="260">
        <f>'Cash Flow'!B152</f>
        <v>0</v>
      </c>
      <c r="G13" s="162"/>
      <c r="H13" s="162"/>
      <c r="I13" s="238"/>
      <c r="J13" s="162"/>
      <c r="K13" s="9"/>
      <c r="M13" s="128"/>
      <c r="N13" s="124"/>
      <c r="P13" s="9"/>
    </row>
    <row r="14" spans="1:48" x14ac:dyDescent="0.2">
      <c r="B14" s="242" t="s">
        <v>182</v>
      </c>
      <c r="C14" s="153">
        <v>0</v>
      </c>
      <c r="D14" s="9"/>
      <c r="E14" s="259" t="s">
        <v>320</v>
      </c>
      <c r="F14" s="260">
        <f>'Cash Flow'!B21 + NPV(host_nominal_discount_rate/100,'Cash Flow'!C21:AP21)</f>
        <v>0</v>
      </c>
      <c r="G14" s="162"/>
      <c r="H14" s="162"/>
      <c r="I14" s="238"/>
      <c r="J14" s="162"/>
      <c r="K14" s="9"/>
      <c r="M14" s="128"/>
      <c r="N14" s="124"/>
      <c r="P14" s="9"/>
    </row>
    <row r="15" spans="1:48" x14ac:dyDescent="0.2">
      <c r="B15" s="413"/>
      <c r="C15" s="414"/>
      <c r="D15" s="15"/>
      <c r="E15" s="259" t="s">
        <v>340</v>
      </c>
      <c r="F15" s="148">
        <f>'Cash Flow'!C16</f>
        <v>0</v>
      </c>
      <c r="G15" s="162"/>
      <c r="H15" s="162"/>
      <c r="I15" s="238"/>
      <c r="J15" s="162"/>
      <c r="K15" s="9"/>
      <c r="M15" s="128"/>
      <c r="N15" s="124"/>
      <c r="P15" s="9"/>
    </row>
    <row r="16" spans="1:48" x14ac:dyDescent="0.2">
      <c r="B16" s="5" t="s">
        <v>413</v>
      </c>
      <c r="C16" s="147"/>
      <c r="D16" s="15"/>
      <c r="E16" s="259" t="s">
        <v>341</v>
      </c>
      <c r="F16" s="264">
        <f>IF('Cash Flow'!B160&lt;&gt;0,NPV(host_nominal_discount_rate/100,'Cash Flow'!C15:AP15)*100/NPV(host_nominal_discount_rate/100,'Cash Flow'!C157:AP157),0)</f>
        <v>0</v>
      </c>
      <c r="G16" s="162"/>
      <c r="H16" s="162"/>
      <c r="I16" s="238"/>
      <c r="J16" s="162"/>
      <c r="K16" s="9"/>
      <c r="M16" s="128"/>
      <c r="N16" s="124"/>
      <c r="P16" s="9"/>
    </row>
    <row r="17" spans="2:16" x14ac:dyDescent="0.2">
      <c r="B17" s="415" t="s">
        <v>414</v>
      </c>
      <c r="C17" s="145"/>
      <c r="D17" s="15"/>
      <c r="G17" s="162"/>
      <c r="H17" s="162"/>
      <c r="I17" s="238"/>
      <c r="J17" s="162"/>
      <c r="K17" s="9"/>
      <c r="M17" s="128"/>
      <c r="N17" s="124"/>
      <c r="P17" s="9"/>
    </row>
    <row r="18" spans="2:16" x14ac:dyDescent="0.2">
      <c r="B18" s="415" t="s">
        <v>415</v>
      </c>
      <c r="C18" s="145"/>
      <c r="D18" s="15"/>
      <c r="G18" s="162"/>
      <c r="H18" s="162"/>
      <c r="I18" s="238"/>
      <c r="J18" s="162"/>
      <c r="K18" s="9"/>
      <c r="M18" s="128"/>
      <c r="N18" s="124"/>
      <c r="P18" s="9"/>
    </row>
    <row r="19" spans="2:16" x14ac:dyDescent="0.2">
      <c r="B19" s="415" t="s">
        <v>416</v>
      </c>
      <c r="C19" s="145"/>
      <c r="D19" s="15"/>
      <c r="G19" s="162"/>
      <c r="H19" s="162"/>
      <c r="I19" s="238"/>
      <c r="J19" s="162"/>
      <c r="K19" s="9"/>
      <c r="M19" s="128"/>
      <c r="N19" s="124"/>
      <c r="P19" s="9"/>
    </row>
    <row r="20" spans="2:16" x14ac:dyDescent="0.2">
      <c r="B20" s="9"/>
      <c r="C20" s="9"/>
      <c r="D20" s="9"/>
      <c r="G20" s="162"/>
      <c r="H20" s="162"/>
      <c r="I20" s="238"/>
      <c r="J20" s="162"/>
      <c r="K20" s="9"/>
      <c r="M20" s="128"/>
      <c r="N20" s="124"/>
      <c r="P20" s="9"/>
    </row>
    <row r="21" spans="2:16" x14ac:dyDescent="0.2">
      <c r="B21" s="289" t="s">
        <v>220</v>
      </c>
      <c r="C21" s="290"/>
      <c r="D21" s="9"/>
      <c r="G21" s="162"/>
      <c r="H21" s="162"/>
      <c r="I21" s="238"/>
      <c r="J21" s="162"/>
      <c r="K21" s="9"/>
      <c r="M21" s="128"/>
      <c r="N21" s="124"/>
      <c r="P21" s="9"/>
    </row>
    <row r="22" spans="2:16" x14ac:dyDescent="0.2">
      <c r="B22" s="292" t="s">
        <v>224</v>
      </c>
      <c r="C22" s="155"/>
      <c r="D22" s="9"/>
      <c r="G22" s="162"/>
      <c r="H22" s="162"/>
      <c r="I22" s="238"/>
      <c r="J22" s="162"/>
      <c r="K22" s="9"/>
      <c r="M22" s="128"/>
      <c r="N22" s="124"/>
      <c r="P22" s="9"/>
    </row>
    <row r="23" spans="2:16" x14ac:dyDescent="0.2">
      <c r="B23" s="65" t="s">
        <v>221</v>
      </c>
      <c r="C23" s="291">
        <v>0</v>
      </c>
      <c r="D23" s="9"/>
      <c r="G23" s="162"/>
      <c r="H23" s="162"/>
      <c r="I23" s="238"/>
      <c r="J23" s="162"/>
      <c r="K23" s="9"/>
      <c r="M23" s="128"/>
      <c r="N23" s="124"/>
      <c r="P23" s="9"/>
    </row>
    <row r="24" spans="2:16" x14ac:dyDescent="0.2">
      <c r="B24" s="52" t="s">
        <v>244</v>
      </c>
      <c r="C24" s="146">
        <v>0</v>
      </c>
      <c r="D24" s="9"/>
      <c r="G24" s="162"/>
      <c r="H24" s="162"/>
      <c r="I24" s="238"/>
      <c r="J24" s="162"/>
      <c r="K24" s="9"/>
      <c r="M24" s="128"/>
      <c r="N24" s="124"/>
      <c r="P24" s="9"/>
    </row>
    <row r="25" spans="2:16" x14ac:dyDescent="0.2">
      <c r="B25" s="288" t="s">
        <v>222</v>
      </c>
      <c r="C25" s="286">
        <v>0</v>
      </c>
      <c r="D25" s="9"/>
      <c r="G25" s="239"/>
      <c r="H25" s="239"/>
      <c r="I25" s="240"/>
      <c r="J25" s="239"/>
      <c r="K25" s="9"/>
      <c r="M25" s="128"/>
      <c r="N25" s="124"/>
      <c r="P25" s="9"/>
    </row>
    <row r="26" spans="2:16" x14ac:dyDescent="0.2">
      <c r="B26" s="242" t="s">
        <v>223</v>
      </c>
      <c r="C26" s="158">
        <v>0</v>
      </c>
      <c r="D26" s="9"/>
      <c r="G26" s="162"/>
      <c r="H26" s="162"/>
      <c r="I26" s="238"/>
      <c r="J26" s="162"/>
      <c r="K26" s="9"/>
      <c r="M26" s="128"/>
      <c r="N26" s="124"/>
      <c r="P26" s="9"/>
    </row>
    <row r="27" spans="2:16" x14ac:dyDescent="0.2">
      <c r="B27" s="118"/>
      <c r="C27" s="150"/>
      <c r="D27" s="7"/>
      <c r="G27" s="162"/>
      <c r="H27" s="162"/>
      <c r="I27" s="238"/>
      <c r="J27" s="162"/>
      <c r="K27" s="9"/>
      <c r="M27" s="128"/>
      <c r="N27" s="123"/>
      <c r="P27" s="9"/>
    </row>
    <row r="28" spans="2:16" ht="13.5" thickBot="1" x14ac:dyDescent="0.25">
      <c r="B28" s="289" t="s">
        <v>98</v>
      </c>
      <c r="C28" s="290"/>
      <c r="D28" s="7"/>
      <c r="G28" s="162"/>
      <c r="H28" s="162"/>
      <c r="I28" s="238"/>
      <c r="J28" s="162"/>
      <c r="K28" s="9"/>
      <c r="M28" s="128"/>
      <c r="N28" s="125"/>
      <c r="P28" s="9"/>
    </row>
    <row r="29" spans="2:16" x14ac:dyDescent="0.2">
      <c r="B29" s="301" t="s">
        <v>99</v>
      </c>
      <c r="C29" s="302"/>
      <c r="D29" s="7"/>
      <c r="G29" s="162"/>
      <c r="H29" s="162"/>
      <c r="I29" s="238"/>
      <c r="J29" s="162"/>
      <c r="K29" s="9"/>
      <c r="M29" s="128"/>
      <c r="N29" s="126"/>
      <c r="O29" s="16"/>
      <c r="P29" s="7"/>
    </row>
    <row r="30" spans="2:16" x14ac:dyDescent="0.2">
      <c r="B30" s="322" t="s">
        <v>100</v>
      </c>
      <c r="C30" s="323" t="s">
        <v>177</v>
      </c>
      <c r="D30" s="7"/>
      <c r="G30" s="162"/>
      <c r="H30" s="162"/>
      <c r="I30" s="238"/>
      <c r="J30" s="162"/>
      <c r="K30" s="9"/>
      <c r="M30" s="128"/>
      <c r="N30" s="126"/>
      <c r="O30" s="7"/>
      <c r="P30" s="7"/>
    </row>
    <row r="31" spans="2:16" x14ac:dyDescent="0.2">
      <c r="B31" s="322" t="s">
        <v>101</v>
      </c>
      <c r="C31" s="324" t="s">
        <v>177</v>
      </c>
      <c r="D31" s="7"/>
      <c r="G31" s="162"/>
      <c r="H31" s="162"/>
      <c r="I31" s="238"/>
      <c r="J31" s="162"/>
      <c r="K31" s="9"/>
      <c r="M31" s="128"/>
      <c r="N31" s="126"/>
    </row>
    <row r="32" spans="2:16" x14ac:dyDescent="0.2">
      <c r="B32" s="322" t="s">
        <v>233</v>
      </c>
      <c r="C32" s="367">
        <v>0</v>
      </c>
      <c r="D32" s="9"/>
      <c r="G32" s="162"/>
      <c r="H32" s="162"/>
      <c r="I32" s="238"/>
      <c r="J32" s="162"/>
      <c r="K32" s="9"/>
      <c r="M32" s="128"/>
      <c r="N32" s="126"/>
    </row>
    <row r="33" spans="2:16" x14ac:dyDescent="0.2">
      <c r="B33" s="363" t="s">
        <v>107</v>
      </c>
      <c r="C33" s="364">
        <v>0</v>
      </c>
      <c r="D33" s="9"/>
      <c r="G33" s="162"/>
      <c r="H33" s="162"/>
      <c r="I33" s="238"/>
      <c r="J33" s="162"/>
      <c r="K33" s="9"/>
      <c r="M33" s="128"/>
      <c r="N33" s="126"/>
    </row>
    <row r="34" spans="2:16" ht="13.5" thickBot="1" x14ac:dyDescent="0.25">
      <c r="B34" s="325" t="s">
        <v>342</v>
      </c>
      <c r="C34" s="326" t="s">
        <v>17</v>
      </c>
      <c r="D34" s="7"/>
      <c r="G34" s="162"/>
      <c r="H34" s="162"/>
      <c r="I34" s="238"/>
      <c r="J34" s="162"/>
      <c r="K34" s="7"/>
      <c r="M34" s="128"/>
      <c r="N34" s="126"/>
    </row>
    <row r="35" spans="2:16" x14ac:dyDescent="0.2">
      <c r="B35" s="299" t="s">
        <v>102</v>
      </c>
      <c r="C35" s="300"/>
      <c r="D35" s="7"/>
      <c r="G35" s="162"/>
      <c r="H35" s="162"/>
      <c r="I35" s="238"/>
      <c r="J35" s="162"/>
      <c r="K35" s="9"/>
      <c r="M35" s="128"/>
      <c r="N35" s="126"/>
    </row>
    <row r="36" spans="2:16" x14ac:dyDescent="0.2">
      <c r="B36" s="52" t="s">
        <v>108</v>
      </c>
      <c r="C36" s="234">
        <v>0</v>
      </c>
      <c r="D36" s="7"/>
      <c r="G36" s="162"/>
      <c r="H36" s="162"/>
      <c r="I36" s="238"/>
      <c r="J36" s="162"/>
      <c r="K36" s="9"/>
      <c r="M36" s="128"/>
      <c r="N36" s="126"/>
    </row>
    <row r="37" spans="2:16" x14ac:dyDescent="0.2">
      <c r="B37" s="52" t="s">
        <v>109</v>
      </c>
      <c r="C37" s="153">
        <v>0</v>
      </c>
      <c r="D37" s="7"/>
      <c r="G37" s="162"/>
      <c r="H37" s="162"/>
      <c r="I37" s="238"/>
      <c r="J37" s="162"/>
      <c r="K37" s="77"/>
      <c r="M37" s="128"/>
      <c r="N37" s="126"/>
    </row>
    <row r="38" spans="2:16" x14ac:dyDescent="0.2">
      <c r="B38" s="52" t="s">
        <v>321</v>
      </c>
      <c r="C38" s="156">
        <v>0</v>
      </c>
      <c r="D38" s="7"/>
      <c r="G38" s="241"/>
      <c r="H38" s="162"/>
      <c r="I38" s="238"/>
      <c r="J38" s="162"/>
      <c r="K38" s="45"/>
      <c r="M38" s="128"/>
      <c r="N38" s="126"/>
    </row>
    <row r="39" spans="2:16" x14ac:dyDescent="0.2">
      <c r="B39" s="52" t="s">
        <v>322</v>
      </c>
      <c r="C39" s="157">
        <f>((inflation_rate/100+1)*(host_real_discount_rate/100+1)-1)*100</f>
        <v>0</v>
      </c>
      <c r="D39" s="7"/>
      <c r="G39" s="162"/>
      <c r="H39" s="162"/>
      <c r="I39" s="238"/>
      <c r="J39" s="162"/>
      <c r="K39" s="45"/>
      <c r="M39" s="128"/>
      <c r="N39" s="126"/>
    </row>
    <row r="40" spans="2:16" x14ac:dyDescent="0.2">
      <c r="B40" s="52" t="s">
        <v>337</v>
      </c>
      <c r="C40" s="156">
        <v>0</v>
      </c>
      <c r="D40" s="7"/>
      <c r="G40" s="241"/>
      <c r="H40" s="162"/>
      <c r="I40" s="238"/>
      <c r="J40" s="162"/>
      <c r="K40" s="45"/>
      <c r="M40" s="128"/>
      <c r="N40" s="126"/>
    </row>
    <row r="41" spans="2:16" x14ac:dyDescent="0.2">
      <c r="B41" s="52" t="s">
        <v>338</v>
      </c>
      <c r="C41" s="157">
        <f>((inflation_rate/100+1)*(real_discount_rate/100+1)-1)*100</f>
        <v>0</v>
      </c>
      <c r="D41" s="7"/>
      <c r="G41" s="162"/>
      <c r="H41" s="162"/>
      <c r="I41" s="238"/>
      <c r="J41" s="162"/>
      <c r="K41" s="45"/>
      <c r="M41" s="128"/>
      <c r="N41" s="126"/>
    </row>
    <row r="42" spans="2:16" x14ac:dyDescent="0.2">
      <c r="B42" s="42" t="s">
        <v>103</v>
      </c>
      <c r="C42" s="155"/>
      <c r="D42" s="7"/>
      <c r="G42" s="162"/>
      <c r="H42" s="162"/>
      <c r="I42" s="238"/>
      <c r="J42" s="162"/>
      <c r="K42" s="9"/>
      <c r="M42" s="128"/>
      <c r="N42" s="126"/>
    </row>
    <row r="43" spans="2:16" x14ac:dyDescent="0.2">
      <c r="B43" s="52" t="s">
        <v>346</v>
      </c>
      <c r="C43" s="365">
        <f>AnnualTaxFederal</f>
        <v>0</v>
      </c>
      <c r="D43" s="7"/>
      <c r="E43" s="255"/>
      <c r="F43" s="238"/>
      <c r="G43" s="162"/>
      <c r="H43" s="162"/>
      <c r="I43" s="238"/>
      <c r="J43" s="162"/>
      <c r="K43" s="77"/>
      <c r="M43" s="128"/>
      <c r="N43" s="126"/>
    </row>
    <row r="44" spans="2:16" x14ac:dyDescent="0.2">
      <c r="B44" s="52" t="s">
        <v>347</v>
      </c>
      <c r="C44" s="365">
        <f>AnnualTaxState</f>
        <v>0</v>
      </c>
      <c r="D44" s="7"/>
      <c r="E44" s="255"/>
      <c r="F44" s="238"/>
      <c r="G44" s="162"/>
      <c r="H44" s="162"/>
      <c r="I44" s="238"/>
      <c r="J44" s="162"/>
      <c r="K44" s="45"/>
      <c r="M44" s="128"/>
      <c r="N44" s="126"/>
    </row>
    <row r="45" spans="2:16" x14ac:dyDescent="0.2">
      <c r="B45" s="52" t="s">
        <v>155</v>
      </c>
      <c r="C45" s="158">
        <v>0</v>
      </c>
      <c r="D45" s="7"/>
      <c r="E45" s="255"/>
      <c r="F45" s="238"/>
      <c r="G45" s="162"/>
      <c r="H45" s="162"/>
      <c r="I45" s="238"/>
      <c r="J45" s="162"/>
      <c r="K45" s="45"/>
      <c r="M45" s="128"/>
      <c r="N45" s="126"/>
      <c r="O45" s="7"/>
      <c r="P45" s="7"/>
    </row>
    <row r="46" spans="2:16" x14ac:dyDescent="0.2">
      <c r="B46" s="52" t="s">
        <v>106</v>
      </c>
      <c r="C46" s="158">
        <v>0</v>
      </c>
      <c r="D46" s="7"/>
      <c r="E46" s="237"/>
      <c r="F46" s="238"/>
      <c r="G46" s="162"/>
      <c r="H46" s="162"/>
      <c r="I46" s="238"/>
      <c r="J46" s="162"/>
      <c r="K46" s="9"/>
      <c r="M46" s="128"/>
      <c r="N46" s="126"/>
      <c r="P46" s="7"/>
    </row>
    <row r="47" spans="2:16" x14ac:dyDescent="0.2">
      <c r="B47" s="54" t="s">
        <v>0</v>
      </c>
      <c r="C47" s="154"/>
      <c r="E47" s="237"/>
      <c r="F47" s="238"/>
      <c r="G47" s="162"/>
      <c r="H47" s="162"/>
      <c r="I47" s="238"/>
      <c r="J47" s="162"/>
      <c r="K47" s="77"/>
      <c r="M47" s="128"/>
      <c r="N47" s="126"/>
      <c r="P47" s="7"/>
    </row>
    <row r="48" spans="2:16" x14ac:dyDescent="0.2">
      <c r="B48" s="53" t="s">
        <v>110</v>
      </c>
      <c r="C48" s="159">
        <v>0</v>
      </c>
      <c r="E48" s="237"/>
      <c r="F48" s="238"/>
      <c r="G48" s="162"/>
      <c r="H48" s="162"/>
      <c r="I48" s="238"/>
      <c r="J48" s="162"/>
      <c r="K48" s="45"/>
      <c r="M48" s="128"/>
      <c r="N48" s="126"/>
      <c r="P48" s="7"/>
    </row>
    <row r="49" spans="2:16" x14ac:dyDescent="0.2">
      <c r="B49" s="53" t="s">
        <v>112</v>
      </c>
      <c r="C49" s="328">
        <f>total_installed_cost*prop_tax_cost_assessed_percent/100</f>
        <v>0</v>
      </c>
      <c r="E49" s="237"/>
      <c r="F49" s="238"/>
      <c r="G49" s="162"/>
      <c r="H49" s="162"/>
      <c r="I49" s="238"/>
      <c r="J49" s="162"/>
      <c r="K49" s="9"/>
      <c r="M49" s="128"/>
      <c r="N49" s="126"/>
      <c r="P49" s="9"/>
    </row>
    <row r="50" spans="2:16" x14ac:dyDescent="0.2">
      <c r="B50" s="53" t="s">
        <v>111</v>
      </c>
      <c r="C50" s="158">
        <v>0</v>
      </c>
      <c r="E50" s="237"/>
      <c r="F50" s="238"/>
      <c r="G50" s="162"/>
      <c r="H50" s="162"/>
      <c r="I50" s="238"/>
      <c r="J50" s="162"/>
      <c r="K50" s="15"/>
      <c r="M50" s="128"/>
      <c r="N50" s="126"/>
      <c r="P50" s="7"/>
    </row>
    <row r="51" spans="2:16" x14ac:dyDescent="0.2">
      <c r="B51" s="53" t="s">
        <v>113</v>
      </c>
      <c r="C51" s="158">
        <v>0</v>
      </c>
      <c r="E51" s="237"/>
      <c r="F51" s="238"/>
      <c r="G51" s="162"/>
      <c r="H51" s="162"/>
      <c r="I51" s="238"/>
      <c r="J51" s="162"/>
      <c r="K51" s="9"/>
      <c r="M51" s="128"/>
      <c r="N51" s="126"/>
      <c r="P51" s="7"/>
    </row>
    <row r="52" spans="2:16" x14ac:dyDescent="0.2">
      <c r="B52" s="42" t="s">
        <v>48</v>
      </c>
      <c r="C52" s="154"/>
      <c r="E52" s="237"/>
      <c r="F52" s="238"/>
      <c r="G52" s="162"/>
      <c r="H52" s="162"/>
      <c r="I52" s="238"/>
      <c r="J52" s="162"/>
      <c r="K52" s="9"/>
      <c r="M52" s="128"/>
      <c r="N52" s="126"/>
      <c r="P52" s="7"/>
    </row>
    <row r="53" spans="2:16" x14ac:dyDescent="0.2">
      <c r="B53" s="51" t="s">
        <v>180</v>
      </c>
      <c r="C53" s="153">
        <v>0</v>
      </c>
      <c r="E53" s="237"/>
      <c r="F53" s="238"/>
      <c r="G53" s="162"/>
      <c r="H53" s="162"/>
      <c r="I53" s="238"/>
      <c r="J53" s="162"/>
      <c r="K53" s="7"/>
      <c r="M53" s="128"/>
      <c r="N53" s="126"/>
      <c r="P53" s="7"/>
    </row>
    <row r="54" spans="2:16" x14ac:dyDescent="0.2">
      <c r="B54" s="51" t="s">
        <v>179</v>
      </c>
      <c r="C54" s="328">
        <f>total_installed_cost*salvage_percentage/100</f>
        <v>0</v>
      </c>
      <c r="G54" s="162"/>
      <c r="H54" s="162"/>
      <c r="I54" s="238"/>
      <c r="J54" s="162"/>
      <c r="K54" s="9"/>
      <c r="M54" s="128"/>
      <c r="N54" s="126"/>
      <c r="P54" s="7"/>
    </row>
    <row r="55" spans="2:16" x14ac:dyDescent="0.2">
      <c r="B55" s="7"/>
      <c r="C55" s="160"/>
      <c r="E55" s="9"/>
      <c r="G55" s="7"/>
      <c r="H55" s="7"/>
      <c r="I55" s="29"/>
      <c r="J55" s="9"/>
      <c r="K55" s="9"/>
      <c r="M55" s="128"/>
      <c r="N55" s="126"/>
      <c r="P55" s="7"/>
    </row>
    <row r="56" spans="2:16" ht="13.5" thickBot="1" x14ac:dyDescent="0.25">
      <c r="B56" s="289" t="s">
        <v>117</v>
      </c>
      <c r="C56" s="290"/>
      <c r="E56" s="9"/>
      <c r="G56" s="7"/>
      <c r="H56" s="7"/>
      <c r="I56" s="29"/>
      <c r="J56" s="9"/>
      <c r="K56" s="9"/>
      <c r="M56" s="128"/>
      <c r="N56" s="126"/>
      <c r="P56" s="7"/>
    </row>
    <row r="57" spans="2:16" x14ac:dyDescent="0.2">
      <c r="B57" s="353" t="s">
        <v>280</v>
      </c>
      <c r="C57" s="354"/>
      <c r="E57" s="9"/>
      <c r="G57" s="7"/>
      <c r="H57" s="7"/>
      <c r="I57" s="29"/>
      <c r="J57" s="9"/>
      <c r="K57" s="9"/>
      <c r="M57" s="128"/>
      <c r="N57" s="126"/>
      <c r="P57" s="7"/>
    </row>
    <row r="58" spans="2:16" x14ac:dyDescent="0.2">
      <c r="B58" s="322" t="s">
        <v>349</v>
      </c>
      <c r="C58" s="323" t="s">
        <v>177</v>
      </c>
      <c r="E58" s="9"/>
      <c r="G58" s="7"/>
      <c r="H58" s="7"/>
      <c r="I58" s="29"/>
      <c r="J58" s="9"/>
      <c r="K58" s="9"/>
      <c r="M58" s="128"/>
      <c r="N58" s="126"/>
      <c r="P58" s="7"/>
    </row>
    <row r="59" spans="2:16" x14ac:dyDescent="0.2">
      <c r="B59" s="322" t="s">
        <v>350</v>
      </c>
      <c r="C59" s="323" t="s">
        <v>272</v>
      </c>
      <c r="E59" s="9"/>
      <c r="G59" s="7"/>
      <c r="H59" s="7"/>
      <c r="I59" s="29"/>
      <c r="J59" s="9"/>
      <c r="K59" s="9"/>
      <c r="M59" s="128"/>
      <c r="N59" s="126"/>
      <c r="P59" s="7"/>
    </row>
    <row r="60" spans="2:16" x14ac:dyDescent="0.2">
      <c r="B60" s="322" t="s">
        <v>351</v>
      </c>
      <c r="C60" s="323">
        <v>0</v>
      </c>
      <c r="E60" s="9"/>
      <c r="G60" s="7"/>
      <c r="H60" s="7"/>
      <c r="I60" s="29"/>
      <c r="J60" s="9"/>
      <c r="K60" s="9"/>
      <c r="M60" s="128"/>
      <c r="N60" s="126"/>
      <c r="P60" s="7"/>
    </row>
    <row r="61" spans="2:16" x14ac:dyDescent="0.2">
      <c r="B61" s="363" t="s">
        <v>352</v>
      </c>
      <c r="C61" s="364" t="s">
        <v>17</v>
      </c>
      <c r="E61" s="9"/>
      <c r="G61" s="7"/>
      <c r="H61" s="7"/>
      <c r="I61" s="29"/>
      <c r="J61" s="9"/>
      <c r="K61" s="9"/>
      <c r="M61" s="128"/>
      <c r="N61" s="126"/>
      <c r="P61" s="7"/>
    </row>
    <row r="62" spans="2:16" x14ac:dyDescent="0.2">
      <c r="B62" s="363" t="s">
        <v>353</v>
      </c>
      <c r="C62" s="364">
        <v>100</v>
      </c>
      <c r="E62" s="9"/>
      <c r="G62" s="7"/>
      <c r="H62" s="7"/>
      <c r="I62" s="29"/>
      <c r="J62" s="9"/>
      <c r="K62" s="9"/>
      <c r="M62" s="128"/>
      <c r="N62" s="126"/>
      <c r="P62" s="7"/>
    </row>
    <row r="63" spans="2:16" ht="13.5" thickBot="1" x14ac:dyDescent="0.25">
      <c r="B63" s="325" t="s">
        <v>354</v>
      </c>
      <c r="C63" s="326" t="s">
        <v>282</v>
      </c>
      <c r="E63" s="9"/>
      <c r="G63" s="7"/>
      <c r="H63" s="7"/>
      <c r="I63" s="29"/>
      <c r="J63" s="9"/>
      <c r="K63" s="9"/>
      <c r="M63" s="128"/>
      <c r="N63" s="126"/>
      <c r="P63" s="7"/>
    </row>
    <row r="64" spans="2:16" x14ac:dyDescent="0.2">
      <c r="B64" s="299" t="s">
        <v>249</v>
      </c>
      <c r="C64" s="291"/>
      <c r="E64" s="160"/>
      <c r="G64" s="7"/>
      <c r="H64" s="7"/>
      <c r="I64" s="29"/>
      <c r="J64" s="9"/>
      <c r="K64" s="9"/>
      <c r="M64" s="128"/>
      <c r="N64" s="126"/>
      <c r="P64" s="7"/>
    </row>
    <row r="65" spans="2:16" x14ac:dyDescent="0.2">
      <c r="B65" s="52" t="s">
        <v>118</v>
      </c>
      <c r="C65" s="233">
        <v>0</v>
      </c>
      <c r="D65" s="110"/>
      <c r="E65" s="160"/>
      <c r="G65" s="7"/>
      <c r="H65" s="7"/>
      <c r="I65" s="29"/>
      <c r="J65" s="9"/>
      <c r="K65" s="9"/>
      <c r="M65" s="128"/>
      <c r="N65" s="126"/>
      <c r="P65" s="7"/>
    </row>
    <row r="66" spans="2:16" x14ac:dyDescent="0.2">
      <c r="B66" s="52" t="s">
        <v>281</v>
      </c>
      <c r="C66" s="233">
        <v>0</v>
      </c>
      <c r="D66" s="110"/>
      <c r="E66" s="160"/>
      <c r="G66" s="7"/>
      <c r="H66" s="7"/>
      <c r="I66" s="29"/>
      <c r="J66" s="9"/>
      <c r="K66" s="9"/>
      <c r="M66" s="128"/>
      <c r="N66" s="126"/>
      <c r="P66" s="7"/>
    </row>
    <row r="67" spans="2:16" x14ac:dyDescent="0.2">
      <c r="B67" s="52" t="s">
        <v>119</v>
      </c>
      <c r="C67" s="158">
        <v>0</v>
      </c>
      <c r="D67" s="110"/>
      <c r="E67" s="160"/>
      <c r="G67" s="7"/>
      <c r="H67" s="7"/>
      <c r="I67" s="29"/>
      <c r="J67" s="9"/>
      <c r="K67" s="9"/>
      <c r="M67" s="128"/>
      <c r="N67" s="126"/>
      <c r="P67" s="7"/>
    </row>
    <row r="68" spans="2:16" x14ac:dyDescent="0.2">
      <c r="B68" s="52" t="s">
        <v>120</v>
      </c>
      <c r="C68" s="145">
        <v>0</v>
      </c>
      <c r="D68" s="110"/>
      <c r="E68" s="207"/>
      <c r="G68" s="7"/>
      <c r="H68" s="7"/>
      <c r="I68" s="29"/>
      <c r="J68" s="9"/>
      <c r="K68" s="9"/>
      <c r="M68" s="128"/>
      <c r="N68" s="126"/>
      <c r="P68" s="7"/>
    </row>
    <row r="69" spans="2:16" x14ac:dyDescent="0.2">
      <c r="B69" s="52" t="s">
        <v>121</v>
      </c>
      <c r="C69" s="158">
        <v>0</v>
      </c>
      <c r="D69" s="110"/>
      <c r="E69" s="207"/>
      <c r="G69" s="7"/>
      <c r="H69" s="7"/>
      <c r="I69" s="29"/>
      <c r="J69" s="9"/>
      <c r="K69" s="9"/>
      <c r="M69" s="128"/>
      <c r="N69" s="126"/>
      <c r="P69" s="7"/>
    </row>
    <row r="70" spans="2:16" x14ac:dyDescent="0.2">
      <c r="B70" s="52" t="s">
        <v>254</v>
      </c>
      <c r="C70" s="265">
        <v>0</v>
      </c>
      <c r="D70" s="327"/>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122</v>
      </c>
      <c r="C72" s="138"/>
      <c r="G72" s="7"/>
      <c r="H72" s="7"/>
      <c r="I72" s="29"/>
      <c r="J72" s="9"/>
      <c r="K72" s="9"/>
      <c r="M72" s="128"/>
      <c r="N72" s="126"/>
      <c r="P72" s="7"/>
    </row>
    <row r="73" spans="2:16" x14ac:dyDescent="0.2">
      <c r="B73" s="51" t="s">
        <v>123</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135</v>
      </c>
      <c r="C75" s="138"/>
      <c r="H75" s="7"/>
      <c r="J75" s="9"/>
      <c r="K75" s="9"/>
      <c r="M75" s="128"/>
      <c r="N75" s="126"/>
      <c r="P75" s="7"/>
    </row>
    <row r="76" spans="2:16" x14ac:dyDescent="0.2">
      <c r="B76" s="51" t="s">
        <v>181</v>
      </c>
      <c r="C76" s="139">
        <v>0</v>
      </c>
      <c r="H76" s="7"/>
      <c r="J76" s="9"/>
      <c r="K76" s="9"/>
      <c r="M76" s="128"/>
      <c r="N76" s="126"/>
      <c r="P76" s="7"/>
    </row>
    <row r="77" spans="2:16" x14ac:dyDescent="0.2">
      <c r="C77" s="140"/>
      <c r="H77" s="7"/>
      <c r="J77" s="9"/>
      <c r="K77" s="9"/>
      <c r="M77" s="128"/>
      <c r="N77" s="126"/>
      <c r="P77" s="7"/>
    </row>
    <row r="78" spans="2:16" x14ac:dyDescent="0.2">
      <c r="B78" s="5" t="s">
        <v>215</v>
      </c>
      <c r="C78" s="8"/>
      <c r="D78" s="8"/>
      <c r="E78" s="8"/>
      <c r="F78" s="8"/>
      <c r="G78" s="8"/>
      <c r="H78" s="8"/>
      <c r="I78" s="6"/>
      <c r="J78" s="9"/>
      <c r="K78" s="9"/>
      <c r="M78" s="128"/>
      <c r="N78" s="126"/>
      <c r="P78" s="7"/>
    </row>
    <row r="79" spans="2:16" ht="25.5" x14ac:dyDescent="0.2">
      <c r="B79" s="51"/>
      <c r="C79" s="283" t="s">
        <v>129</v>
      </c>
      <c r="D79" s="282" t="s">
        <v>130</v>
      </c>
      <c r="E79" s="282" t="s">
        <v>131</v>
      </c>
      <c r="F79" s="282" t="s">
        <v>132</v>
      </c>
      <c r="G79" s="282" t="s">
        <v>24</v>
      </c>
      <c r="H79" s="282" t="s">
        <v>25</v>
      </c>
      <c r="I79" s="284" t="s">
        <v>133</v>
      </c>
      <c r="J79" s="9"/>
      <c r="K79" s="9"/>
      <c r="M79" s="128"/>
      <c r="N79" s="126"/>
      <c r="P79" s="7"/>
    </row>
    <row r="80" spans="2:16" x14ac:dyDescent="0.2">
      <c r="B80" s="51" t="s">
        <v>124</v>
      </c>
      <c r="C80" s="243">
        <v>0</v>
      </c>
      <c r="D80" s="245">
        <v>0</v>
      </c>
      <c r="E80" s="204">
        <v>0</v>
      </c>
      <c r="F80" s="248">
        <v>0</v>
      </c>
      <c r="G80" s="243">
        <f>C80/100*total_installed_cost</f>
        <v>0</v>
      </c>
      <c r="H80" s="243">
        <f>G80*F80/100*E80/12*0.5</f>
        <v>0</v>
      </c>
      <c r="I80" s="243">
        <f>H80+D80/100*G80</f>
        <v>0</v>
      </c>
      <c r="J80" s="9"/>
      <c r="K80" s="9"/>
      <c r="M80" s="128"/>
      <c r="N80" s="126"/>
      <c r="P80" s="7"/>
    </row>
    <row r="81" spans="2:16" x14ac:dyDescent="0.2">
      <c r="B81" s="51" t="s">
        <v>125</v>
      </c>
      <c r="C81" s="243">
        <v>0</v>
      </c>
      <c r="D81" s="245">
        <v>0</v>
      </c>
      <c r="E81" s="204">
        <v>0</v>
      </c>
      <c r="F81" s="248">
        <v>0</v>
      </c>
      <c r="G81" s="243">
        <f>C81/100*total_installed_cost</f>
        <v>0</v>
      </c>
      <c r="H81" s="243">
        <f>G81*F81/100*E81/12*0.5</f>
        <v>0</v>
      </c>
      <c r="I81" s="243">
        <f t="shared" ref="I81:I84" si="0">H81+D81/100*G81</f>
        <v>0</v>
      </c>
      <c r="J81" s="9"/>
      <c r="K81" s="9"/>
      <c r="M81" s="128"/>
      <c r="N81" s="126"/>
      <c r="P81" s="7"/>
    </row>
    <row r="82" spans="2:16" x14ac:dyDescent="0.2">
      <c r="B82" s="51" t="s">
        <v>126</v>
      </c>
      <c r="C82" s="243">
        <v>0</v>
      </c>
      <c r="D82" s="245">
        <v>0</v>
      </c>
      <c r="E82" s="204">
        <v>0</v>
      </c>
      <c r="F82" s="248">
        <v>0</v>
      </c>
      <c r="G82" s="243">
        <f>C82/100*total_installed_cost</f>
        <v>0</v>
      </c>
      <c r="H82" s="243">
        <f>G82*F82/100*E82/12*0.5</f>
        <v>0</v>
      </c>
      <c r="I82" s="243">
        <f t="shared" si="0"/>
        <v>0</v>
      </c>
      <c r="J82" s="9"/>
      <c r="K82" s="9"/>
      <c r="M82" s="128"/>
      <c r="N82" s="126"/>
      <c r="P82" s="7"/>
    </row>
    <row r="83" spans="2:16" x14ac:dyDescent="0.2">
      <c r="B83" s="51" t="s">
        <v>127</v>
      </c>
      <c r="C83" s="243">
        <v>0</v>
      </c>
      <c r="D83" s="245">
        <v>0</v>
      </c>
      <c r="E83" s="204">
        <v>0</v>
      </c>
      <c r="F83" s="248">
        <v>0</v>
      </c>
      <c r="G83" s="243">
        <f>C83/100*total_installed_cost</f>
        <v>0</v>
      </c>
      <c r="H83" s="243">
        <f>G83*F83/100*E83/12*0.5</f>
        <v>0</v>
      </c>
      <c r="I83" s="243">
        <f t="shared" si="0"/>
        <v>0</v>
      </c>
      <c r="J83" s="9"/>
      <c r="K83" s="9"/>
      <c r="M83" s="128"/>
      <c r="N83" s="126"/>
      <c r="P83" s="7"/>
    </row>
    <row r="84" spans="2:16" x14ac:dyDescent="0.2">
      <c r="B84" s="51" t="s">
        <v>128</v>
      </c>
      <c r="C84" s="244">
        <v>0</v>
      </c>
      <c r="D84" s="246">
        <v>0</v>
      </c>
      <c r="E84" s="247">
        <v>0</v>
      </c>
      <c r="F84" s="249">
        <v>0</v>
      </c>
      <c r="G84" s="243">
        <f>C84/100*total_installed_cost</f>
        <v>0</v>
      </c>
      <c r="H84" s="243">
        <f>G84*F84/100*E84/12*0.5</f>
        <v>0</v>
      </c>
      <c r="I84" s="243">
        <f t="shared" si="0"/>
        <v>0</v>
      </c>
      <c r="J84" s="9"/>
      <c r="K84" s="9"/>
      <c r="M84" s="128"/>
      <c r="N84" s="126"/>
      <c r="P84" s="7"/>
    </row>
    <row r="85" spans="2:16" x14ac:dyDescent="0.2">
      <c r="B85" s="56" t="s">
        <v>134</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136</v>
      </c>
      <c r="C87" s="8"/>
      <c r="D87" s="8"/>
      <c r="E87" s="8"/>
      <c r="F87" s="253"/>
      <c r="G87" s="7"/>
      <c r="H87" s="7"/>
      <c r="I87" s="9"/>
      <c r="J87" s="9"/>
      <c r="K87" s="9"/>
      <c r="M87" s="128"/>
      <c r="N87" s="126"/>
      <c r="P87" s="7"/>
    </row>
    <row r="88" spans="2:16" x14ac:dyDescent="0.2">
      <c r="B88" s="51" t="s">
        <v>137</v>
      </c>
      <c r="C88" s="161">
        <v>0</v>
      </c>
      <c r="D88" s="9"/>
      <c r="E88" s="9"/>
      <c r="F88" s="253"/>
      <c r="G88" s="7"/>
      <c r="H88" s="7"/>
      <c r="I88" s="9"/>
      <c r="J88" s="9"/>
      <c r="K88" s="9"/>
      <c r="M88" s="128"/>
      <c r="N88" s="126"/>
      <c r="P88" s="7"/>
    </row>
    <row r="89" spans="2:16" x14ac:dyDescent="0.2">
      <c r="B89" s="51" t="s">
        <v>146</v>
      </c>
      <c r="C89" s="161">
        <v>0</v>
      </c>
      <c r="D89" s="9"/>
      <c r="E89" s="9"/>
      <c r="F89" s="253"/>
      <c r="G89" s="7"/>
      <c r="H89" s="7"/>
      <c r="I89" s="9"/>
      <c r="J89" s="9"/>
      <c r="K89" s="9"/>
      <c r="M89" s="128"/>
      <c r="N89" s="126"/>
      <c r="P89" s="7"/>
    </row>
    <row r="90" spans="2:16" x14ac:dyDescent="0.2">
      <c r="B90" s="11" t="s">
        <v>138</v>
      </c>
      <c r="C90" s="161">
        <v>0</v>
      </c>
      <c r="D90" s="9"/>
      <c r="E90" s="9"/>
      <c r="F90" s="253"/>
      <c r="G90" s="7"/>
      <c r="H90" s="7"/>
      <c r="I90" s="9"/>
      <c r="J90" s="9"/>
      <c r="K90" s="9"/>
      <c r="M90" s="128"/>
      <c r="N90" s="126"/>
      <c r="P90" s="7"/>
    </row>
    <row r="91" spans="2:16" x14ac:dyDescent="0.2">
      <c r="B91" s="11" t="s">
        <v>300</v>
      </c>
      <c r="C91" s="161">
        <v>0</v>
      </c>
      <c r="D91" s="9"/>
      <c r="E91" s="9"/>
      <c r="F91" s="253"/>
      <c r="G91" s="7"/>
      <c r="H91" s="7"/>
      <c r="I91" s="9"/>
      <c r="J91" s="9"/>
      <c r="K91" s="9"/>
      <c r="M91" s="128"/>
      <c r="N91" s="126"/>
      <c r="P91" s="7"/>
    </row>
    <row r="92" spans="2:16" x14ac:dyDescent="0.2">
      <c r="B92" s="51" t="s">
        <v>139</v>
      </c>
      <c r="C92" s="135" t="s">
        <v>192</v>
      </c>
      <c r="D92" s="282" t="s">
        <v>143</v>
      </c>
      <c r="E92" s="306" t="s">
        <v>144</v>
      </c>
      <c r="F92" s="253"/>
      <c r="G92" s="7"/>
      <c r="H92" s="7"/>
      <c r="I92" s="9"/>
      <c r="J92" s="9"/>
      <c r="K92" s="9"/>
      <c r="M92" s="128"/>
      <c r="N92" s="126"/>
      <c r="P92" s="7"/>
    </row>
    <row r="93" spans="2:16" x14ac:dyDescent="0.2">
      <c r="B93" s="65" t="s">
        <v>140</v>
      </c>
      <c r="C93" s="161">
        <v>0</v>
      </c>
      <c r="D93" s="328">
        <f>C93*system_capacity</f>
        <v>0</v>
      </c>
      <c r="E93" s="307">
        <v>0</v>
      </c>
      <c r="F93" s="253"/>
      <c r="G93" s="7"/>
      <c r="H93" s="7"/>
      <c r="I93" s="9"/>
      <c r="J93" s="9"/>
      <c r="K93" s="9"/>
      <c r="M93" s="128"/>
      <c r="N93" s="126"/>
      <c r="P93" s="7"/>
    </row>
    <row r="94" spans="2:16" x14ac:dyDescent="0.2">
      <c r="B94" s="52" t="s">
        <v>142</v>
      </c>
      <c r="C94" s="161">
        <v>0</v>
      </c>
      <c r="D94" s="328">
        <f>C94*system_capacity</f>
        <v>0</v>
      </c>
      <c r="E94" s="307">
        <v>0</v>
      </c>
      <c r="F94" s="253"/>
      <c r="G94" s="7"/>
      <c r="H94" s="7"/>
      <c r="I94" s="9"/>
      <c r="J94" s="9"/>
      <c r="K94" s="9"/>
      <c r="M94" s="128"/>
      <c r="N94" s="126"/>
      <c r="P94" s="7"/>
    </row>
    <row r="95" spans="2:16" x14ac:dyDescent="0.2">
      <c r="B95" s="78" t="s">
        <v>141</v>
      </c>
      <c r="C95" s="161">
        <v>0</v>
      </c>
      <c r="D95" s="328">
        <f>C95*system_capacity</f>
        <v>0</v>
      </c>
      <c r="E95" s="307">
        <v>0</v>
      </c>
      <c r="F95" s="253"/>
      <c r="G95" s="7"/>
      <c r="H95" s="7"/>
      <c r="I95" s="9"/>
      <c r="J95" s="9"/>
      <c r="K95" s="9"/>
      <c r="M95" s="128"/>
      <c r="N95" s="126"/>
      <c r="P95" s="7"/>
    </row>
    <row r="96" spans="2:16" x14ac:dyDescent="0.2">
      <c r="B96" s="55" t="s">
        <v>145</v>
      </c>
      <c r="C96" s="44"/>
      <c r="D96" s="305"/>
      <c r="E96" s="305"/>
      <c r="F96" s="253"/>
      <c r="G96" s="7"/>
      <c r="H96" s="7"/>
      <c r="I96" s="9"/>
      <c r="J96" s="9"/>
      <c r="K96" s="9"/>
      <c r="M96" s="128"/>
      <c r="N96" s="126"/>
      <c r="P96" s="7"/>
    </row>
    <row r="97" spans="2:17" x14ac:dyDescent="0.2">
      <c r="B97" s="63" t="s">
        <v>4</v>
      </c>
      <c r="C97" s="304" t="s">
        <v>42</v>
      </c>
      <c r="D97" s="253"/>
      <c r="E97" s="9"/>
      <c r="F97" s="253"/>
      <c r="G97" s="7"/>
      <c r="H97" s="7"/>
      <c r="I97" s="9"/>
      <c r="J97" s="9"/>
      <c r="K97" s="9"/>
      <c r="M97" s="128"/>
      <c r="N97" s="126"/>
      <c r="P97" s="7"/>
    </row>
    <row r="98" spans="2:17" x14ac:dyDescent="0.2">
      <c r="B98" s="63" t="s">
        <v>5</v>
      </c>
      <c r="C98" s="304" t="s">
        <v>42</v>
      </c>
      <c r="D98" s="308"/>
      <c r="E98" s="309"/>
      <c r="F98" s="253"/>
      <c r="G98" s="7"/>
      <c r="H98" s="7"/>
      <c r="I98" s="9"/>
      <c r="J98" s="9"/>
      <c r="K98" s="9"/>
      <c r="M98" s="128"/>
      <c r="N98" s="126"/>
      <c r="P98" s="7"/>
    </row>
    <row r="99" spans="2:17" x14ac:dyDescent="0.2">
      <c r="G99" s="7"/>
      <c r="H99" s="7"/>
      <c r="I99" s="9"/>
      <c r="J99" s="9"/>
      <c r="K99" s="9"/>
      <c r="M99" s="128"/>
      <c r="N99" s="126"/>
      <c r="P99" s="7"/>
    </row>
    <row r="100" spans="2:17" x14ac:dyDescent="0.2">
      <c r="B100" s="5" t="s">
        <v>147</v>
      </c>
      <c r="C100" s="8"/>
      <c r="D100" s="8"/>
      <c r="E100" s="8"/>
      <c r="F100" s="6"/>
      <c r="G100" s="7"/>
      <c r="H100" s="7"/>
      <c r="I100" s="9"/>
      <c r="J100" s="9"/>
      <c r="K100" s="9"/>
      <c r="M100" s="128"/>
      <c r="N100" s="126"/>
      <c r="P100" s="7"/>
    </row>
    <row r="101" spans="2:17" x14ac:dyDescent="0.2">
      <c r="B101" s="42" t="s">
        <v>2</v>
      </c>
      <c r="C101" s="43"/>
      <c r="D101" s="66"/>
      <c r="E101" s="375" t="s">
        <v>243</v>
      </c>
      <c r="F101" s="376"/>
      <c r="G101" s="7"/>
      <c r="H101" s="7"/>
      <c r="I101" s="7"/>
      <c r="J101" s="7"/>
      <c r="K101" s="7"/>
      <c r="M101" s="128"/>
      <c r="N101" s="126"/>
    </row>
    <row r="102" spans="2:17" x14ac:dyDescent="0.2">
      <c r="B102" s="65" t="s">
        <v>149</v>
      </c>
      <c r="C102" s="10" t="s">
        <v>212</v>
      </c>
      <c r="D102" s="76"/>
      <c r="E102" s="282" t="s">
        <v>4</v>
      </c>
      <c r="F102" s="282" t="s">
        <v>5</v>
      </c>
      <c r="G102" s="7"/>
      <c r="H102" s="7"/>
      <c r="I102" s="9"/>
      <c r="J102" s="9"/>
      <c r="K102" s="9"/>
      <c r="M102" s="128"/>
      <c r="N102" s="126"/>
    </row>
    <row r="103" spans="2:17" x14ac:dyDescent="0.2">
      <c r="B103" s="64" t="s">
        <v>150</v>
      </c>
      <c r="C103" s="182">
        <v>0</v>
      </c>
      <c r="D103" s="46"/>
      <c r="E103" s="85" t="s">
        <v>17</v>
      </c>
      <c r="F103" s="85" t="s">
        <v>17</v>
      </c>
      <c r="G103" s="7"/>
      <c r="H103" s="7"/>
      <c r="I103" s="9"/>
      <c r="J103" s="9"/>
      <c r="K103" s="9"/>
      <c r="M103" s="128"/>
      <c r="N103" s="126"/>
    </row>
    <row r="104" spans="2:17" x14ac:dyDescent="0.2">
      <c r="B104" s="64" t="s">
        <v>151</v>
      </c>
      <c r="C104" s="182">
        <v>0</v>
      </c>
      <c r="D104" s="68"/>
      <c r="E104" s="75" t="s">
        <v>17</v>
      </c>
      <c r="F104" s="71" t="s">
        <v>17</v>
      </c>
      <c r="G104" s="7"/>
      <c r="I104" s="9"/>
      <c r="J104" s="9"/>
      <c r="K104" s="9"/>
      <c r="M104" s="128"/>
      <c r="N104" s="126"/>
    </row>
    <row r="105" spans="2:17" x14ac:dyDescent="0.2">
      <c r="B105" s="63" t="s">
        <v>154</v>
      </c>
      <c r="C105" s="12" t="s">
        <v>7</v>
      </c>
      <c r="D105" s="17" t="s">
        <v>174</v>
      </c>
      <c r="E105" s="72"/>
      <c r="F105" s="73"/>
      <c r="G105" s="7"/>
      <c r="H105" s="7"/>
      <c r="I105" s="9"/>
      <c r="J105" s="9"/>
      <c r="K105" s="9"/>
      <c r="M105" s="128"/>
      <c r="N105" s="126"/>
    </row>
    <row r="106" spans="2:17" x14ac:dyDescent="0.2">
      <c r="B106" s="64" t="s">
        <v>152</v>
      </c>
      <c r="C106" s="135">
        <v>0</v>
      </c>
      <c r="D106" s="62">
        <v>9.9999999999999998E+37</v>
      </c>
      <c r="E106" s="69" t="s">
        <v>17</v>
      </c>
      <c r="F106" s="69" t="s">
        <v>17</v>
      </c>
      <c r="G106" s="7"/>
      <c r="I106" s="9"/>
      <c r="J106" s="9"/>
      <c r="K106" s="9"/>
      <c r="M106" s="128"/>
      <c r="N106" s="126"/>
    </row>
    <row r="107" spans="2:17" ht="13.5" thickBot="1" x14ac:dyDescent="0.25">
      <c r="B107" s="350" t="s">
        <v>153</v>
      </c>
      <c r="C107" s="351">
        <v>0</v>
      </c>
      <c r="D107" s="352">
        <v>9.9999999999999998E+37</v>
      </c>
      <c r="E107" s="86" t="s">
        <v>17</v>
      </c>
      <c r="F107" s="86" t="s">
        <v>17</v>
      </c>
      <c r="G107" s="7"/>
      <c r="I107" s="9"/>
      <c r="J107" s="9"/>
      <c r="K107" s="9"/>
      <c r="M107" s="128"/>
      <c r="N107" s="126"/>
    </row>
    <row r="108" spans="2:17" x14ac:dyDescent="0.2">
      <c r="B108" s="347" t="s">
        <v>6</v>
      </c>
      <c r="C108" s="348" t="s">
        <v>9</v>
      </c>
      <c r="D108" s="349" t="s">
        <v>213</v>
      </c>
      <c r="E108" s="345" t="s">
        <v>211</v>
      </c>
      <c r="F108" s="253"/>
      <c r="G108" s="7"/>
      <c r="I108" s="9"/>
      <c r="J108" s="9"/>
      <c r="K108" s="9"/>
      <c r="M108" s="128"/>
      <c r="N108" s="126"/>
      <c r="Q108" s="7"/>
    </row>
    <row r="109" spans="2:17" x14ac:dyDescent="0.2">
      <c r="B109" s="63" t="s">
        <v>4</v>
      </c>
      <c r="C109" s="368">
        <v>0</v>
      </c>
      <c r="D109" s="183">
        <v>0</v>
      </c>
      <c r="E109" s="346">
        <v>0</v>
      </c>
      <c r="F109" s="253"/>
      <c r="G109" s="7"/>
      <c r="I109" s="9"/>
      <c r="J109" s="9"/>
      <c r="K109" s="9"/>
      <c r="M109" s="128"/>
      <c r="N109" s="126"/>
      <c r="Q109" s="7"/>
    </row>
    <row r="110" spans="2:17" x14ac:dyDescent="0.2">
      <c r="B110" s="63" t="s">
        <v>5</v>
      </c>
      <c r="C110" s="368">
        <v>0</v>
      </c>
      <c r="D110" s="183">
        <v>0</v>
      </c>
      <c r="E110" s="346">
        <v>0</v>
      </c>
      <c r="F110" s="253"/>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89" t="s">
        <v>148</v>
      </c>
      <c r="C112" s="312"/>
      <c r="D112" s="312"/>
      <c r="E112" s="312"/>
      <c r="F112" s="312"/>
      <c r="G112" s="312"/>
      <c r="H112" s="313"/>
      <c r="I112" s="49"/>
      <c r="K112" s="9"/>
      <c r="M112" s="128"/>
      <c r="N112" s="123"/>
      <c r="Q112" s="7"/>
    </row>
    <row r="113" spans="2:15" x14ac:dyDescent="0.2">
      <c r="B113" s="93" t="s">
        <v>15</v>
      </c>
      <c r="C113" s="303"/>
      <c r="D113" s="43"/>
      <c r="E113" s="92"/>
      <c r="F113" s="92"/>
      <c r="G113" s="92"/>
      <c r="H113" s="70"/>
      <c r="I113" s="9"/>
      <c r="K113" s="9"/>
      <c r="M113" s="128"/>
      <c r="N113" s="123"/>
    </row>
    <row r="114" spans="2:15" x14ac:dyDescent="0.2">
      <c r="B114" s="99" t="s">
        <v>149</v>
      </c>
      <c r="C114" s="88" t="s">
        <v>212</v>
      </c>
      <c r="D114" s="310"/>
      <c r="E114" s="74" t="s">
        <v>235</v>
      </c>
      <c r="F114" s="69" t="s">
        <v>236</v>
      </c>
      <c r="G114" s="69" t="s">
        <v>237</v>
      </c>
      <c r="H114" s="69" t="s">
        <v>238</v>
      </c>
      <c r="I114" s="7"/>
      <c r="K114" s="91"/>
      <c r="M114" s="128"/>
      <c r="N114" s="127"/>
    </row>
    <row r="115" spans="2:15" x14ac:dyDescent="0.2">
      <c r="B115" s="82" t="s">
        <v>150</v>
      </c>
      <c r="C115" s="184">
        <v>0</v>
      </c>
      <c r="D115" s="311"/>
      <c r="E115" s="87" t="s">
        <v>17</v>
      </c>
      <c r="F115" s="87" t="s">
        <v>17</v>
      </c>
      <c r="G115" s="85" t="s">
        <v>17</v>
      </c>
      <c r="H115" s="85" t="s">
        <v>17</v>
      </c>
      <c r="I115" s="7"/>
      <c r="K115" s="9"/>
      <c r="M115" s="128"/>
      <c r="N115" s="123"/>
    </row>
    <row r="116" spans="2:15" x14ac:dyDescent="0.2">
      <c r="B116" s="82" t="s">
        <v>151</v>
      </c>
      <c r="C116" s="184">
        <v>0</v>
      </c>
      <c r="D116" s="311"/>
      <c r="E116" s="87" t="s">
        <v>17</v>
      </c>
      <c r="F116" s="87" t="s">
        <v>17</v>
      </c>
      <c r="G116" s="85" t="s">
        <v>17</v>
      </c>
      <c r="H116" s="85" t="s">
        <v>17</v>
      </c>
      <c r="I116" s="7"/>
      <c r="K116" s="9"/>
      <c r="M116" s="128"/>
      <c r="N116" s="123"/>
    </row>
    <row r="117" spans="2:15" x14ac:dyDescent="0.2">
      <c r="B117" s="82" t="s">
        <v>161</v>
      </c>
      <c r="C117" s="184">
        <v>0</v>
      </c>
      <c r="D117" s="311"/>
      <c r="E117" s="87" t="s">
        <v>17</v>
      </c>
      <c r="F117" s="87" t="s">
        <v>17</v>
      </c>
      <c r="G117" s="87" t="s">
        <v>17</v>
      </c>
      <c r="H117" s="85" t="s">
        <v>17</v>
      </c>
      <c r="I117" s="7"/>
      <c r="K117" s="9"/>
      <c r="M117" s="128"/>
      <c r="N117" s="123"/>
    </row>
    <row r="118" spans="2:15" x14ac:dyDescent="0.2">
      <c r="B118" s="100" t="s">
        <v>162</v>
      </c>
      <c r="C118" s="185">
        <v>0</v>
      </c>
      <c r="D118" s="311"/>
      <c r="E118" s="87" t="s">
        <v>17</v>
      </c>
      <c r="F118" s="87" t="s">
        <v>17</v>
      </c>
      <c r="G118" s="71" t="s">
        <v>17</v>
      </c>
      <c r="H118" s="71" t="s">
        <v>17</v>
      </c>
      <c r="I118" s="7"/>
      <c r="K118" s="9"/>
      <c r="M118" s="128"/>
      <c r="N118" s="123"/>
    </row>
    <row r="119" spans="2:15" x14ac:dyDescent="0.2">
      <c r="B119" s="84" t="s">
        <v>154</v>
      </c>
      <c r="C119" s="89" t="s">
        <v>7</v>
      </c>
      <c r="D119" s="85" t="s">
        <v>174</v>
      </c>
      <c r="E119" s="90"/>
      <c r="F119" s="94"/>
      <c r="G119" s="94"/>
      <c r="H119" s="95"/>
      <c r="I119" s="121"/>
      <c r="K119" s="15"/>
      <c r="M119" s="128"/>
      <c r="N119" s="126"/>
    </row>
    <row r="120" spans="2:15" x14ac:dyDescent="0.2">
      <c r="B120" s="82" t="s">
        <v>152</v>
      </c>
      <c r="C120" s="135">
        <v>0</v>
      </c>
      <c r="D120" s="319">
        <v>9.9999999999999998E+37</v>
      </c>
      <c r="E120" s="87" t="s">
        <v>17</v>
      </c>
      <c r="F120" s="87" t="s">
        <v>17</v>
      </c>
      <c r="G120" s="85" t="s">
        <v>17</v>
      </c>
      <c r="H120" s="87" t="s">
        <v>17</v>
      </c>
      <c r="I120" s="7"/>
      <c r="K120" s="9"/>
      <c r="L120" s="9"/>
      <c r="M120" s="15"/>
      <c r="N120" s="9"/>
    </row>
    <row r="121" spans="2:15" x14ac:dyDescent="0.2">
      <c r="B121" s="82" t="s">
        <v>153</v>
      </c>
      <c r="C121" s="135">
        <v>0</v>
      </c>
      <c r="D121" s="319">
        <v>9.9999999999999998E+37</v>
      </c>
      <c r="E121" s="87" t="s">
        <v>17</v>
      </c>
      <c r="F121" s="87" t="s">
        <v>17</v>
      </c>
      <c r="G121" s="85" t="s">
        <v>17</v>
      </c>
      <c r="H121" s="85" t="s">
        <v>17</v>
      </c>
      <c r="I121" s="7"/>
      <c r="K121" s="9"/>
      <c r="L121" s="9"/>
      <c r="M121" s="15"/>
      <c r="N121" s="9"/>
    </row>
    <row r="122" spans="2:15" x14ac:dyDescent="0.2">
      <c r="B122" s="82" t="s">
        <v>163</v>
      </c>
      <c r="C122" s="135">
        <v>0</v>
      </c>
      <c r="D122" s="319">
        <v>9.9999999999999998E+37</v>
      </c>
      <c r="E122" s="87" t="s">
        <v>17</v>
      </c>
      <c r="F122" s="87" t="s">
        <v>17</v>
      </c>
      <c r="G122" s="85" t="s">
        <v>17</v>
      </c>
      <c r="H122" s="85" t="s">
        <v>17</v>
      </c>
      <c r="I122" s="7"/>
      <c r="K122" s="9"/>
      <c r="L122" s="9"/>
      <c r="M122" s="15"/>
      <c r="N122" s="9"/>
    </row>
    <row r="123" spans="2:15" ht="13.5" thickBot="1" x14ac:dyDescent="0.25">
      <c r="B123" s="102" t="s">
        <v>164</v>
      </c>
      <c r="C123" s="188">
        <v>0</v>
      </c>
      <c r="D123" s="320">
        <v>9.9999999999999998E+37</v>
      </c>
      <c r="E123" s="317" t="s">
        <v>17</v>
      </c>
      <c r="F123" s="318" t="s">
        <v>17</v>
      </c>
      <c r="G123" s="86" t="s">
        <v>17</v>
      </c>
      <c r="H123" s="86" t="s">
        <v>17</v>
      </c>
      <c r="I123" s="7"/>
      <c r="K123" s="9"/>
      <c r="L123" s="9"/>
      <c r="M123" s="15"/>
      <c r="N123" s="9"/>
    </row>
    <row r="124" spans="2:15" x14ac:dyDescent="0.2">
      <c r="B124" s="101" t="s">
        <v>35</v>
      </c>
      <c r="C124" s="98" t="s">
        <v>169</v>
      </c>
      <c r="D124" s="69" t="s">
        <v>174</v>
      </c>
      <c r="E124" s="314"/>
      <c r="F124" s="315"/>
      <c r="G124" s="315"/>
      <c r="H124" s="316"/>
      <c r="I124" s="7"/>
      <c r="K124" s="80"/>
      <c r="L124" s="80"/>
      <c r="M124" s="15"/>
      <c r="N124" s="80"/>
      <c r="O124" s="16"/>
    </row>
    <row r="125" spans="2:15" x14ac:dyDescent="0.2">
      <c r="B125" s="84" t="s">
        <v>165</v>
      </c>
      <c r="C125" s="148">
        <v>0</v>
      </c>
      <c r="D125" s="319">
        <v>9.9999999999999998E+37</v>
      </c>
      <c r="E125" s="87" t="s">
        <v>17</v>
      </c>
      <c r="F125" s="87" t="s">
        <v>17</v>
      </c>
      <c r="G125" s="85" t="s">
        <v>17</v>
      </c>
      <c r="H125" s="90" t="s">
        <v>17</v>
      </c>
      <c r="I125" s="208"/>
      <c r="K125" s="9"/>
      <c r="L125" s="9"/>
      <c r="M125" s="15"/>
      <c r="N125" s="9"/>
    </row>
    <row r="126" spans="2:15" x14ac:dyDescent="0.2">
      <c r="B126" s="84" t="s">
        <v>166</v>
      </c>
      <c r="C126" s="148">
        <v>0</v>
      </c>
      <c r="D126" s="319">
        <v>9.9999999999999998E+37</v>
      </c>
      <c r="E126" s="87" t="s">
        <v>17</v>
      </c>
      <c r="F126" s="87" t="s">
        <v>17</v>
      </c>
      <c r="G126" s="87" t="s">
        <v>17</v>
      </c>
      <c r="H126" s="87" t="s">
        <v>17</v>
      </c>
      <c r="K126" s="9"/>
      <c r="L126" s="9"/>
      <c r="M126" s="15"/>
      <c r="N126" s="9"/>
    </row>
    <row r="127" spans="2:15" x14ac:dyDescent="0.2">
      <c r="B127" s="84" t="s">
        <v>167</v>
      </c>
      <c r="C127" s="148">
        <v>0</v>
      </c>
      <c r="D127" s="319">
        <v>9.9999999999999998E+37</v>
      </c>
      <c r="E127" s="87" t="s">
        <v>17</v>
      </c>
      <c r="F127" s="87" t="s">
        <v>17</v>
      </c>
      <c r="G127" s="85" t="s">
        <v>17</v>
      </c>
      <c r="H127" s="85" t="s">
        <v>17</v>
      </c>
      <c r="K127" s="9"/>
      <c r="L127" s="9"/>
      <c r="M127" s="15"/>
      <c r="N127" s="9"/>
    </row>
    <row r="128" spans="2:15" ht="13.5" thickBot="1" x14ac:dyDescent="0.25">
      <c r="B128" s="105" t="s">
        <v>168</v>
      </c>
      <c r="C128" s="189">
        <v>0</v>
      </c>
      <c r="D128" s="320">
        <v>9.9999999999999998E+37</v>
      </c>
      <c r="E128" s="317" t="s">
        <v>17</v>
      </c>
      <c r="F128" s="318" t="s">
        <v>17</v>
      </c>
      <c r="G128" s="86" t="s">
        <v>17</v>
      </c>
      <c r="H128" s="86" t="s">
        <v>17</v>
      </c>
      <c r="K128" s="9"/>
      <c r="L128" s="9"/>
      <c r="M128" s="15"/>
      <c r="N128" s="9"/>
    </row>
    <row r="129" spans="2:17" x14ac:dyDescent="0.2">
      <c r="B129" s="103" t="s">
        <v>32</v>
      </c>
      <c r="C129" s="98" t="s">
        <v>9</v>
      </c>
      <c r="D129" s="69" t="s">
        <v>213</v>
      </c>
      <c r="E129" s="69" t="s">
        <v>211</v>
      </c>
      <c r="F129" s="69" t="s">
        <v>235</v>
      </c>
      <c r="G129" s="69" t="s">
        <v>236</v>
      </c>
      <c r="H129" s="104" t="s">
        <v>234</v>
      </c>
      <c r="I129" s="15"/>
      <c r="J129" s="15"/>
      <c r="K129" s="15"/>
      <c r="L129" s="80"/>
      <c r="M129" s="15"/>
      <c r="N129" s="15"/>
      <c r="O129" s="16"/>
      <c r="P129" s="16"/>
      <c r="Q129" s="16"/>
    </row>
    <row r="130" spans="2:17" x14ac:dyDescent="0.2">
      <c r="B130" s="84" t="s">
        <v>170</v>
      </c>
      <c r="C130" s="148">
        <v>0</v>
      </c>
      <c r="D130" s="190">
        <v>0</v>
      </c>
      <c r="E130" s="135">
        <v>0</v>
      </c>
      <c r="F130" s="87" t="s">
        <v>17</v>
      </c>
      <c r="G130" s="87" t="s">
        <v>16</v>
      </c>
      <c r="H130" s="134" t="s">
        <v>17</v>
      </c>
      <c r="I130" s="15"/>
      <c r="J130" s="15"/>
      <c r="K130" s="15"/>
      <c r="L130" s="9"/>
      <c r="M130" s="15"/>
      <c r="N130" s="15"/>
      <c r="O130" s="16"/>
      <c r="P130" s="16"/>
      <c r="Q130" s="16"/>
    </row>
    <row r="131" spans="2:17" x14ac:dyDescent="0.2">
      <c r="B131" s="84" t="s">
        <v>171</v>
      </c>
      <c r="C131" s="148">
        <v>0</v>
      </c>
      <c r="D131" s="190">
        <v>0</v>
      </c>
      <c r="E131" s="135">
        <v>0</v>
      </c>
      <c r="F131" s="85" t="s">
        <v>17</v>
      </c>
      <c r="G131" s="87" t="s">
        <v>16</v>
      </c>
      <c r="H131" s="134" t="s">
        <v>17</v>
      </c>
      <c r="I131" s="15"/>
      <c r="J131" s="15"/>
      <c r="K131" s="15"/>
      <c r="L131" s="9"/>
      <c r="M131" s="15"/>
      <c r="N131" s="15"/>
      <c r="O131" s="16"/>
      <c r="P131" s="16"/>
      <c r="Q131" s="16"/>
    </row>
    <row r="132" spans="2:17" x14ac:dyDescent="0.2">
      <c r="B132" s="84" t="s">
        <v>172</v>
      </c>
      <c r="C132" s="148">
        <v>0</v>
      </c>
      <c r="D132" s="190">
        <v>0</v>
      </c>
      <c r="E132" s="135">
        <v>0</v>
      </c>
      <c r="F132" s="87" t="s">
        <v>17</v>
      </c>
      <c r="G132" s="87" t="s">
        <v>16</v>
      </c>
      <c r="H132" s="134" t="s">
        <v>17</v>
      </c>
      <c r="I132" s="15"/>
      <c r="J132" s="15"/>
      <c r="K132" s="15"/>
      <c r="L132" s="15"/>
      <c r="M132" s="15"/>
      <c r="N132" s="15"/>
      <c r="O132" s="16"/>
      <c r="P132" s="16"/>
      <c r="Q132" s="16"/>
    </row>
    <row r="133" spans="2:17" x14ac:dyDescent="0.2">
      <c r="B133" s="84" t="s">
        <v>173</v>
      </c>
      <c r="C133" s="148">
        <v>0</v>
      </c>
      <c r="D133" s="190">
        <v>0</v>
      </c>
      <c r="E133" s="135">
        <v>0</v>
      </c>
      <c r="F133" s="87" t="s">
        <v>17</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176</v>
      </c>
      <c r="C135" s="8"/>
      <c r="D135" s="8"/>
      <c r="E135" s="8"/>
      <c r="F135" s="8"/>
      <c r="G135" s="6"/>
      <c r="H135" s="250"/>
      <c r="I135" s="9"/>
      <c r="J135" s="9"/>
      <c r="K135" s="9"/>
      <c r="L135" s="9"/>
      <c r="M135" s="9"/>
      <c r="N135" s="9"/>
      <c r="O135" s="16"/>
      <c r="P135" s="16"/>
      <c r="Q135" s="16"/>
    </row>
    <row r="136" spans="2:17" ht="12.75" customHeight="1" x14ac:dyDescent="0.2">
      <c r="B136" s="51" t="s">
        <v>175</v>
      </c>
      <c r="C136" s="106" t="s">
        <v>214</v>
      </c>
      <c r="D136" s="89" t="s">
        <v>241</v>
      </c>
      <c r="E136" s="89" t="s">
        <v>242</v>
      </c>
      <c r="F136" s="89" t="s">
        <v>239</v>
      </c>
      <c r="G136" s="89" t="s">
        <v>240</v>
      </c>
      <c r="H136" s="250"/>
      <c r="I136" s="96"/>
      <c r="J136" s="79"/>
      <c r="K136" s="79"/>
      <c r="L136" s="79"/>
      <c r="M136" s="9"/>
      <c r="N136" s="16"/>
    </row>
    <row r="137" spans="2:17" x14ac:dyDescent="0.2">
      <c r="B137" s="84" t="s">
        <v>42</v>
      </c>
      <c r="C137" s="135">
        <v>0</v>
      </c>
      <c r="D137" s="87" t="s">
        <v>17</v>
      </c>
      <c r="E137" s="87" t="s">
        <v>17</v>
      </c>
      <c r="F137" s="87" t="s">
        <v>17</v>
      </c>
      <c r="G137" s="87" t="s">
        <v>17</v>
      </c>
      <c r="H137" s="126"/>
      <c r="I137" s="79"/>
      <c r="J137" s="79"/>
      <c r="K137" s="79"/>
      <c r="L137" s="79"/>
      <c r="M137" s="9"/>
    </row>
    <row r="138" spans="2:17" ht="12.75" customHeight="1" x14ac:dyDescent="0.2">
      <c r="B138" s="84" t="s">
        <v>43</v>
      </c>
      <c r="C138" s="135">
        <v>0</v>
      </c>
      <c r="D138" s="87" t="s">
        <v>17</v>
      </c>
      <c r="E138" s="85" t="s">
        <v>17</v>
      </c>
      <c r="F138" s="85" t="s">
        <v>17</v>
      </c>
      <c r="G138" s="85" t="s">
        <v>17</v>
      </c>
      <c r="H138" s="126"/>
      <c r="I138" s="79"/>
      <c r="J138" s="79"/>
      <c r="K138" s="79"/>
      <c r="L138" s="79"/>
      <c r="M138" s="9"/>
    </row>
    <row r="139" spans="2:17" x14ac:dyDescent="0.2">
      <c r="B139" s="84" t="s">
        <v>44</v>
      </c>
      <c r="C139" s="135">
        <v>0</v>
      </c>
      <c r="D139" s="87" t="s">
        <v>17</v>
      </c>
      <c r="E139" s="85" t="s">
        <v>17</v>
      </c>
      <c r="F139" s="85" t="s">
        <v>17</v>
      </c>
      <c r="G139" s="85" t="s">
        <v>17</v>
      </c>
      <c r="H139" s="126"/>
      <c r="I139" s="79"/>
      <c r="J139" s="79"/>
      <c r="K139" s="79"/>
      <c r="L139" s="79"/>
      <c r="M139" s="9"/>
    </row>
    <row r="140" spans="2:17" x14ac:dyDescent="0.2">
      <c r="B140" s="84" t="s">
        <v>45</v>
      </c>
      <c r="C140" s="135">
        <v>0</v>
      </c>
      <c r="D140" s="85" t="s">
        <v>17</v>
      </c>
      <c r="E140" s="85" t="s">
        <v>17</v>
      </c>
      <c r="F140" s="85" t="s">
        <v>17</v>
      </c>
      <c r="G140" s="85" t="s">
        <v>17</v>
      </c>
      <c r="H140" s="126"/>
      <c r="I140" s="79"/>
      <c r="J140" s="79"/>
      <c r="K140" s="79"/>
      <c r="L140" s="79"/>
      <c r="M140" s="9"/>
    </row>
    <row r="141" spans="2:17" x14ac:dyDescent="0.2">
      <c r="B141" s="84" t="s">
        <v>46</v>
      </c>
      <c r="C141" s="135">
        <v>0</v>
      </c>
      <c r="D141" s="85" t="s">
        <v>17</v>
      </c>
      <c r="E141" s="85" t="s">
        <v>17</v>
      </c>
      <c r="F141" s="85" t="s">
        <v>17</v>
      </c>
      <c r="G141" s="85" t="s">
        <v>17</v>
      </c>
      <c r="H141" s="126"/>
      <c r="I141" s="79"/>
      <c r="J141" s="79"/>
      <c r="K141" s="79"/>
      <c r="L141" s="79"/>
      <c r="M141" s="9"/>
    </row>
    <row r="142" spans="2:17" x14ac:dyDescent="0.2">
      <c r="B142" s="84" t="s">
        <v>47</v>
      </c>
      <c r="C142" s="135">
        <v>0</v>
      </c>
      <c r="D142" s="71" t="s">
        <v>17</v>
      </c>
      <c r="E142" s="71" t="s">
        <v>17</v>
      </c>
      <c r="F142" s="71" t="s">
        <v>17</v>
      </c>
      <c r="G142" s="71" t="s">
        <v>17</v>
      </c>
      <c r="H142" s="126"/>
      <c r="I142" s="79"/>
      <c r="J142" s="79"/>
      <c r="K142" s="79"/>
      <c r="L142" s="79"/>
      <c r="M142" s="9"/>
    </row>
    <row r="143" spans="2:17" x14ac:dyDescent="0.2">
      <c r="B143" s="84" t="s">
        <v>369</v>
      </c>
      <c r="C143" s="135">
        <v>0</v>
      </c>
      <c r="D143" s="71" t="s">
        <v>17</v>
      </c>
      <c r="E143" s="71" t="s">
        <v>17</v>
      </c>
      <c r="F143" s="71" t="s">
        <v>17</v>
      </c>
      <c r="G143" s="71" t="s">
        <v>17</v>
      </c>
      <c r="H143" s="126"/>
      <c r="I143" s="79"/>
      <c r="J143" s="79"/>
      <c r="K143" s="79"/>
      <c r="L143" s="79"/>
      <c r="M143" s="9"/>
    </row>
    <row r="144" spans="2:17" ht="12" customHeight="1" x14ac:dyDescent="0.2">
      <c r="B144" s="84" t="s">
        <v>194</v>
      </c>
      <c r="C144" s="195">
        <f>100-C145</f>
        <v>100</v>
      </c>
      <c r="D144" s="254">
        <v>0</v>
      </c>
      <c r="E144" s="254">
        <v>0</v>
      </c>
      <c r="F144" s="251"/>
      <c r="G144" s="251"/>
      <c r="H144" s="126"/>
      <c r="I144" s="79"/>
      <c r="J144" s="79"/>
      <c r="K144" s="79"/>
      <c r="L144" s="79"/>
      <c r="M144" s="9"/>
    </row>
    <row r="145" spans="2:43" x14ac:dyDescent="0.2">
      <c r="B145" s="84" t="s">
        <v>13</v>
      </c>
      <c r="C145" s="195">
        <f>SUM(C137:C143)</f>
        <v>0</v>
      </c>
      <c r="D145" s="253"/>
      <c r="E145" s="9"/>
      <c r="F145" s="9"/>
      <c r="G145" s="252"/>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270</v>
      </c>
      <c r="C147" s="334">
        <v>0</v>
      </c>
      <c r="D147" s="334">
        <f>C147+1</f>
        <v>1</v>
      </c>
      <c r="E147" s="334">
        <f>D147+1</f>
        <v>2</v>
      </c>
      <c r="F147" s="334">
        <f t="shared" ref="F147:AQ147" si="1">E147+1</f>
        <v>3</v>
      </c>
      <c r="G147" s="334">
        <f>F147+1</f>
        <v>4</v>
      </c>
      <c r="H147" s="334">
        <f t="shared" si="1"/>
        <v>5</v>
      </c>
      <c r="I147" s="334">
        <f t="shared" si="1"/>
        <v>6</v>
      </c>
      <c r="J147" s="334">
        <f t="shared" si="1"/>
        <v>7</v>
      </c>
      <c r="K147" s="334">
        <f t="shared" si="1"/>
        <v>8</v>
      </c>
      <c r="L147" s="334">
        <f t="shared" si="1"/>
        <v>9</v>
      </c>
      <c r="M147" s="334">
        <f t="shared" si="1"/>
        <v>10</v>
      </c>
      <c r="N147" s="334">
        <f t="shared" si="1"/>
        <v>11</v>
      </c>
      <c r="O147" s="334">
        <f t="shared" si="1"/>
        <v>12</v>
      </c>
      <c r="P147" s="334">
        <f t="shared" si="1"/>
        <v>13</v>
      </c>
      <c r="Q147" s="334">
        <f t="shared" si="1"/>
        <v>14</v>
      </c>
      <c r="R147" s="334">
        <f t="shared" si="1"/>
        <v>15</v>
      </c>
      <c r="S147" s="334">
        <f t="shared" si="1"/>
        <v>16</v>
      </c>
      <c r="T147" s="334">
        <f t="shared" si="1"/>
        <v>17</v>
      </c>
      <c r="U147" s="334">
        <f t="shared" si="1"/>
        <v>18</v>
      </c>
      <c r="V147" s="334">
        <f t="shared" si="1"/>
        <v>19</v>
      </c>
      <c r="W147" s="334">
        <f t="shared" si="1"/>
        <v>20</v>
      </c>
      <c r="X147" s="334">
        <f t="shared" si="1"/>
        <v>21</v>
      </c>
      <c r="Y147" s="334">
        <f t="shared" si="1"/>
        <v>22</v>
      </c>
      <c r="Z147" s="334">
        <f t="shared" si="1"/>
        <v>23</v>
      </c>
      <c r="AA147" s="334">
        <f t="shared" si="1"/>
        <v>24</v>
      </c>
      <c r="AB147" s="334">
        <f t="shared" si="1"/>
        <v>25</v>
      </c>
      <c r="AC147" s="334">
        <f t="shared" si="1"/>
        <v>26</v>
      </c>
      <c r="AD147" s="334">
        <f t="shared" si="1"/>
        <v>27</v>
      </c>
      <c r="AE147" s="334">
        <f t="shared" si="1"/>
        <v>28</v>
      </c>
      <c r="AF147" s="334">
        <f t="shared" si="1"/>
        <v>29</v>
      </c>
      <c r="AG147" s="334">
        <f t="shared" si="1"/>
        <v>30</v>
      </c>
      <c r="AH147" s="334">
        <f t="shared" si="1"/>
        <v>31</v>
      </c>
      <c r="AI147" s="334">
        <f t="shared" si="1"/>
        <v>32</v>
      </c>
      <c r="AJ147" s="334">
        <f t="shared" si="1"/>
        <v>33</v>
      </c>
      <c r="AK147" s="334">
        <f t="shared" si="1"/>
        <v>34</v>
      </c>
      <c r="AL147" s="334">
        <f t="shared" si="1"/>
        <v>35</v>
      </c>
      <c r="AM147" s="334">
        <f t="shared" si="1"/>
        <v>36</v>
      </c>
      <c r="AN147" s="334">
        <f t="shared" si="1"/>
        <v>37</v>
      </c>
      <c r="AO147" s="334">
        <f t="shared" si="1"/>
        <v>38</v>
      </c>
      <c r="AP147" s="334">
        <f t="shared" si="1"/>
        <v>39</v>
      </c>
      <c r="AQ147" s="373">
        <f t="shared" si="1"/>
        <v>40</v>
      </c>
    </row>
    <row r="148" spans="2:43" x14ac:dyDescent="0.2">
      <c r="B148" s="394" t="s">
        <v>376</v>
      </c>
      <c r="C148" s="395"/>
      <c r="D148" s="396"/>
      <c r="E148" s="396"/>
      <c r="F148" s="396"/>
      <c r="G148" s="396"/>
      <c r="H148" s="396"/>
      <c r="I148" s="396"/>
      <c r="J148" s="396"/>
      <c r="K148" s="396"/>
      <c r="L148" s="396"/>
      <c r="M148" s="396"/>
      <c r="N148" s="396"/>
      <c r="O148" s="396"/>
      <c r="P148" s="396"/>
      <c r="Q148" s="396"/>
      <c r="R148" s="396"/>
      <c r="S148" s="396"/>
      <c r="T148" s="396"/>
      <c r="U148" s="396"/>
      <c r="V148" s="396"/>
      <c r="W148" s="396"/>
      <c r="X148" s="396"/>
      <c r="Y148" s="396"/>
      <c r="Z148" s="396"/>
      <c r="AA148" s="396"/>
      <c r="AB148" s="396"/>
      <c r="AC148" s="396"/>
      <c r="AD148" s="396"/>
      <c r="AE148" s="396"/>
      <c r="AF148" s="396"/>
      <c r="AG148" s="396"/>
      <c r="AH148" s="396"/>
      <c r="AI148" s="396"/>
      <c r="AJ148" s="396"/>
      <c r="AK148" s="396"/>
      <c r="AL148" s="396"/>
      <c r="AM148" s="396"/>
      <c r="AN148" s="396"/>
      <c r="AO148" s="396"/>
      <c r="AP148" s="396"/>
      <c r="AQ148" s="397"/>
    </row>
    <row r="149" spans="2:43" x14ac:dyDescent="0.2">
      <c r="B149" s="369" t="s">
        <v>377</v>
      </c>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row>
    <row r="150" spans="2:43" x14ac:dyDescent="0.2">
      <c r="B150" s="369" t="s">
        <v>378</v>
      </c>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c r="AI150" s="263"/>
      <c r="AJ150" s="263"/>
      <c r="AK150" s="263"/>
      <c r="AL150" s="263"/>
      <c r="AM150" s="263"/>
      <c r="AN150" s="263"/>
      <c r="AO150" s="263"/>
      <c r="AP150" s="263"/>
      <c r="AQ150" s="263"/>
    </row>
    <row r="151" spans="2:43" x14ac:dyDescent="0.2">
      <c r="B151" s="369" t="s">
        <v>379</v>
      </c>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c r="AI151" s="263"/>
      <c r="AJ151" s="263"/>
      <c r="AK151" s="263"/>
      <c r="AL151" s="263"/>
      <c r="AM151" s="263"/>
      <c r="AN151" s="263"/>
      <c r="AO151" s="263"/>
      <c r="AP151" s="263"/>
      <c r="AQ151" s="263"/>
    </row>
    <row r="152" spans="2:43" x14ac:dyDescent="0.2">
      <c r="B152" s="369" t="s">
        <v>380</v>
      </c>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c r="AI152" s="263"/>
      <c r="AJ152" s="263"/>
      <c r="AK152" s="263"/>
      <c r="AL152" s="263"/>
      <c r="AM152" s="263"/>
      <c r="AN152" s="263"/>
      <c r="AO152" s="263"/>
      <c r="AP152" s="263"/>
      <c r="AQ152" s="263"/>
    </row>
    <row r="153" spans="2:43" x14ac:dyDescent="0.2">
      <c r="B153" s="369" t="s">
        <v>381</v>
      </c>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row>
    <row r="154" spans="2:43" x14ac:dyDescent="0.2">
      <c r="B154" s="369" t="s">
        <v>382</v>
      </c>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c r="AI154" s="263"/>
      <c r="AJ154" s="263"/>
      <c r="AK154" s="263"/>
      <c r="AL154" s="263"/>
      <c r="AM154" s="263"/>
      <c r="AN154" s="263"/>
      <c r="AO154" s="263"/>
      <c r="AP154" s="263"/>
      <c r="AQ154" s="263"/>
    </row>
    <row r="155" spans="2:43" x14ac:dyDescent="0.2">
      <c r="B155" s="400" t="s">
        <v>383</v>
      </c>
      <c r="C155" s="387"/>
      <c r="D155" s="387"/>
      <c r="E155" s="387"/>
      <c r="F155" s="387"/>
      <c r="G155" s="387"/>
      <c r="H155" s="387"/>
      <c r="I155" s="387"/>
      <c r="J155" s="387"/>
      <c r="K155" s="387"/>
      <c r="L155" s="387"/>
      <c r="M155" s="387"/>
      <c r="N155" s="387"/>
      <c r="O155" s="387"/>
      <c r="P155" s="387"/>
      <c r="Q155" s="387"/>
      <c r="R155" s="387"/>
      <c r="S155" s="387"/>
      <c r="T155" s="387"/>
      <c r="U155" s="387"/>
      <c r="V155" s="387"/>
      <c r="W155" s="387"/>
      <c r="X155" s="387"/>
      <c r="Y155" s="387"/>
      <c r="Z155" s="387"/>
      <c r="AA155" s="387"/>
      <c r="AB155" s="387"/>
      <c r="AC155" s="387"/>
      <c r="AD155" s="387"/>
      <c r="AE155" s="387"/>
      <c r="AF155" s="387"/>
      <c r="AG155" s="387"/>
      <c r="AH155" s="387"/>
      <c r="AI155" s="387"/>
      <c r="AJ155" s="387"/>
      <c r="AK155" s="387"/>
      <c r="AL155" s="387"/>
      <c r="AM155" s="387"/>
      <c r="AN155" s="387"/>
      <c r="AO155" s="387"/>
      <c r="AP155" s="387"/>
      <c r="AQ155" s="388"/>
    </row>
    <row r="156" spans="2:43" x14ac:dyDescent="0.2">
      <c r="B156" s="398" t="s">
        <v>356</v>
      </c>
      <c r="C156" s="399"/>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372"/>
      <c r="AI156" s="372"/>
      <c r="AJ156" s="372"/>
      <c r="AK156" s="372"/>
      <c r="AL156" s="372"/>
      <c r="AM156" s="372"/>
      <c r="AN156" s="372"/>
      <c r="AO156" s="372"/>
      <c r="AP156" s="372"/>
      <c r="AQ156" s="372"/>
    </row>
    <row r="157" spans="2:43" x14ac:dyDescent="0.2">
      <c r="B157" s="369" t="s">
        <v>359</v>
      </c>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c r="AI157" s="263"/>
      <c r="AJ157" s="263"/>
      <c r="AK157" s="263"/>
      <c r="AL157" s="263"/>
      <c r="AM157" s="263"/>
      <c r="AN157" s="263"/>
      <c r="AO157" s="263"/>
      <c r="AP157" s="263"/>
      <c r="AQ157" s="263"/>
    </row>
    <row r="158" spans="2:43" x14ac:dyDescent="0.2">
      <c r="B158" s="370" t="s">
        <v>357</v>
      </c>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c r="AI158" s="263"/>
      <c r="AJ158" s="263"/>
      <c r="AK158" s="263"/>
      <c r="AL158" s="263"/>
      <c r="AM158" s="263"/>
      <c r="AN158" s="263"/>
      <c r="AO158" s="263"/>
      <c r="AP158" s="263"/>
      <c r="AQ158" s="263"/>
    </row>
    <row r="159" spans="2:43" x14ac:dyDescent="0.2">
      <c r="B159" s="370" t="s">
        <v>358</v>
      </c>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ht="13.5" customHeight="1" x14ac:dyDescent="0.2">
      <c r="B160" s="337" t="s">
        <v>339</v>
      </c>
      <c r="D160" s="9"/>
      <c r="E160" s="9"/>
      <c r="F160" s="9"/>
      <c r="G160" s="9"/>
      <c r="H160" s="9"/>
      <c r="I160" s="9"/>
      <c r="J160" s="9"/>
      <c r="K160" s="9"/>
      <c r="L160" s="9"/>
      <c r="M160" s="9"/>
    </row>
    <row r="161" spans="2:43" ht="13.5" customHeight="1" x14ac:dyDescent="0.2">
      <c r="B161" s="99" t="s">
        <v>318</v>
      </c>
      <c r="C161" s="263"/>
      <c r="D161" s="263"/>
      <c r="E161" s="263"/>
      <c r="F161" s="263"/>
      <c r="G161" s="263"/>
      <c r="H161" s="263"/>
      <c r="I161" s="263"/>
      <c r="J161" s="263"/>
      <c r="K161" s="263"/>
      <c r="L161" s="263"/>
      <c r="M161" s="263"/>
      <c r="N161" s="263"/>
      <c r="O161" s="263"/>
      <c r="P161" s="263"/>
      <c r="Q161" s="263"/>
      <c r="R161" s="263"/>
      <c r="S161" s="263"/>
      <c r="T161" s="263"/>
      <c r="U161" s="263"/>
      <c r="V161" s="263"/>
      <c r="W161" s="263"/>
      <c r="X161" s="263"/>
      <c r="Y161" s="263"/>
      <c r="Z161" s="263"/>
      <c r="AA161" s="263"/>
      <c r="AB161" s="263"/>
      <c r="AC161" s="263"/>
      <c r="AD161" s="263"/>
      <c r="AE161" s="263"/>
      <c r="AF161" s="263"/>
      <c r="AG161" s="263"/>
      <c r="AH161" s="263"/>
      <c r="AI161" s="263"/>
      <c r="AJ161" s="263"/>
      <c r="AK161" s="263"/>
      <c r="AL161" s="263"/>
      <c r="AM161" s="263"/>
      <c r="AN161" s="263"/>
      <c r="AO161" s="263"/>
      <c r="AP161" s="263"/>
      <c r="AQ161" s="263"/>
    </row>
    <row r="162" spans="2:43" ht="13.5" customHeight="1" x14ac:dyDescent="0.2">
      <c r="B162" s="99" t="s">
        <v>325</v>
      </c>
      <c r="C162" s="372"/>
      <c r="D162" s="372"/>
      <c r="E162" s="372"/>
      <c r="F162" s="372"/>
      <c r="G162" s="372"/>
      <c r="H162" s="372"/>
      <c r="I162" s="372"/>
      <c r="J162" s="372"/>
      <c r="K162" s="372"/>
      <c r="L162" s="372"/>
      <c r="M162" s="372"/>
      <c r="N162" s="372"/>
      <c r="O162" s="372"/>
      <c r="P162" s="372"/>
      <c r="Q162" s="372"/>
      <c r="R162" s="372"/>
      <c r="S162" s="372"/>
      <c r="T162" s="372"/>
      <c r="U162" s="372"/>
      <c r="V162" s="372"/>
      <c r="W162" s="372"/>
      <c r="X162" s="372"/>
      <c r="Y162" s="372"/>
      <c r="Z162" s="372"/>
      <c r="AA162" s="372"/>
      <c r="AB162" s="372"/>
      <c r="AC162" s="372"/>
      <c r="AD162" s="372"/>
      <c r="AE162" s="372"/>
      <c r="AF162" s="372"/>
      <c r="AG162" s="372"/>
      <c r="AH162" s="372"/>
      <c r="AI162" s="372"/>
      <c r="AJ162" s="372"/>
      <c r="AK162" s="372"/>
      <c r="AL162" s="372"/>
      <c r="AM162" s="372"/>
      <c r="AN162" s="372"/>
      <c r="AO162" s="372"/>
      <c r="AP162" s="372"/>
      <c r="AQ162" s="372"/>
    </row>
    <row r="163" spans="2:43" ht="13.5" customHeight="1" x14ac:dyDescent="0.2">
      <c r="B163" s="337" t="s">
        <v>271</v>
      </c>
      <c r="C163" s="340"/>
      <c r="D163" s="340"/>
      <c r="E163" s="340"/>
      <c r="F163" s="340"/>
      <c r="G163" s="340"/>
      <c r="H163" s="340"/>
      <c r="I163" s="340"/>
      <c r="J163" s="340"/>
      <c r="K163" s="340"/>
      <c r="L163" s="340"/>
      <c r="M163" s="340"/>
      <c r="N163" s="340"/>
      <c r="O163" s="340"/>
      <c r="P163" s="340"/>
      <c r="Q163" s="340"/>
      <c r="R163" s="340"/>
      <c r="S163" s="340"/>
      <c r="T163" s="340"/>
      <c r="U163" s="340"/>
      <c r="V163" s="340"/>
      <c r="W163" s="340"/>
      <c r="X163" s="340"/>
      <c r="Y163" s="340"/>
      <c r="Z163" s="340"/>
      <c r="AA163" s="340"/>
      <c r="AB163" s="340"/>
      <c r="AC163" s="340"/>
      <c r="AD163" s="340"/>
      <c r="AE163" s="340"/>
      <c r="AF163" s="340"/>
      <c r="AG163" s="340"/>
      <c r="AH163" s="340"/>
      <c r="AI163" s="340"/>
      <c r="AJ163" s="340"/>
      <c r="AK163" s="340"/>
      <c r="AL163" s="340"/>
      <c r="AM163" s="340"/>
      <c r="AN163" s="340"/>
      <c r="AO163" s="340"/>
      <c r="AP163" s="340"/>
      <c r="AQ163" s="341"/>
    </row>
    <row r="164" spans="2:43" ht="13.5" customHeight="1" x14ac:dyDescent="0.2">
      <c r="B164" s="99" t="s">
        <v>227</v>
      </c>
      <c r="C164" s="338"/>
      <c r="D164" s="339"/>
      <c r="E164" s="339"/>
      <c r="F164" s="339"/>
      <c r="G164" s="339"/>
      <c r="H164" s="339"/>
      <c r="I164" s="339"/>
      <c r="J164" s="339"/>
      <c r="K164" s="339"/>
      <c r="L164" s="339"/>
      <c r="M164" s="339"/>
      <c r="N164" s="339"/>
      <c r="O164" s="339"/>
      <c r="P164" s="339"/>
      <c r="Q164" s="339"/>
      <c r="R164" s="339"/>
      <c r="S164" s="339"/>
      <c r="T164" s="339"/>
      <c r="U164" s="339"/>
      <c r="V164" s="339"/>
      <c r="W164" s="339"/>
      <c r="X164" s="339"/>
      <c r="Y164" s="339"/>
      <c r="Z164" s="339"/>
      <c r="AA164" s="339"/>
      <c r="AB164" s="339"/>
      <c r="AC164" s="339"/>
      <c r="AD164" s="339"/>
      <c r="AE164" s="339"/>
      <c r="AF164" s="339"/>
      <c r="AG164" s="339"/>
      <c r="AH164" s="339"/>
      <c r="AI164" s="339"/>
      <c r="AJ164" s="339"/>
      <c r="AK164" s="339"/>
      <c r="AL164" s="339"/>
      <c r="AM164" s="339"/>
      <c r="AN164" s="339"/>
      <c r="AO164" s="339"/>
      <c r="AP164" s="339"/>
      <c r="AQ164" s="339"/>
    </row>
    <row r="165" spans="2:43" x14ac:dyDescent="0.2">
      <c r="B165" s="84" t="s">
        <v>12</v>
      </c>
      <c r="C165" s="335"/>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c r="AA165" s="336"/>
      <c r="AB165" s="336"/>
      <c r="AC165" s="336"/>
      <c r="AD165" s="336"/>
      <c r="AE165" s="336"/>
      <c r="AF165" s="336"/>
      <c r="AG165" s="336"/>
      <c r="AH165" s="336"/>
      <c r="AI165" s="336"/>
      <c r="AJ165" s="336"/>
      <c r="AK165" s="336"/>
      <c r="AL165" s="336"/>
      <c r="AM165" s="336"/>
      <c r="AN165" s="336"/>
      <c r="AO165" s="336"/>
      <c r="AP165" s="336"/>
      <c r="AQ165" s="336"/>
    </row>
    <row r="166" spans="2:43" ht="12" customHeight="1" x14ac:dyDescent="0.2">
      <c r="B166" s="342" t="s">
        <v>14</v>
      </c>
      <c r="C166" s="343"/>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2:43" ht="12" customHeight="1" x14ac:dyDescent="0.2">
      <c r="B167" s="337" t="s">
        <v>277</v>
      </c>
      <c r="C167" s="340"/>
      <c r="D167" s="340"/>
      <c r="E167" s="340"/>
      <c r="F167" s="340"/>
      <c r="G167" s="340"/>
      <c r="H167" s="340"/>
      <c r="I167" s="340"/>
      <c r="J167" s="340"/>
      <c r="K167" s="340"/>
      <c r="L167" s="340"/>
      <c r="M167" s="340"/>
      <c r="N167" s="340"/>
      <c r="O167" s="340"/>
      <c r="P167" s="340"/>
      <c r="Q167" s="340"/>
      <c r="R167" s="340"/>
      <c r="S167" s="340"/>
      <c r="T167" s="340"/>
      <c r="U167" s="340"/>
      <c r="V167" s="340"/>
      <c r="W167" s="340"/>
      <c r="X167" s="340"/>
      <c r="Y167" s="340"/>
      <c r="Z167" s="340"/>
      <c r="AA167" s="340"/>
      <c r="AB167" s="340"/>
      <c r="AC167" s="340"/>
      <c r="AD167" s="340"/>
      <c r="AE167" s="340"/>
      <c r="AF167" s="340"/>
      <c r="AG167" s="340"/>
      <c r="AH167" s="340"/>
      <c r="AI167" s="340"/>
      <c r="AJ167" s="340"/>
      <c r="AK167" s="340"/>
      <c r="AL167" s="340"/>
      <c r="AM167" s="340"/>
      <c r="AN167" s="340"/>
      <c r="AO167" s="340"/>
      <c r="AP167" s="340"/>
      <c r="AQ167" s="341"/>
    </row>
    <row r="168" spans="2:43" ht="12" customHeight="1" x14ac:dyDescent="0.2">
      <c r="B168" s="99" t="s">
        <v>105</v>
      </c>
      <c r="C168" s="344"/>
      <c r="D168" s="344"/>
      <c r="E168" s="339"/>
      <c r="F168" s="339"/>
      <c r="G168" s="339"/>
      <c r="H168" s="339"/>
      <c r="I168" s="339"/>
      <c r="J168" s="339"/>
      <c r="K168" s="339"/>
      <c r="L168" s="339"/>
      <c r="M168" s="339"/>
      <c r="N168" s="339"/>
      <c r="O168" s="339"/>
      <c r="P168" s="339"/>
      <c r="Q168" s="339"/>
      <c r="R168" s="339"/>
      <c r="S168" s="339"/>
      <c r="T168" s="339"/>
      <c r="U168" s="339"/>
      <c r="V168" s="339"/>
      <c r="W168" s="339"/>
      <c r="X168" s="339"/>
      <c r="Y168" s="339"/>
      <c r="Z168" s="339"/>
      <c r="AA168" s="339"/>
      <c r="AB168" s="339"/>
      <c r="AC168" s="339"/>
      <c r="AD168" s="339"/>
      <c r="AE168" s="339"/>
      <c r="AF168" s="339"/>
      <c r="AG168" s="339"/>
      <c r="AH168" s="339"/>
      <c r="AI168" s="339"/>
      <c r="AJ168" s="339"/>
      <c r="AK168" s="339"/>
      <c r="AL168" s="339"/>
      <c r="AM168" s="339"/>
      <c r="AN168" s="339"/>
      <c r="AO168" s="339"/>
      <c r="AP168" s="339"/>
      <c r="AQ168" s="339"/>
    </row>
    <row r="169" spans="2:43" ht="12" customHeight="1" x14ac:dyDescent="0.2">
      <c r="B169" s="342" t="s">
        <v>104</v>
      </c>
      <c r="C169" s="344"/>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2:43" x14ac:dyDescent="0.2">
      <c r="B170" s="337" t="s">
        <v>273</v>
      </c>
      <c r="C170" s="340"/>
      <c r="D170" s="340"/>
      <c r="E170" s="340"/>
      <c r="F170" s="340"/>
      <c r="G170" s="340"/>
      <c r="H170" s="340"/>
      <c r="I170" s="340"/>
      <c r="J170" s="340"/>
      <c r="K170" s="340"/>
      <c r="L170" s="340"/>
      <c r="M170" s="340"/>
      <c r="N170" s="340"/>
      <c r="O170" s="340"/>
      <c r="P170" s="340"/>
      <c r="Q170" s="340"/>
      <c r="R170" s="340"/>
      <c r="S170" s="340"/>
      <c r="T170" s="340"/>
      <c r="U170" s="340"/>
      <c r="V170" s="340"/>
      <c r="W170" s="340"/>
      <c r="X170" s="340"/>
      <c r="Y170" s="340"/>
      <c r="Z170" s="340"/>
      <c r="AA170" s="340"/>
      <c r="AB170" s="340"/>
      <c r="AC170" s="340"/>
      <c r="AD170" s="340"/>
      <c r="AE170" s="340"/>
      <c r="AF170" s="340"/>
      <c r="AG170" s="340"/>
      <c r="AH170" s="340"/>
      <c r="AI170" s="340"/>
      <c r="AJ170" s="340"/>
      <c r="AK170" s="340"/>
      <c r="AL170" s="340"/>
      <c r="AM170" s="340"/>
      <c r="AN170" s="340"/>
      <c r="AO170" s="340"/>
      <c r="AP170" s="340"/>
      <c r="AQ170" s="341"/>
    </row>
    <row r="171" spans="2:43" x14ac:dyDescent="0.2">
      <c r="B171" s="99" t="s">
        <v>4</v>
      </c>
      <c r="C171" s="338"/>
      <c r="D171" s="339"/>
      <c r="E171" s="339"/>
      <c r="F171" s="339"/>
      <c r="G171" s="339"/>
      <c r="H171" s="339"/>
      <c r="I171" s="339"/>
      <c r="J171" s="339"/>
      <c r="K171" s="339"/>
      <c r="L171" s="339"/>
      <c r="M171" s="339"/>
      <c r="N171" s="339"/>
      <c r="O171" s="339"/>
      <c r="P171" s="339"/>
      <c r="Q171" s="339"/>
      <c r="R171" s="339"/>
      <c r="S171" s="339"/>
      <c r="T171" s="339"/>
      <c r="U171" s="339"/>
      <c r="V171" s="339"/>
      <c r="W171" s="339"/>
      <c r="X171" s="339"/>
      <c r="Y171" s="339"/>
      <c r="Z171" s="339"/>
      <c r="AA171" s="339"/>
      <c r="AB171" s="339"/>
      <c r="AC171" s="339"/>
      <c r="AD171" s="339"/>
      <c r="AE171" s="339"/>
      <c r="AF171" s="339"/>
      <c r="AG171" s="339"/>
      <c r="AH171" s="339"/>
      <c r="AI171" s="339"/>
      <c r="AJ171" s="339"/>
      <c r="AK171" s="339"/>
      <c r="AL171" s="339"/>
      <c r="AM171" s="339"/>
      <c r="AN171" s="339"/>
      <c r="AO171" s="339"/>
      <c r="AP171" s="339"/>
      <c r="AQ171" s="339"/>
    </row>
    <row r="172" spans="2:43" x14ac:dyDescent="0.2">
      <c r="B172" s="84" t="s">
        <v>5</v>
      </c>
      <c r="C172" s="335"/>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c r="AA172" s="336"/>
      <c r="AB172" s="336"/>
      <c r="AC172" s="336"/>
      <c r="AD172" s="336"/>
      <c r="AE172" s="336"/>
      <c r="AF172" s="336"/>
      <c r="AG172" s="336"/>
      <c r="AH172" s="336"/>
      <c r="AI172" s="336"/>
      <c r="AJ172" s="336"/>
      <c r="AK172" s="336"/>
      <c r="AL172" s="336"/>
      <c r="AM172" s="336"/>
      <c r="AN172" s="336"/>
      <c r="AO172" s="336"/>
      <c r="AP172" s="336"/>
      <c r="AQ172" s="336"/>
    </row>
    <row r="173" spans="2:43" x14ac:dyDescent="0.2">
      <c r="B173" s="84" t="s">
        <v>183</v>
      </c>
      <c r="C173" s="335"/>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row>
    <row r="174" spans="2:43" x14ac:dyDescent="0.2">
      <c r="B174" s="342" t="s">
        <v>184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2:43" x14ac:dyDescent="0.2">
      <c r="B175" s="337" t="s">
        <v>274</v>
      </c>
      <c r="C175" s="340"/>
      <c r="D175" s="340"/>
      <c r="E175" s="340"/>
      <c r="F175" s="340"/>
      <c r="G175" s="340"/>
      <c r="H175" s="340"/>
      <c r="I175" s="340"/>
      <c r="J175" s="340"/>
      <c r="K175" s="340"/>
      <c r="L175" s="340"/>
      <c r="M175" s="340"/>
      <c r="N175" s="340"/>
      <c r="O175" s="340"/>
      <c r="P175" s="340"/>
      <c r="Q175" s="340"/>
      <c r="R175" s="340"/>
      <c r="S175" s="340"/>
      <c r="T175" s="340"/>
      <c r="U175" s="340"/>
      <c r="V175" s="340"/>
      <c r="W175" s="340"/>
      <c r="X175" s="340"/>
      <c r="Y175" s="340"/>
      <c r="Z175" s="340"/>
      <c r="AA175" s="340"/>
      <c r="AB175" s="340"/>
      <c r="AC175" s="340"/>
      <c r="AD175" s="340"/>
      <c r="AE175" s="340"/>
      <c r="AF175" s="340"/>
      <c r="AG175" s="340"/>
      <c r="AH175" s="340"/>
      <c r="AI175" s="340"/>
      <c r="AJ175" s="340"/>
      <c r="AK175" s="340"/>
      <c r="AL175" s="340"/>
      <c r="AM175" s="340"/>
      <c r="AN175" s="340"/>
      <c r="AO175" s="340"/>
      <c r="AP175" s="340"/>
      <c r="AQ175" s="341"/>
    </row>
    <row r="176" spans="2:43" x14ac:dyDescent="0.2">
      <c r="B176" s="99" t="s">
        <v>4</v>
      </c>
      <c r="C176" s="338"/>
      <c r="D176" s="339"/>
      <c r="E176" s="339"/>
      <c r="F176" s="339"/>
      <c r="G176" s="339"/>
      <c r="H176" s="339"/>
      <c r="I176" s="339"/>
      <c r="J176" s="339"/>
      <c r="K176" s="339"/>
      <c r="L176" s="339"/>
      <c r="M176" s="339"/>
      <c r="N176" s="339"/>
      <c r="O176" s="339"/>
      <c r="P176" s="339"/>
      <c r="Q176" s="339"/>
      <c r="R176" s="339"/>
      <c r="S176" s="339"/>
      <c r="T176" s="339"/>
      <c r="U176" s="339"/>
      <c r="V176" s="339"/>
      <c r="W176" s="339"/>
      <c r="X176" s="339"/>
      <c r="Y176" s="339"/>
      <c r="Z176" s="339"/>
      <c r="AA176" s="339"/>
      <c r="AB176" s="339"/>
      <c r="AC176" s="339"/>
      <c r="AD176" s="339"/>
      <c r="AE176" s="339"/>
      <c r="AF176" s="339"/>
      <c r="AG176" s="339"/>
      <c r="AH176" s="339"/>
      <c r="AI176" s="339"/>
      <c r="AJ176" s="339"/>
      <c r="AK176" s="339"/>
      <c r="AL176" s="339"/>
      <c r="AM176" s="339"/>
      <c r="AN176" s="339"/>
      <c r="AO176" s="339"/>
      <c r="AP176" s="339"/>
      <c r="AQ176" s="339"/>
    </row>
    <row r="177" spans="1:103" x14ac:dyDescent="0.2">
      <c r="B177" s="84" t="s">
        <v>5</v>
      </c>
      <c r="C177" s="335"/>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c r="AA177" s="336"/>
      <c r="AB177" s="336"/>
      <c r="AC177" s="336"/>
      <c r="AD177" s="336"/>
      <c r="AE177" s="336"/>
      <c r="AF177" s="336"/>
      <c r="AG177" s="336"/>
      <c r="AH177" s="336"/>
      <c r="AI177" s="336"/>
      <c r="AJ177" s="336"/>
      <c r="AK177" s="336"/>
      <c r="AL177" s="336"/>
      <c r="AM177" s="336"/>
      <c r="AN177" s="336"/>
      <c r="AO177" s="336"/>
      <c r="AP177" s="336"/>
      <c r="AQ177" s="336"/>
    </row>
    <row r="178" spans="1:103" s="123" customFormat="1" x14ac:dyDescent="0.2">
      <c r="A178" s="4"/>
      <c r="B178" s="384" t="s">
        <v>393</v>
      </c>
      <c r="C178" s="407"/>
      <c r="D178" s="407"/>
      <c r="E178" s="407"/>
      <c r="F178" s="407"/>
      <c r="G178" s="407"/>
      <c r="H178" s="407"/>
      <c r="I178" s="407"/>
      <c r="J178" s="407"/>
      <c r="K178" s="407"/>
      <c r="L178" s="407"/>
      <c r="M178" s="407"/>
      <c r="N178" s="407"/>
      <c r="O178" s="407"/>
      <c r="P178" s="407"/>
      <c r="Q178" s="407"/>
      <c r="R178" s="407"/>
      <c r="S178" s="407"/>
      <c r="T178" s="407"/>
      <c r="U178" s="407"/>
      <c r="V178" s="407"/>
      <c r="W178" s="407"/>
      <c r="X178" s="407"/>
      <c r="Y178" s="407"/>
      <c r="Z178" s="407"/>
      <c r="AA178" s="407"/>
      <c r="AB178" s="407"/>
      <c r="AC178" s="407"/>
      <c r="AD178" s="407"/>
      <c r="AE178" s="407"/>
      <c r="AF178" s="407"/>
      <c r="AG178" s="407"/>
      <c r="AH178" s="407"/>
      <c r="AI178" s="407"/>
      <c r="AJ178" s="407"/>
      <c r="AK178" s="407"/>
      <c r="AL178" s="407"/>
      <c r="AM178" s="407"/>
      <c r="AN178" s="407"/>
      <c r="AO178" s="407"/>
      <c r="AP178" s="407"/>
      <c r="AQ178" s="408"/>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5" t="s">
        <v>394</v>
      </c>
      <c r="C179" s="409"/>
      <c r="D179" s="409"/>
      <c r="E179" s="409"/>
      <c r="F179" s="409"/>
      <c r="G179" s="409"/>
      <c r="H179" s="409"/>
      <c r="I179" s="409"/>
      <c r="J179" s="409"/>
      <c r="K179" s="409"/>
      <c r="L179" s="409"/>
      <c r="M179" s="409"/>
      <c r="N179" s="409"/>
      <c r="O179" s="409"/>
      <c r="P179" s="409"/>
      <c r="Q179" s="409"/>
      <c r="R179" s="409"/>
      <c r="S179" s="409"/>
      <c r="T179" s="409"/>
      <c r="U179" s="409"/>
      <c r="V179" s="409"/>
      <c r="W179" s="409"/>
      <c r="X179" s="409"/>
      <c r="Y179" s="409"/>
      <c r="Z179" s="409"/>
      <c r="AA179" s="409"/>
      <c r="AB179" s="409"/>
      <c r="AC179" s="409"/>
      <c r="AD179" s="409"/>
      <c r="AE179" s="409"/>
      <c r="AF179" s="409"/>
      <c r="AG179" s="409"/>
      <c r="AH179" s="409"/>
      <c r="AI179" s="409"/>
      <c r="AJ179" s="409"/>
      <c r="AK179" s="409"/>
      <c r="AL179" s="409"/>
      <c r="AM179" s="409"/>
      <c r="AN179" s="409"/>
      <c r="AO179" s="409"/>
      <c r="AP179" s="409"/>
      <c r="AQ179" s="40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1" t="s">
        <v>395</v>
      </c>
      <c r="C180" s="409"/>
      <c r="D180" s="265"/>
      <c r="E180" s="265"/>
      <c r="F180" s="265"/>
      <c r="G180" s="265"/>
      <c r="H180" s="265"/>
      <c r="I180" s="265"/>
      <c r="J180" s="265"/>
      <c r="K180" s="265"/>
      <c r="L180" s="265"/>
      <c r="M180" s="265"/>
      <c r="N180" s="265"/>
      <c r="O180" s="265"/>
      <c r="P180" s="265"/>
      <c r="Q180" s="265"/>
      <c r="R180" s="265"/>
      <c r="S180" s="265"/>
      <c r="T180" s="265"/>
      <c r="U180" s="265"/>
      <c r="V180" s="265"/>
      <c r="W180" s="265"/>
      <c r="X180" s="265"/>
      <c r="Y180" s="265"/>
      <c r="Z180" s="265"/>
      <c r="AA180" s="265"/>
      <c r="AB180" s="265"/>
      <c r="AC180" s="265"/>
      <c r="AD180" s="265"/>
      <c r="AE180" s="265"/>
      <c r="AF180" s="265"/>
      <c r="AG180" s="265"/>
      <c r="AH180" s="265"/>
      <c r="AI180" s="265"/>
      <c r="AJ180" s="265"/>
      <c r="AK180" s="265"/>
      <c r="AL180" s="265"/>
      <c r="AM180" s="265"/>
      <c r="AN180" s="265"/>
      <c r="AO180" s="265"/>
      <c r="AP180" s="265"/>
      <c r="AQ180" s="26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1" t="s">
        <v>396</v>
      </c>
      <c r="C181" s="409"/>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406" t="s">
        <v>308</v>
      </c>
      <c r="C182" s="410"/>
      <c r="D182" s="410"/>
      <c r="E182" s="410"/>
      <c r="F182" s="410"/>
      <c r="G182" s="410"/>
      <c r="H182" s="410"/>
      <c r="I182" s="410"/>
      <c r="J182" s="410"/>
      <c r="K182" s="410"/>
      <c r="L182" s="410"/>
      <c r="M182" s="410"/>
      <c r="N182" s="410"/>
      <c r="O182" s="410"/>
      <c r="P182" s="410"/>
      <c r="Q182" s="410"/>
      <c r="R182" s="410"/>
      <c r="S182" s="410"/>
      <c r="T182" s="410"/>
      <c r="U182" s="410"/>
      <c r="V182" s="410"/>
      <c r="W182" s="410"/>
      <c r="X182" s="410"/>
      <c r="Y182" s="410"/>
      <c r="Z182" s="410"/>
      <c r="AA182" s="410"/>
      <c r="AB182" s="410"/>
      <c r="AC182" s="410"/>
      <c r="AD182" s="410"/>
      <c r="AE182" s="410"/>
      <c r="AF182" s="410"/>
      <c r="AG182" s="410"/>
      <c r="AH182" s="410"/>
      <c r="AI182" s="410"/>
      <c r="AJ182" s="410"/>
      <c r="AK182" s="410"/>
      <c r="AL182" s="410"/>
      <c r="AM182" s="410"/>
      <c r="AN182" s="410"/>
      <c r="AO182" s="410"/>
      <c r="AP182" s="410"/>
      <c r="AQ182" s="41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84" t="s">
        <v>397</v>
      </c>
      <c r="C183" s="407"/>
      <c r="D183" s="407"/>
      <c r="E183" s="407"/>
      <c r="F183" s="407"/>
      <c r="G183" s="407"/>
      <c r="H183" s="407"/>
      <c r="I183" s="407"/>
      <c r="J183" s="407"/>
      <c r="K183" s="407"/>
      <c r="L183" s="407"/>
      <c r="M183" s="407"/>
      <c r="N183" s="407"/>
      <c r="O183" s="407"/>
      <c r="P183" s="407"/>
      <c r="Q183" s="407"/>
      <c r="R183" s="407"/>
      <c r="S183" s="407"/>
      <c r="T183" s="407"/>
      <c r="U183" s="407"/>
      <c r="V183" s="407"/>
      <c r="W183" s="407"/>
      <c r="X183" s="407"/>
      <c r="Y183" s="407"/>
      <c r="Z183" s="407"/>
      <c r="AA183" s="407"/>
      <c r="AB183" s="407"/>
      <c r="AC183" s="407"/>
      <c r="AD183" s="407"/>
      <c r="AE183" s="407"/>
      <c r="AF183" s="407"/>
      <c r="AG183" s="407"/>
      <c r="AH183" s="407"/>
      <c r="AI183" s="407"/>
      <c r="AJ183" s="407"/>
      <c r="AK183" s="407"/>
      <c r="AL183" s="407"/>
      <c r="AM183" s="407"/>
      <c r="AN183" s="407"/>
      <c r="AO183" s="407"/>
      <c r="AP183" s="407"/>
      <c r="AQ183" s="408"/>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5" t="s">
        <v>398</v>
      </c>
      <c r="C184" s="265"/>
      <c r="D184" s="409"/>
      <c r="E184" s="409"/>
      <c r="F184" s="409"/>
      <c r="G184" s="409"/>
      <c r="H184" s="409"/>
      <c r="I184" s="409"/>
      <c r="J184" s="409"/>
      <c r="K184" s="409"/>
      <c r="L184" s="409"/>
      <c r="M184" s="409"/>
      <c r="N184" s="409"/>
      <c r="O184" s="409"/>
      <c r="P184" s="409"/>
      <c r="Q184" s="409"/>
      <c r="R184" s="409"/>
      <c r="S184" s="409"/>
      <c r="T184" s="409"/>
      <c r="U184" s="409"/>
      <c r="V184" s="409"/>
      <c r="W184" s="409"/>
      <c r="X184" s="409"/>
      <c r="Y184" s="409"/>
      <c r="Z184" s="409"/>
      <c r="AA184" s="409"/>
      <c r="AB184" s="409"/>
      <c r="AC184" s="409"/>
      <c r="AD184" s="409"/>
      <c r="AE184" s="409"/>
      <c r="AF184" s="409"/>
      <c r="AG184" s="409"/>
      <c r="AH184" s="409"/>
      <c r="AI184" s="409"/>
      <c r="AJ184" s="409"/>
      <c r="AK184" s="409"/>
      <c r="AL184" s="409"/>
      <c r="AM184" s="409"/>
      <c r="AN184" s="409"/>
      <c r="AO184" s="409"/>
      <c r="AP184" s="409"/>
      <c r="AQ184" s="409"/>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1" t="s">
        <v>399</v>
      </c>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c r="Y185" s="265"/>
      <c r="Z185" s="265"/>
      <c r="AA185" s="265"/>
      <c r="AB185" s="265"/>
      <c r="AC185" s="265"/>
      <c r="AD185" s="265"/>
      <c r="AE185" s="265"/>
      <c r="AF185" s="265"/>
      <c r="AG185" s="265"/>
      <c r="AH185" s="265"/>
      <c r="AI185" s="265"/>
      <c r="AJ185" s="265"/>
      <c r="AK185" s="265"/>
      <c r="AL185" s="265"/>
      <c r="AM185" s="265"/>
      <c r="AN185" s="265"/>
      <c r="AO185" s="265"/>
      <c r="AP185" s="265"/>
      <c r="AQ185" s="265"/>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1" t="s">
        <v>400</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1" t="s">
        <v>401</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406" t="s">
        <v>402</v>
      </c>
      <c r="C188" s="410"/>
      <c r="D188" s="410"/>
      <c r="E188" s="410"/>
      <c r="F188" s="410"/>
      <c r="G188" s="410"/>
      <c r="H188" s="410"/>
      <c r="I188" s="410"/>
      <c r="J188" s="410"/>
      <c r="K188" s="410"/>
      <c r="L188" s="410"/>
      <c r="M188" s="410"/>
      <c r="N188" s="410"/>
      <c r="O188" s="410"/>
      <c r="P188" s="410"/>
      <c r="Q188" s="410"/>
      <c r="R188" s="410"/>
      <c r="S188" s="410"/>
      <c r="T188" s="410"/>
      <c r="U188" s="410"/>
      <c r="V188" s="410"/>
      <c r="W188" s="410"/>
      <c r="X188" s="410"/>
      <c r="Y188" s="410"/>
      <c r="Z188" s="410"/>
      <c r="AA188" s="410"/>
      <c r="AB188" s="410"/>
      <c r="AC188" s="410"/>
      <c r="AD188" s="410"/>
      <c r="AE188" s="410"/>
      <c r="AF188" s="410"/>
      <c r="AG188" s="410"/>
      <c r="AH188" s="410"/>
      <c r="AI188" s="410"/>
      <c r="AJ188" s="410"/>
      <c r="AK188" s="410"/>
      <c r="AL188" s="410"/>
      <c r="AM188" s="410"/>
      <c r="AN188" s="410"/>
      <c r="AO188" s="410"/>
      <c r="AP188" s="410"/>
      <c r="AQ188" s="410"/>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84" t="s">
        <v>403</v>
      </c>
      <c r="C189" s="407"/>
      <c r="D189" s="407"/>
      <c r="E189" s="407"/>
      <c r="F189" s="407"/>
      <c r="G189" s="407"/>
      <c r="H189" s="407"/>
      <c r="I189" s="407"/>
      <c r="J189" s="407"/>
      <c r="K189" s="407"/>
      <c r="L189" s="407"/>
      <c r="M189" s="407"/>
      <c r="N189" s="407"/>
      <c r="O189" s="407"/>
      <c r="P189" s="407"/>
      <c r="Q189" s="407"/>
      <c r="R189" s="407"/>
      <c r="S189" s="407"/>
      <c r="T189" s="407"/>
      <c r="U189" s="407"/>
      <c r="V189" s="407"/>
      <c r="W189" s="407"/>
      <c r="X189" s="407"/>
      <c r="Y189" s="407"/>
      <c r="Z189" s="407"/>
      <c r="AA189" s="407"/>
      <c r="AB189" s="407"/>
      <c r="AC189" s="407"/>
      <c r="AD189" s="407"/>
      <c r="AE189" s="407"/>
      <c r="AF189" s="407"/>
      <c r="AG189" s="407"/>
      <c r="AH189" s="407"/>
      <c r="AI189" s="407"/>
      <c r="AJ189" s="407"/>
      <c r="AK189" s="407"/>
      <c r="AL189" s="407"/>
      <c r="AM189" s="407"/>
      <c r="AN189" s="407"/>
      <c r="AO189" s="407"/>
      <c r="AP189" s="407"/>
      <c r="AQ189" s="408"/>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65" t="s">
        <v>404</v>
      </c>
      <c r="C190" s="409"/>
      <c r="D190" s="409"/>
      <c r="E190" s="409"/>
      <c r="F190" s="409"/>
      <c r="G190" s="409"/>
      <c r="H190" s="409"/>
      <c r="I190" s="409"/>
      <c r="J190" s="409"/>
      <c r="K190" s="409"/>
      <c r="L190" s="409"/>
      <c r="M190" s="409"/>
      <c r="N190" s="409"/>
      <c r="O190" s="409"/>
      <c r="P190" s="409"/>
      <c r="Q190" s="409"/>
      <c r="R190" s="409"/>
      <c r="S190" s="409"/>
      <c r="T190" s="409"/>
      <c r="U190" s="409"/>
      <c r="V190" s="409"/>
      <c r="W190" s="409"/>
      <c r="X190" s="409"/>
      <c r="Y190" s="409"/>
      <c r="Z190" s="409"/>
      <c r="AA190" s="409"/>
      <c r="AB190" s="409"/>
      <c r="AC190" s="409"/>
      <c r="AD190" s="409"/>
      <c r="AE190" s="409"/>
      <c r="AF190" s="409"/>
      <c r="AG190" s="409"/>
      <c r="AH190" s="409"/>
      <c r="AI190" s="409"/>
      <c r="AJ190" s="409"/>
      <c r="AK190" s="409"/>
      <c r="AL190" s="409"/>
      <c r="AM190" s="409"/>
      <c r="AN190" s="409"/>
      <c r="AO190" s="409"/>
      <c r="AP190" s="409"/>
      <c r="AQ190" s="409"/>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55" t="s">
        <v>405</v>
      </c>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c r="Y191" s="265"/>
      <c r="Z191" s="265"/>
      <c r="AA191" s="265"/>
      <c r="AB191" s="265"/>
      <c r="AC191" s="265"/>
      <c r="AD191" s="265"/>
      <c r="AE191" s="265"/>
      <c r="AF191" s="265"/>
      <c r="AG191" s="265"/>
      <c r="AH191" s="265"/>
      <c r="AI191" s="265"/>
      <c r="AJ191" s="265"/>
      <c r="AK191" s="265"/>
      <c r="AL191" s="265"/>
      <c r="AM191" s="265"/>
      <c r="AN191" s="265"/>
      <c r="AO191" s="265"/>
      <c r="AP191" s="265"/>
      <c r="AQ191" s="265"/>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11" t="s">
        <v>406</v>
      </c>
      <c r="C192" s="410"/>
      <c r="D192" s="410"/>
      <c r="E192" s="410"/>
      <c r="F192" s="410"/>
      <c r="G192" s="410"/>
      <c r="H192" s="410"/>
      <c r="I192" s="410"/>
      <c r="J192" s="410"/>
      <c r="K192" s="410"/>
      <c r="L192" s="410"/>
      <c r="M192" s="410"/>
      <c r="N192" s="410"/>
      <c r="O192" s="410"/>
      <c r="P192" s="410"/>
      <c r="Q192" s="410"/>
      <c r="R192" s="410"/>
      <c r="S192" s="410"/>
      <c r="T192" s="410"/>
      <c r="U192" s="410"/>
      <c r="V192" s="410"/>
      <c r="W192" s="410"/>
      <c r="X192" s="410"/>
      <c r="Y192" s="410"/>
      <c r="Z192" s="410"/>
      <c r="AA192" s="410"/>
      <c r="AB192" s="410"/>
      <c r="AC192" s="410"/>
      <c r="AD192" s="410"/>
      <c r="AE192" s="410"/>
      <c r="AF192" s="410"/>
      <c r="AG192" s="410"/>
      <c r="AH192" s="410"/>
      <c r="AI192" s="410"/>
      <c r="AJ192" s="410"/>
      <c r="AK192" s="410"/>
      <c r="AL192" s="410"/>
      <c r="AM192" s="410"/>
      <c r="AN192" s="410"/>
      <c r="AO192" s="410"/>
      <c r="AP192" s="410"/>
      <c r="AQ192" s="410"/>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84" t="s">
        <v>407</v>
      </c>
      <c r="C193" s="407"/>
      <c r="D193" s="407"/>
      <c r="E193" s="407"/>
      <c r="F193" s="407"/>
      <c r="G193" s="407"/>
      <c r="H193" s="407"/>
      <c r="I193" s="407"/>
      <c r="J193" s="407"/>
      <c r="K193" s="407"/>
      <c r="L193" s="407"/>
      <c r="M193" s="407"/>
      <c r="N193" s="407"/>
      <c r="O193" s="407"/>
      <c r="P193" s="407"/>
      <c r="Q193" s="407"/>
      <c r="R193" s="407"/>
      <c r="S193" s="407"/>
      <c r="T193" s="407"/>
      <c r="U193" s="407"/>
      <c r="V193" s="407"/>
      <c r="W193" s="407"/>
      <c r="X193" s="407"/>
      <c r="Y193" s="407"/>
      <c r="Z193" s="407"/>
      <c r="AA193" s="407"/>
      <c r="AB193" s="407"/>
      <c r="AC193" s="407"/>
      <c r="AD193" s="407"/>
      <c r="AE193" s="407"/>
      <c r="AF193" s="407"/>
      <c r="AG193" s="407"/>
      <c r="AH193" s="407"/>
      <c r="AI193" s="407"/>
      <c r="AJ193" s="407"/>
      <c r="AK193" s="407"/>
      <c r="AL193" s="407"/>
      <c r="AM193" s="407"/>
      <c r="AN193" s="407"/>
      <c r="AO193" s="407"/>
      <c r="AP193" s="407"/>
      <c r="AQ193" s="408"/>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12" t="s">
        <v>408</v>
      </c>
      <c r="C194" s="409"/>
      <c r="D194" s="409"/>
      <c r="E194" s="409"/>
      <c r="F194" s="409"/>
      <c r="G194" s="409"/>
      <c r="H194" s="409"/>
      <c r="I194" s="409"/>
      <c r="J194" s="409"/>
      <c r="K194" s="409"/>
      <c r="L194" s="409"/>
      <c r="M194" s="409"/>
      <c r="N194" s="409"/>
      <c r="O194" s="409"/>
      <c r="P194" s="409"/>
      <c r="Q194" s="409"/>
      <c r="R194" s="409"/>
      <c r="S194" s="409"/>
      <c r="T194" s="409"/>
      <c r="U194" s="409"/>
      <c r="V194" s="409"/>
      <c r="W194" s="409"/>
      <c r="X194" s="409"/>
      <c r="Y194" s="409"/>
      <c r="Z194" s="409"/>
      <c r="AA194" s="409"/>
      <c r="AB194" s="409"/>
      <c r="AC194" s="409"/>
      <c r="AD194" s="409"/>
      <c r="AE194" s="409"/>
      <c r="AF194" s="409"/>
      <c r="AG194" s="409"/>
      <c r="AH194" s="409"/>
      <c r="AI194" s="409"/>
      <c r="AJ194" s="409"/>
      <c r="AK194" s="409"/>
      <c r="AL194" s="409"/>
      <c r="AM194" s="409"/>
      <c r="AN194" s="409"/>
      <c r="AO194" s="409"/>
      <c r="AP194" s="409"/>
      <c r="AQ194" s="409"/>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59" t="s">
        <v>289</v>
      </c>
      <c r="C195" s="43"/>
      <c r="D195" s="303"/>
      <c r="E195" s="303"/>
      <c r="F195" s="303"/>
      <c r="G195" s="303"/>
      <c r="H195" s="303"/>
      <c r="I195" s="303"/>
      <c r="J195" s="303"/>
      <c r="K195" s="303"/>
      <c r="L195" s="303"/>
      <c r="M195" s="30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4"/>
    </row>
    <row r="196" spans="1:103" x14ac:dyDescent="0.2">
      <c r="B196" s="360" t="s">
        <v>309</v>
      </c>
      <c r="C196" s="263"/>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1:103" x14ac:dyDescent="0.2">
      <c r="B197" s="360" t="s">
        <v>310</v>
      </c>
      <c r="C197" s="372"/>
      <c r="D197" s="372"/>
      <c r="E197" s="372"/>
      <c r="F197" s="372"/>
      <c r="G197" s="372"/>
      <c r="H197" s="372"/>
      <c r="I197" s="372"/>
      <c r="J197" s="372"/>
      <c r="K197" s="372"/>
      <c r="L197" s="372"/>
      <c r="M197" s="372"/>
      <c r="N197" s="372"/>
      <c r="O197" s="372"/>
      <c r="P197" s="372"/>
      <c r="Q197" s="372"/>
      <c r="R197" s="372"/>
      <c r="S197" s="372"/>
      <c r="T197" s="372"/>
      <c r="U197" s="372"/>
      <c r="V197" s="372"/>
      <c r="W197" s="372"/>
      <c r="X197" s="372"/>
      <c r="Y197" s="372"/>
      <c r="Z197" s="372"/>
      <c r="AA197" s="372"/>
      <c r="AB197" s="372"/>
      <c r="AC197" s="372"/>
      <c r="AD197" s="372"/>
      <c r="AE197" s="372"/>
      <c r="AF197" s="372"/>
      <c r="AG197" s="372"/>
      <c r="AH197" s="372"/>
      <c r="AI197" s="372"/>
      <c r="AJ197" s="372"/>
      <c r="AK197" s="372"/>
      <c r="AL197" s="372"/>
      <c r="AM197" s="372"/>
      <c r="AN197" s="372"/>
      <c r="AO197" s="372"/>
      <c r="AP197" s="372"/>
      <c r="AQ197" s="372"/>
    </row>
    <row r="198" spans="1:103" x14ac:dyDescent="0.2">
      <c r="B198" s="382" t="s">
        <v>311</v>
      </c>
      <c r="C198" s="389"/>
      <c r="D198" s="389"/>
      <c r="E198" s="389"/>
      <c r="F198" s="389"/>
      <c r="G198" s="389"/>
      <c r="H198" s="389"/>
      <c r="I198" s="389"/>
      <c r="J198" s="389"/>
      <c r="K198" s="389"/>
      <c r="L198" s="389"/>
      <c r="M198" s="389"/>
      <c r="N198" s="389"/>
      <c r="O198" s="389"/>
      <c r="P198" s="389"/>
      <c r="Q198" s="389"/>
      <c r="R198" s="389"/>
      <c r="S198" s="389"/>
      <c r="T198" s="389"/>
      <c r="U198" s="389"/>
      <c r="V198" s="389"/>
      <c r="W198" s="389"/>
      <c r="X198" s="389"/>
      <c r="Y198" s="389"/>
      <c r="Z198" s="389"/>
      <c r="AA198" s="389"/>
      <c r="AB198" s="389"/>
      <c r="AC198" s="389"/>
      <c r="AD198" s="389"/>
      <c r="AE198" s="389"/>
      <c r="AF198" s="389"/>
      <c r="AG198" s="389"/>
      <c r="AH198" s="389"/>
      <c r="AI198" s="389"/>
      <c r="AJ198" s="389"/>
      <c r="AK198" s="389"/>
      <c r="AL198" s="389"/>
      <c r="AM198" s="389"/>
      <c r="AN198" s="389"/>
      <c r="AO198" s="389"/>
      <c r="AP198" s="389"/>
      <c r="AQ198" s="389"/>
    </row>
    <row r="199" spans="1:103" x14ac:dyDescent="0.2">
      <c r="B199" s="384" t="s">
        <v>362</v>
      </c>
      <c r="C199" s="387"/>
      <c r="D199" s="387"/>
      <c r="E199" s="387"/>
      <c r="F199" s="387"/>
      <c r="G199" s="387"/>
      <c r="H199" s="387"/>
      <c r="I199" s="387"/>
      <c r="J199" s="387"/>
      <c r="K199" s="387"/>
      <c r="L199" s="387"/>
      <c r="M199" s="387"/>
      <c r="N199" s="387"/>
      <c r="O199" s="387"/>
      <c r="P199" s="387"/>
      <c r="Q199" s="387"/>
      <c r="R199" s="387"/>
      <c r="S199" s="387"/>
      <c r="T199" s="387"/>
      <c r="U199" s="387"/>
      <c r="V199" s="387"/>
      <c r="W199" s="387"/>
      <c r="X199" s="387"/>
      <c r="Y199" s="387"/>
      <c r="Z199" s="387"/>
      <c r="AA199" s="387"/>
      <c r="AB199" s="387"/>
      <c r="AC199" s="387"/>
      <c r="AD199" s="387"/>
      <c r="AE199" s="387"/>
      <c r="AF199" s="387"/>
      <c r="AG199" s="387"/>
      <c r="AH199" s="387"/>
      <c r="AI199" s="387"/>
      <c r="AJ199" s="387"/>
      <c r="AK199" s="387"/>
      <c r="AL199" s="387"/>
      <c r="AM199" s="387"/>
      <c r="AN199" s="387"/>
      <c r="AO199" s="387"/>
      <c r="AP199" s="387"/>
      <c r="AQ199" s="388"/>
    </row>
    <row r="200" spans="1:103" x14ac:dyDescent="0.2">
      <c r="B200" s="385" t="s">
        <v>363</v>
      </c>
      <c r="C200" s="235"/>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c r="AA200" s="390"/>
      <c r="AB200" s="390"/>
      <c r="AC200" s="390"/>
      <c r="AD200" s="390"/>
      <c r="AE200" s="390"/>
      <c r="AF200" s="390"/>
      <c r="AG200" s="390"/>
      <c r="AH200" s="390"/>
      <c r="AI200" s="390"/>
      <c r="AJ200" s="390"/>
      <c r="AK200" s="390"/>
      <c r="AL200" s="390"/>
      <c r="AM200" s="390"/>
      <c r="AN200" s="390"/>
      <c r="AO200" s="390"/>
      <c r="AP200" s="390"/>
      <c r="AQ200" s="390"/>
    </row>
    <row r="201" spans="1:103" x14ac:dyDescent="0.2">
      <c r="B201" s="386" t="s">
        <v>364</v>
      </c>
      <c r="C201" s="387"/>
      <c r="D201" s="387"/>
      <c r="E201" s="387"/>
      <c r="F201" s="387"/>
      <c r="G201" s="387"/>
      <c r="H201" s="387"/>
      <c r="I201" s="387"/>
      <c r="J201" s="387"/>
      <c r="K201" s="387"/>
      <c r="L201" s="387"/>
      <c r="M201" s="387"/>
      <c r="N201" s="387"/>
      <c r="O201" s="387"/>
      <c r="P201" s="387"/>
      <c r="Q201" s="387"/>
      <c r="R201" s="387"/>
      <c r="S201" s="387"/>
      <c r="T201" s="387"/>
      <c r="U201" s="387"/>
      <c r="V201" s="387"/>
      <c r="W201" s="387"/>
      <c r="X201" s="387"/>
      <c r="Y201" s="387"/>
      <c r="Z201" s="387"/>
      <c r="AA201" s="387"/>
      <c r="AB201" s="387"/>
      <c r="AC201" s="387"/>
      <c r="AD201" s="387"/>
      <c r="AE201" s="387"/>
      <c r="AF201" s="387"/>
      <c r="AG201" s="387"/>
      <c r="AH201" s="387"/>
      <c r="AI201" s="387"/>
      <c r="AJ201" s="387"/>
      <c r="AK201" s="387"/>
      <c r="AL201" s="387"/>
      <c r="AM201" s="387"/>
      <c r="AN201" s="387"/>
      <c r="AO201" s="387"/>
      <c r="AP201" s="387"/>
      <c r="AQ201" s="388"/>
    </row>
    <row r="202" spans="1:103" x14ac:dyDescent="0.2">
      <c r="B202" s="383" t="s">
        <v>365</v>
      </c>
      <c r="C202" s="372"/>
      <c r="D202" s="372"/>
      <c r="E202" s="372"/>
      <c r="F202" s="372"/>
      <c r="G202" s="372"/>
      <c r="H202" s="372"/>
      <c r="I202" s="372"/>
      <c r="J202" s="372"/>
      <c r="K202" s="372"/>
      <c r="L202" s="372"/>
      <c r="M202" s="372"/>
      <c r="N202" s="372"/>
      <c r="O202" s="372"/>
      <c r="P202" s="372"/>
      <c r="Q202" s="372"/>
      <c r="R202" s="372"/>
      <c r="S202" s="372"/>
      <c r="T202" s="372"/>
      <c r="U202" s="372"/>
      <c r="V202" s="372"/>
      <c r="W202" s="372"/>
      <c r="X202" s="372"/>
      <c r="Y202" s="372"/>
      <c r="Z202" s="372"/>
      <c r="AA202" s="372"/>
      <c r="AB202" s="372"/>
      <c r="AC202" s="372"/>
      <c r="AD202" s="372"/>
      <c r="AE202" s="372"/>
      <c r="AF202" s="372"/>
      <c r="AG202" s="372"/>
      <c r="AH202" s="372"/>
      <c r="AI202" s="372"/>
      <c r="AJ202" s="372"/>
      <c r="AK202" s="372"/>
      <c r="AL202" s="372"/>
      <c r="AM202" s="372"/>
      <c r="AN202" s="372"/>
      <c r="AO202" s="372"/>
      <c r="AP202" s="372"/>
      <c r="AQ202" s="372"/>
    </row>
    <row r="203" spans="1:103" x14ac:dyDescent="0.2">
      <c r="B203" s="382" t="s">
        <v>366</v>
      </c>
      <c r="C203" s="389"/>
      <c r="D203" s="389"/>
      <c r="E203" s="389"/>
      <c r="F203" s="389"/>
      <c r="G203" s="389"/>
      <c r="H203" s="389"/>
      <c r="I203" s="389"/>
      <c r="J203" s="389"/>
      <c r="K203" s="389"/>
      <c r="L203" s="389"/>
      <c r="M203" s="389"/>
      <c r="N203" s="389"/>
      <c r="O203" s="389"/>
      <c r="P203" s="389"/>
      <c r="Q203" s="389"/>
      <c r="R203" s="389"/>
      <c r="S203" s="389"/>
      <c r="T203" s="389"/>
      <c r="U203" s="389"/>
      <c r="V203" s="389"/>
      <c r="W203" s="389"/>
      <c r="X203" s="389"/>
      <c r="Y203" s="389"/>
      <c r="Z203" s="389"/>
      <c r="AA203" s="389"/>
      <c r="AB203" s="389"/>
      <c r="AC203" s="389"/>
      <c r="AD203" s="389"/>
      <c r="AE203" s="389"/>
      <c r="AF203" s="389"/>
      <c r="AG203" s="389"/>
      <c r="AH203" s="389"/>
      <c r="AI203" s="389"/>
      <c r="AJ203" s="389"/>
      <c r="AK203" s="389"/>
      <c r="AL203" s="389"/>
      <c r="AM203" s="389"/>
      <c r="AN203" s="389"/>
      <c r="AO203" s="389"/>
      <c r="AP203" s="389"/>
      <c r="AQ203" s="389"/>
    </row>
    <row r="204" spans="1:103" x14ac:dyDescent="0.2">
      <c r="B204" s="386" t="s">
        <v>367</v>
      </c>
      <c r="C204" s="387"/>
      <c r="D204" s="387"/>
      <c r="E204" s="387"/>
      <c r="F204" s="387"/>
      <c r="G204" s="387"/>
      <c r="H204" s="387"/>
      <c r="I204" s="387"/>
      <c r="J204" s="387"/>
      <c r="K204" s="387"/>
      <c r="L204" s="387"/>
      <c r="M204" s="387"/>
      <c r="N204" s="387"/>
      <c r="O204" s="387"/>
      <c r="P204" s="387"/>
      <c r="Q204" s="387"/>
      <c r="R204" s="387"/>
      <c r="S204" s="387"/>
      <c r="T204" s="387"/>
      <c r="U204" s="387"/>
      <c r="V204" s="387"/>
      <c r="W204" s="387"/>
      <c r="X204" s="387"/>
      <c r="Y204" s="387"/>
      <c r="Z204" s="387"/>
      <c r="AA204" s="387"/>
      <c r="AB204" s="387"/>
      <c r="AC204" s="387"/>
      <c r="AD204" s="387"/>
      <c r="AE204" s="387"/>
      <c r="AF204" s="387"/>
      <c r="AG204" s="387"/>
      <c r="AH204" s="387"/>
      <c r="AI204" s="387"/>
      <c r="AJ204" s="387"/>
      <c r="AK204" s="387"/>
      <c r="AL204" s="387"/>
      <c r="AM204" s="387"/>
      <c r="AN204" s="387"/>
      <c r="AO204" s="387"/>
      <c r="AP204" s="387"/>
      <c r="AQ204" s="388"/>
    </row>
    <row r="205" spans="1:103" x14ac:dyDescent="0.2">
      <c r="B205" s="383" t="s">
        <v>368</v>
      </c>
      <c r="C205" s="371"/>
      <c r="D205" s="372"/>
      <c r="E205" s="372"/>
      <c r="F205" s="372"/>
      <c r="G205" s="372"/>
      <c r="H205" s="372"/>
      <c r="I205" s="372"/>
      <c r="J205" s="372"/>
      <c r="K205" s="372"/>
      <c r="L205" s="372"/>
      <c r="M205" s="372"/>
      <c r="N205" s="372"/>
      <c r="O205" s="372"/>
      <c r="P205" s="372"/>
      <c r="Q205" s="372"/>
      <c r="R205" s="372"/>
      <c r="S205" s="372"/>
      <c r="T205" s="372"/>
      <c r="U205" s="372"/>
      <c r="V205" s="372"/>
      <c r="W205" s="372"/>
      <c r="X205" s="372"/>
      <c r="Y205" s="372"/>
      <c r="Z205" s="372"/>
      <c r="AA205" s="372"/>
      <c r="AB205" s="372"/>
      <c r="AC205" s="372"/>
      <c r="AD205" s="372"/>
      <c r="AE205" s="372"/>
      <c r="AF205" s="372"/>
      <c r="AG205" s="372"/>
      <c r="AH205" s="372"/>
      <c r="AI205" s="372"/>
      <c r="AJ205" s="372"/>
      <c r="AK205" s="372"/>
      <c r="AL205" s="372"/>
      <c r="AM205" s="372"/>
      <c r="AN205" s="372"/>
      <c r="AO205" s="372"/>
      <c r="AP205" s="372"/>
      <c r="AQ205" s="372"/>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323</v>
      </c>
      <c r="B1" s="285"/>
      <c r="C1" s="294"/>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376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384</v>
      </c>
      <c r="B5" s="198">
        <f t="array" ref="B5:AP6">Inputs!C149:AQ150</f>
        <v>0</v>
      </c>
      <c r="C5" s="198">
        <v>0</v>
      </c>
      <c r="D5" s="198">
        <v>0</v>
      </c>
      <c r="E5" s="198">
        <v>0</v>
      </c>
      <c r="F5" s="198">
        <v>0</v>
      </c>
      <c r="G5" s="198">
        <v>0</v>
      </c>
      <c r="H5" s="198">
        <v>0</v>
      </c>
      <c r="I5" s="198">
        <v>0</v>
      </c>
      <c r="J5" s="198">
        <v>0</v>
      </c>
      <c r="K5" s="198">
        <v>0</v>
      </c>
      <c r="L5" s="198">
        <v>0</v>
      </c>
      <c r="M5" s="198">
        <v>0</v>
      </c>
      <c r="N5" s="198">
        <v>0</v>
      </c>
      <c r="O5" s="198">
        <v>0</v>
      </c>
      <c r="P5" s="198">
        <v>0</v>
      </c>
      <c r="Q5" s="198">
        <v>0</v>
      </c>
      <c r="R5" s="198">
        <v>0</v>
      </c>
      <c r="S5" s="198">
        <v>0</v>
      </c>
      <c r="T5" s="198">
        <v>0</v>
      </c>
      <c r="U5" s="198">
        <v>0</v>
      </c>
      <c r="V5" s="198">
        <v>0</v>
      </c>
      <c r="W5" s="198">
        <v>0</v>
      </c>
      <c r="X5" s="198">
        <v>0</v>
      </c>
      <c r="Y5" s="198">
        <v>0</v>
      </c>
      <c r="Z5" s="198">
        <v>0</v>
      </c>
      <c r="AA5" s="198">
        <v>0</v>
      </c>
      <c r="AB5" s="198">
        <v>0</v>
      </c>
      <c r="AC5" s="198">
        <v>0</v>
      </c>
      <c r="AD5" s="198">
        <v>0</v>
      </c>
      <c r="AE5" s="198">
        <v>0</v>
      </c>
      <c r="AF5" s="198">
        <v>0</v>
      </c>
      <c r="AG5" s="198">
        <v>0</v>
      </c>
      <c r="AH5" s="198">
        <v>0</v>
      </c>
      <c r="AI5" s="198">
        <v>0</v>
      </c>
      <c r="AJ5" s="198">
        <v>0</v>
      </c>
      <c r="AK5" s="198">
        <v>0</v>
      </c>
      <c r="AL5" s="198">
        <v>0</v>
      </c>
      <c r="AM5" s="198">
        <v>0</v>
      </c>
      <c r="AN5" s="198">
        <v>0</v>
      </c>
      <c r="AO5" s="198">
        <v>0</v>
      </c>
      <c r="AP5" s="198">
        <v>0</v>
      </c>
    </row>
    <row r="6" spans="1:42" s="16" customFormat="1" x14ac:dyDescent="0.2">
      <c r="A6" s="4" t="s">
        <v>385</v>
      </c>
      <c r="B6" s="401">
        <v>0</v>
      </c>
      <c r="C6" s="401">
        <v>0</v>
      </c>
      <c r="D6" s="401">
        <v>0</v>
      </c>
      <c r="E6" s="401">
        <v>0</v>
      </c>
      <c r="F6" s="401">
        <v>0</v>
      </c>
      <c r="G6" s="401">
        <v>0</v>
      </c>
      <c r="H6" s="401">
        <v>0</v>
      </c>
      <c r="I6" s="401">
        <v>0</v>
      </c>
      <c r="J6" s="401">
        <v>0</v>
      </c>
      <c r="K6" s="401">
        <v>0</v>
      </c>
      <c r="L6" s="401">
        <v>0</v>
      </c>
      <c r="M6" s="401">
        <v>0</v>
      </c>
      <c r="N6" s="401">
        <v>0</v>
      </c>
      <c r="O6" s="401">
        <v>0</v>
      </c>
      <c r="P6" s="401">
        <v>0</v>
      </c>
      <c r="Q6" s="401">
        <v>0</v>
      </c>
      <c r="R6" s="401">
        <v>0</v>
      </c>
      <c r="S6" s="401">
        <v>0</v>
      </c>
      <c r="T6" s="401">
        <v>0</v>
      </c>
      <c r="U6" s="401">
        <v>0</v>
      </c>
      <c r="V6" s="401">
        <v>0</v>
      </c>
      <c r="W6" s="401">
        <v>0</v>
      </c>
      <c r="X6" s="401">
        <v>0</v>
      </c>
      <c r="Y6" s="401">
        <v>0</v>
      </c>
      <c r="Z6" s="401">
        <v>0</v>
      </c>
      <c r="AA6" s="401">
        <v>0</v>
      </c>
      <c r="AB6" s="401">
        <v>0</v>
      </c>
      <c r="AC6" s="401">
        <v>0</v>
      </c>
      <c r="AD6" s="401">
        <v>0</v>
      </c>
      <c r="AE6" s="401">
        <v>0</v>
      </c>
      <c r="AF6" s="401">
        <v>0</v>
      </c>
      <c r="AG6" s="401">
        <v>0</v>
      </c>
      <c r="AH6" s="401">
        <v>0</v>
      </c>
      <c r="AI6" s="401">
        <v>0</v>
      </c>
      <c r="AJ6" s="401">
        <v>0</v>
      </c>
      <c r="AK6" s="401">
        <v>0</v>
      </c>
      <c r="AL6" s="401">
        <v>0</v>
      </c>
      <c r="AM6" s="401">
        <v>0</v>
      </c>
      <c r="AN6" s="401">
        <v>0</v>
      </c>
      <c r="AO6" s="401">
        <v>0</v>
      </c>
      <c r="AP6" s="401">
        <v>0</v>
      </c>
    </row>
    <row r="7" spans="1:42" s="16" customFormat="1" x14ac:dyDescent="0.2">
      <c r="A7" s="355" t="s">
        <v>386</v>
      </c>
      <c r="B7" s="402">
        <f>SUM(B5:B6)</f>
        <v>0</v>
      </c>
      <c r="C7" s="402">
        <f t="shared" ref="C7:AP7" si="1">SUM(C5:C6)</f>
        <v>0</v>
      </c>
      <c r="D7" s="402">
        <f t="shared" si="1"/>
        <v>0</v>
      </c>
      <c r="E7" s="402">
        <f t="shared" si="1"/>
        <v>0</v>
      </c>
      <c r="F7" s="402">
        <f t="shared" si="1"/>
        <v>0</v>
      </c>
      <c r="G7" s="402">
        <f t="shared" si="1"/>
        <v>0</v>
      </c>
      <c r="H7" s="402">
        <f t="shared" si="1"/>
        <v>0</v>
      </c>
      <c r="I7" s="402">
        <f t="shared" si="1"/>
        <v>0</v>
      </c>
      <c r="J7" s="402">
        <f t="shared" si="1"/>
        <v>0</v>
      </c>
      <c r="K7" s="402">
        <f t="shared" si="1"/>
        <v>0</v>
      </c>
      <c r="L7" s="402">
        <f t="shared" si="1"/>
        <v>0</v>
      </c>
      <c r="M7" s="402">
        <f t="shared" si="1"/>
        <v>0</v>
      </c>
      <c r="N7" s="402">
        <f t="shared" si="1"/>
        <v>0</v>
      </c>
      <c r="O7" s="402">
        <f t="shared" si="1"/>
        <v>0</v>
      </c>
      <c r="P7" s="402">
        <f t="shared" si="1"/>
        <v>0</v>
      </c>
      <c r="Q7" s="402">
        <f t="shared" si="1"/>
        <v>0</v>
      </c>
      <c r="R7" s="402">
        <f t="shared" si="1"/>
        <v>0</v>
      </c>
      <c r="S7" s="402">
        <f t="shared" si="1"/>
        <v>0</v>
      </c>
      <c r="T7" s="402">
        <f t="shared" si="1"/>
        <v>0</v>
      </c>
      <c r="U7" s="402">
        <f t="shared" si="1"/>
        <v>0</v>
      </c>
      <c r="V7" s="402">
        <f t="shared" si="1"/>
        <v>0</v>
      </c>
      <c r="W7" s="402">
        <f t="shared" si="1"/>
        <v>0</v>
      </c>
      <c r="X7" s="402">
        <f t="shared" si="1"/>
        <v>0</v>
      </c>
      <c r="Y7" s="402">
        <f t="shared" si="1"/>
        <v>0</v>
      </c>
      <c r="Z7" s="402">
        <f t="shared" si="1"/>
        <v>0</v>
      </c>
      <c r="AA7" s="402">
        <f t="shared" si="1"/>
        <v>0</v>
      </c>
      <c r="AB7" s="402">
        <f t="shared" si="1"/>
        <v>0</v>
      </c>
      <c r="AC7" s="402">
        <f t="shared" si="1"/>
        <v>0</v>
      </c>
      <c r="AD7" s="402">
        <f t="shared" si="1"/>
        <v>0</v>
      </c>
      <c r="AE7" s="402">
        <f t="shared" si="1"/>
        <v>0</v>
      </c>
      <c r="AF7" s="402">
        <f t="shared" si="1"/>
        <v>0</v>
      </c>
      <c r="AG7" s="402">
        <f t="shared" si="1"/>
        <v>0</v>
      </c>
      <c r="AH7" s="402">
        <f t="shared" si="1"/>
        <v>0</v>
      </c>
      <c r="AI7" s="402">
        <f t="shared" si="1"/>
        <v>0</v>
      </c>
      <c r="AJ7" s="402">
        <f t="shared" si="1"/>
        <v>0</v>
      </c>
      <c r="AK7" s="402">
        <f t="shared" si="1"/>
        <v>0</v>
      </c>
      <c r="AL7" s="402">
        <f t="shared" si="1"/>
        <v>0</v>
      </c>
      <c r="AM7" s="402">
        <f t="shared" si="1"/>
        <v>0</v>
      </c>
      <c r="AN7" s="402">
        <f t="shared" si="1"/>
        <v>0</v>
      </c>
      <c r="AO7" s="402">
        <f t="shared" si="1"/>
        <v>0</v>
      </c>
      <c r="AP7" s="402">
        <f t="shared" si="1"/>
        <v>0</v>
      </c>
    </row>
    <row r="8" spans="1:42" s="16" customFormat="1" x14ac:dyDescent="0.2">
      <c r="A8" s="355" t="s">
        <v>387</v>
      </c>
      <c r="B8" s="402">
        <f t="array" ref="B8:AP10">Inputs!C152:AQ154</f>
        <v>0</v>
      </c>
      <c r="C8" s="402">
        <v>0</v>
      </c>
      <c r="D8" s="402">
        <v>0</v>
      </c>
      <c r="E8" s="402">
        <v>0</v>
      </c>
      <c r="F8" s="402">
        <v>0</v>
      </c>
      <c r="G8" s="402">
        <v>0</v>
      </c>
      <c r="H8" s="402">
        <v>0</v>
      </c>
      <c r="I8" s="402">
        <v>0</v>
      </c>
      <c r="J8" s="402">
        <v>0</v>
      </c>
      <c r="K8" s="402">
        <v>0</v>
      </c>
      <c r="L8" s="402">
        <v>0</v>
      </c>
      <c r="M8" s="402">
        <v>0</v>
      </c>
      <c r="N8" s="402">
        <v>0</v>
      </c>
      <c r="O8" s="402">
        <v>0</v>
      </c>
      <c r="P8" s="402">
        <v>0</v>
      </c>
      <c r="Q8" s="402">
        <v>0</v>
      </c>
      <c r="R8" s="402">
        <v>0</v>
      </c>
      <c r="S8" s="402">
        <v>0</v>
      </c>
      <c r="T8" s="402">
        <v>0</v>
      </c>
      <c r="U8" s="402">
        <v>0</v>
      </c>
      <c r="V8" s="402">
        <v>0</v>
      </c>
      <c r="W8" s="402">
        <v>0</v>
      </c>
      <c r="X8" s="402">
        <v>0</v>
      </c>
      <c r="Y8" s="402">
        <v>0</v>
      </c>
      <c r="Z8" s="402">
        <v>0</v>
      </c>
      <c r="AA8" s="402">
        <v>0</v>
      </c>
      <c r="AB8" s="402">
        <v>0</v>
      </c>
      <c r="AC8" s="402">
        <v>0</v>
      </c>
      <c r="AD8" s="402">
        <v>0</v>
      </c>
      <c r="AE8" s="402">
        <v>0</v>
      </c>
      <c r="AF8" s="402">
        <v>0</v>
      </c>
      <c r="AG8" s="402">
        <v>0</v>
      </c>
      <c r="AH8" s="402">
        <v>0</v>
      </c>
      <c r="AI8" s="402">
        <v>0</v>
      </c>
      <c r="AJ8" s="402">
        <v>0</v>
      </c>
      <c r="AK8" s="402">
        <v>0</v>
      </c>
      <c r="AL8" s="402">
        <v>0</v>
      </c>
      <c r="AM8" s="402">
        <v>0</v>
      </c>
      <c r="AN8" s="402">
        <v>0</v>
      </c>
      <c r="AO8" s="402">
        <v>0</v>
      </c>
      <c r="AP8" s="402">
        <v>0</v>
      </c>
    </row>
    <row r="9" spans="1:42" s="16" customFormat="1" x14ac:dyDescent="0.2">
      <c r="A9" s="355" t="s">
        <v>388</v>
      </c>
      <c r="B9" s="402">
        <v>0</v>
      </c>
      <c r="C9" s="402">
        <v>0</v>
      </c>
      <c r="D9" s="402">
        <v>0</v>
      </c>
      <c r="E9" s="402">
        <v>0</v>
      </c>
      <c r="F9" s="402">
        <v>0</v>
      </c>
      <c r="G9" s="402">
        <v>0</v>
      </c>
      <c r="H9" s="402">
        <v>0</v>
      </c>
      <c r="I9" s="402">
        <v>0</v>
      </c>
      <c r="J9" s="402">
        <v>0</v>
      </c>
      <c r="K9" s="402">
        <v>0</v>
      </c>
      <c r="L9" s="402">
        <v>0</v>
      </c>
      <c r="M9" s="402">
        <v>0</v>
      </c>
      <c r="N9" s="402">
        <v>0</v>
      </c>
      <c r="O9" s="402">
        <v>0</v>
      </c>
      <c r="P9" s="402">
        <v>0</v>
      </c>
      <c r="Q9" s="402">
        <v>0</v>
      </c>
      <c r="R9" s="402">
        <v>0</v>
      </c>
      <c r="S9" s="402">
        <v>0</v>
      </c>
      <c r="T9" s="402">
        <v>0</v>
      </c>
      <c r="U9" s="402">
        <v>0</v>
      </c>
      <c r="V9" s="402">
        <v>0</v>
      </c>
      <c r="W9" s="402">
        <v>0</v>
      </c>
      <c r="X9" s="402">
        <v>0</v>
      </c>
      <c r="Y9" s="402">
        <v>0</v>
      </c>
      <c r="Z9" s="402">
        <v>0</v>
      </c>
      <c r="AA9" s="402">
        <v>0</v>
      </c>
      <c r="AB9" s="402">
        <v>0</v>
      </c>
      <c r="AC9" s="402">
        <v>0</v>
      </c>
      <c r="AD9" s="402">
        <v>0</v>
      </c>
      <c r="AE9" s="402">
        <v>0</v>
      </c>
      <c r="AF9" s="402">
        <v>0</v>
      </c>
      <c r="AG9" s="402">
        <v>0</v>
      </c>
      <c r="AH9" s="402">
        <v>0</v>
      </c>
      <c r="AI9" s="402">
        <v>0</v>
      </c>
      <c r="AJ9" s="402">
        <v>0</v>
      </c>
      <c r="AK9" s="402">
        <v>0</v>
      </c>
      <c r="AL9" s="402">
        <v>0</v>
      </c>
      <c r="AM9" s="402">
        <v>0</v>
      </c>
      <c r="AN9" s="402">
        <v>0</v>
      </c>
      <c r="AO9" s="402">
        <v>0</v>
      </c>
      <c r="AP9" s="402">
        <v>0</v>
      </c>
    </row>
    <row r="10" spans="1:42" x14ac:dyDescent="0.2">
      <c r="A10" s="355" t="s">
        <v>389</v>
      </c>
      <c r="B10" s="402">
        <v>0</v>
      </c>
      <c r="C10" s="402">
        <v>0</v>
      </c>
      <c r="D10" s="402">
        <v>0</v>
      </c>
      <c r="E10" s="402">
        <v>0</v>
      </c>
      <c r="F10" s="402">
        <v>0</v>
      </c>
      <c r="G10" s="402">
        <v>0</v>
      </c>
      <c r="H10" s="402">
        <v>0</v>
      </c>
      <c r="I10" s="402">
        <v>0</v>
      </c>
      <c r="J10" s="402">
        <v>0</v>
      </c>
      <c r="K10" s="402">
        <v>0</v>
      </c>
      <c r="L10" s="402">
        <v>0</v>
      </c>
      <c r="M10" s="402">
        <v>0</v>
      </c>
      <c r="N10" s="402">
        <v>0</v>
      </c>
      <c r="O10" s="402">
        <v>0</v>
      </c>
      <c r="P10" s="402">
        <v>0</v>
      </c>
      <c r="Q10" s="402">
        <v>0</v>
      </c>
      <c r="R10" s="402">
        <v>0</v>
      </c>
      <c r="S10" s="402">
        <v>0</v>
      </c>
      <c r="T10" s="402">
        <v>0</v>
      </c>
      <c r="U10" s="402">
        <v>0</v>
      </c>
      <c r="V10" s="402">
        <v>0</v>
      </c>
      <c r="W10" s="402">
        <v>0</v>
      </c>
      <c r="X10" s="402">
        <v>0</v>
      </c>
      <c r="Y10" s="402">
        <v>0</v>
      </c>
      <c r="Z10" s="402">
        <v>0</v>
      </c>
      <c r="AA10" s="402">
        <v>0</v>
      </c>
      <c r="AB10" s="402">
        <v>0</v>
      </c>
      <c r="AC10" s="402">
        <v>0</v>
      </c>
      <c r="AD10" s="402">
        <v>0</v>
      </c>
      <c r="AE10" s="402">
        <v>0</v>
      </c>
      <c r="AF10" s="402">
        <v>0</v>
      </c>
      <c r="AG10" s="402">
        <v>0</v>
      </c>
      <c r="AH10" s="402">
        <v>0</v>
      </c>
      <c r="AI10" s="402">
        <v>0</v>
      </c>
      <c r="AJ10" s="402">
        <v>0</v>
      </c>
      <c r="AK10" s="402">
        <v>0</v>
      </c>
      <c r="AL10" s="402">
        <v>0</v>
      </c>
      <c r="AM10" s="402">
        <v>0</v>
      </c>
      <c r="AN10" s="402">
        <v>0</v>
      </c>
      <c r="AO10" s="402">
        <v>0</v>
      </c>
      <c r="AP10" s="402">
        <v>0</v>
      </c>
    </row>
    <row r="11" spans="1:42" x14ac:dyDescent="0.2">
      <c r="A11" s="355"/>
      <c r="B11" s="366"/>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c r="AA11" s="358"/>
      <c r="AB11" s="358"/>
      <c r="AC11" s="358"/>
      <c r="AD11" s="358"/>
      <c r="AE11" s="358"/>
      <c r="AF11" s="358"/>
      <c r="AG11" s="358"/>
      <c r="AH11" s="358"/>
      <c r="AI11" s="358"/>
      <c r="AJ11" s="358"/>
      <c r="AK11" s="358"/>
      <c r="AL11" s="358"/>
      <c r="AM11" s="358"/>
      <c r="AN11" s="358"/>
      <c r="AO11" s="358"/>
      <c r="AP11" s="358"/>
    </row>
    <row r="12" spans="1:42" x14ac:dyDescent="0.2">
      <c r="A12" s="109" t="s">
        <v>327</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4" t="s">
        <v>312</v>
      </c>
      <c r="B13" s="4">
        <f t="array" ref="B13:AP13">Inputs!C162:AQ162</f>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42" x14ac:dyDescent="0.2">
      <c r="A14" s="4" t="s">
        <v>314</v>
      </c>
      <c r="B14" s="4">
        <f t="array" ref="B14:AP14">Inputs!C161:AQ161</f>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c r="AP14" s="20">
        <v>0</v>
      </c>
    </row>
    <row r="15" spans="1:42" x14ac:dyDescent="0.2">
      <c r="A15" s="4" t="s">
        <v>313</v>
      </c>
      <c r="B15" s="358">
        <f>B13-B14</f>
        <v>0</v>
      </c>
      <c r="C15" s="358">
        <f t="shared" ref="C15:AP15" si="2">C13-C14</f>
        <v>0</v>
      </c>
      <c r="D15" s="358">
        <f t="shared" si="2"/>
        <v>0</v>
      </c>
      <c r="E15" s="358">
        <f t="shared" si="2"/>
        <v>0</v>
      </c>
      <c r="F15" s="358">
        <f t="shared" si="2"/>
        <v>0</v>
      </c>
      <c r="G15" s="358">
        <f t="shared" si="2"/>
        <v>0</v>
      </c>
      <c r="H15" s="358">
        <f t="shared" si="2"/>
        <v>0</v>
      </c>
      <c r="I15" s="358">
        <f t="shared" si="2"/>
        <v>0</v>
      </c>
      <c r="J15" s="358">
        <f t="shared" si="2"/>
        <v>0</v>
      </c>
      <c r="K15" s="358">
        <f t="shared" si="2"/>
        <v>0</v>
      </c>
      <c r="L15" s="358">
        <f t="shared" si="2"/>
        <v>0</v>
      </c>
      <c r="M15" s="358">
        <f t="shared" si="2"/>
        <v>0</v>
      </c>
      <c r="N15" s="358">
        <f t="shared" si="2"/>
        <v>0</v>
      </c>
      <c r="O15" s="358">
        <f t="shared" si="2"/>
        <v>0</v>
      </c>
      <c r="P15" s="358">
        <f t="shared" si="2"/>
        <v>0</v>
      </c>
      <c r="Q15" s="358">
        <f t="shared" si="2"/>
        <v>0</v>
      </c>
      <c r="R15" s="358">
        <f t="shared" si="2"/>
        <v>0</v>
      </c>
      <c r="S15" s="358">
        <f t="shared" si="2"/>
        <v>0</v>
      </c>
      <c r="T15" s="358">
        <f t="shared" si="2"/>
        <v>0</v>
      </c>
      <c r="U15" s="358">
        <f t="shared" si="2"/>
        <v>0</v>
      </c>
      <c r="V15" s="358">
        <f t="shared" si="2"/>
        <v>0</v>
      </c>
      <c r="W15" s="358">
        <f t="shared" si="2"/>
        <v>0</v>
      </c>
      <c r="X15" s="358">
        <f t="shared" si="2"/>
        <v>0</v>
      </c>
      <c r="Y15" s="358">
        <f t="shared" si="2"/>
        <v>0</v>
      </c>
      <c r="Z15" s="358">
        <f t="shared" si="2"/>
        <v>0</v>
      </c>
      <c r="AA15" s="358">
        <f t="shared" si="2"/>
        <v>0</v>
      </c>
      <c r="AB15" s="358">
        <f t="shared" si="2"/>
        <v>0</v>
      </c>
      <c r="AC15" s="358">
        <f t="shared" si="2"/>
        <v>0</v>
      </c>
      <c r="AD15" s="358">
        <f t="shared" si="2"/>
        <v>0</v>
      </c>
      <c r="AE15" s="358">
        <f t="shared" si="2"/>
        <v>0</v>
      </c>
      <c r="AF15" s="358">
        <f t="shared" si="2"/>
        <v>0</v>
      </c>
      <c r="AG15" s="358">
        <f t="shared" si="2"/>
        <v>0</v>
      </c>
      <c r="AH15" s="358">
        <f t="shared" si="2"/>
        <v>0</v>
      </c>
      <c r="AI15" s="358">
        <f t="shared" si="2"/>
        <v>0</v>
      </c>
      <c r="AJ15" s="358">
        <f t="shared" si="2"/>
        <v>0</v>
      </c>
      <c r="AK15" s="358">
        <f t="shared" si="2"/>
        <v>0</v>
      </c>
      <c r="AL15" s="358">
        <f t="shared" si="2"/>
        <v>0</v>
      </c>
      <c r="AM15" s="358">
        <f t="shared" si="2"/>
        <v>0</v>
      </c>
      <c r="AN15" s="358">
        <f t="shared" si="2"/>
        <v>0</v>
      </c>
      <c r="AO15" s="358">
        <f t="shared" si="2"/>
        <v>0</v>
      </c>
      <c r="AP15" s="358">
        <f t="shared" si="2"/>
        <v>0</v>
      </c>
    </row>
    <row r="16" spans="1:42" x14ac:dyDescent="0.2">
      <c r="A16" s="4" t="s">
        <v>329</v>
      </c>
      <c r="B16" s="403">
        <f>IF(B$5=0,0,B15*100/B$5)</f>
        <v>0</v>
      </c>
      <c r="C16" s="403">
        <f t="shared" ref="C16:AP16" si="3">IF(C$5=0,0,C15*100/C$5)</f>
        <v>0</v>
      </c>
      <c r="D16" s="403">
        <f t="shared" si="3"/>
        <v>0</v>
      </c>
      <c r="E16" s="403">
        <f t="shared" si="3"/>
        <v>0</v>
      </c>
      <c r="F16" s="403">
        <f t="shared" si="3"/>
        <v>0</v>
      </c>
      <c r="G16" s="403">
        <f t="shared" si="3"/>
        <v>0</v>
      </c>
      <c r="H16" s="403">
        <f t="shared" si="3"/>
        <v>0</v>
      </c>
      <c r="I16" s="403">
        <f t="shared" si="3"/>
        <v>0</v>
      </c>
      <c r="J16" s="403">
        <f t="shared" si="3"/>
        <v>0</v>
      </c>
      <c r="K16" s="403">
        <f t="shared" si="3"/>
        <v>0</v>
      </c>
      <c r="L16" s="403">
        <f t="shared" si="3"/>
        <v>0</v>
      </c>
      <c r="M16" s="403">
        <f t="shared" si="3"/>
        <v>0</v>
      </c>
      <c r="N16" s="403">
        <f t="shared" si="3"/>
        <v>0</v>
      </c>
      <c r="O16" s="403">
        <f t="shared" si="3"/>
        <v>0</v>
      </c>
      <c r="P16" s="403">
        <f t="shared" si="3"/>
        <v>0</v>
      </c>
      <c r="Q16" s="403">
        <f t="shared" si="3"/>
        <v>0</v>
      </c>
      <c r="R16" s="403">
        <f t="shared" si="3"/>
        <v>0</v>
      </c>
      <c r="S16" s="403">
        <f t="shared" si="3"/>
        <v>0</v>
      </c>
      <c r="T16" s="403">
        <f t="shared" si="3"/>
        <v>0</v>
      </c>
      <c r="U16" s="403">
        <f t="shared" si="3"/>
        <v>0</v>
      </c>
      <c r="V16" s="403">
        <f t="shared" si="3"/>
        <v>0</v>
      </c>
      <c r="W16" s="403">
        <f t="shared" si="3"/>
        <v>0</v>
      </c>
      <c r="X16" s="403">
        <f t="shared" si="3"/>
        <v>0</v>
      </c>
      <c r="Y16" s="403">
        <f t="shared" si="3"/>
        <v>0</v>
      </c>
      <c r="Z16" s="403">
        <f t="shared" si="3"/>
        <v>0</v>
      </c>
      <c r="AA16" s="403">
        <f t="shared" si="3"/>
        <v>0</v>
      </c>
      <c r="AB16" s="403">
        <f t="shared" si="3"/>
        <v>0</v>
      </c>
      <c r="AC16" s="403">
        <f t="shared" si="3"/>
        <v>0</v>
      </c>
      <c r="AD16" s="403">
        <f t="shared" si="3"/>
        <v>0</v>
      </c>
      <c r="AE16" s="403">
        <f t="shared" si="3"/>
        <v>0</v>
      </c>
      <c r="AF16" s="403">
        <f t="shared" si="3"/>
        <v>0</v>
      </c>
      <c r="AG16" s="403">
        <f t="shared" si="3"/>
        <v>0</v>
      </c>
      <c r="AH16" s="403">
        <f t="shared" si="3"/>
        <v>0</v>
      </c>
      <c r="AI16" s="403">
        <f t="shared" si="3"/>
        <v>0</v>
      </c>
      <c r="AJ16" s="403">
        <f t="shared" si="3"/>
        <v>0</v>
      </c>
      <c r="AK16" s="403">
        <f t="shared" si="3"/>
        <v>0</v>
      </c>
      <c r="AL16" s="403">
        <f t="shared" si="3"/>
        <v>0</v>
      </c>
      <c r="AM16" s="403">
        <f t="shared" si="3"/>
        <v>0</v>
      </c>
      <c r="AN16" s="403">
        <f t="shared" si="3"/>
        <v>0</v>
      </c>
      <c r="AO16" s="403">
        <f t="shared" si="3"/>
        <v>0</v>
      </c>
      <c r="AP16" s="403">
        <f t="shared" si="3"/>
        <v>0</v>
      </c>
    </row>
    <row r="17" spans="1:42" x14ac:dyDescent="0.2">
      <c r="A17" s="4" t="s">
        <v>315</v>
      </c>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c r="AF17" s="358"/>
      <c r="AG17" s="358"/>
      <c r="AH17" s="358"/>
      <c r="AI17" s="358"/>
      <c r="AJ17" s="358"/>
      <c r="AK17" s="358"/>
      <c r="AL17" s="358"/>
      <c r="AM17" s="358"/>
      <c r="AN17" s="358"/>
      <c r="AO17" s="358"/>
      <c r="AP17" s="358"/>
    </row>
    <row r="18" spans="1:42" x14ac:dyDescent="0.2">
      <c r="A18" s="356" t="s">
        <v>384</v>
      </c>
      <c r="B18" s="358">
        <f>B$5</f>
        <v>0</v>
      </c>
      <c r="C18" s="358">
        <f t="shared" ref="C18:AP18" si="4">C$5</f>
        <v>0</v>
      </c>
      <c r="D18" s="358">
        <f t="shared" si="4"/>
        <v>0</v>
      </c>
      <c r="E18" s="358">
        <f t="shared" si="4"/>
        <v>0</v>
      </c>
      <c r="F18" s="358">
        <f t="shared" si="4"/>
        <v>0</v>
      </c>
      <c r="G18" s="358">
        <f t="shared" si="4"/>
        <v>0</v>
      </c>
      <c r="H18" s="358">
        <f t="shared" si="4"/>
        <v>0</v>
      </c>
      <c r="I18" s="358">
        <f t="shared" si="4"/>
        <v>0</v>
      </c>
      <c r="J18" s="358">
        <f t="shared" si="4"/>
        <v>0</v>
      </c>
      <c r="K18" s="358">
        <f t="shared" si="4"/>
        <v>0</v>
      </c>
      <c r="L18" s="358">
        <f t="shared" si="4"/>
        <v>0</v>
      </c>
      <c r="M18" s="358">
        <f t="shared" si="4"/>
        <v>0</v>
      </c>
      <c r="N18" s="358">
        <f t="shared" si="4"/>
        <v>0</v>
      </c>
      <c r="O18" s="358">
        <f t="shared" si="4"/>
        <v>0</v>
      </c>
      <c r="P18" s="358">
        <f t="shared" si="4"/>
        <v>0</v>
      </c>
      <c r="Q18" s="358">
        <f t="shared" si="4"/>
        <v>0</v>
      </c>
      <c r="R18" s="358">
        <f t="shared" si="4"/>
        <v>0</v>
      </c>
      <c r="S18" s="358">
        <f t="shared" si="4"/>
        <v>0</v>
      </c>
      <c r="T18" s="358">
        <f t="shared" si="4"/>
        <v>0</v>
      </c>
      <c r="U18" s="358">
        <f t="shared" si="4"/>
        <v>0</v>
      </c>
      <c r="V18" s="358">
        <f t="shared" si="4"/>
        <v>0</v>
      </c>
      <c r="W18" s="358">
        <f t="shared" si="4"/>
        <v>0</v>
      </c>
      <c r="X18" s="358">
        <f t="shared" si="4"/>
        <v>0</v>
      </c>
      <c r="Y18" s="358">
        <f t="shared" si="4"/>
        <v>0</v>
      </c>
      <c r="Z18" s="358">
        <f t="shared" si="4"/>
        <v>0</v>
      </c>
      <c r="AA18" s="358">
        <f t="shared" si="4"/>
        <v>0</v>
      </c>
      <c r="AB18" s="358">
        <f t="shared" si="4"/>
        <v>0</v>
      </c>
      <c r="AC18" s="358">
        <f t="shared" si="4"/>
        <v>0</v>
      </c>
      <c r="AD18" s="358">
        <f t="shared" si="4"/>
        <v>0</v>
      </c>
      <c r="AE18" s="358">
        <f t="shared" si="4"/>
        <v>0</v>
      </c>
      <c r="AF18" s="358">
        <f t="shared" si="4"/>
        <v>0</v>
      </c>
      <c r="AG18" s="358">
        <f t="shared" si="4"/>
        <v>0</v>
      </c>
      <c r="AH18" s="358">
        <f t="shared" si="4"/>
        <v>0</v>
      </c>
      <c r="AI18" s="358">
        <f t="shared" si="4"/>
        <v>0</v>
      </c>
      <c r="AJ18" s="358">
        <f t="shared" si="4"/>
        <v>0</v>
      </c>
      <c r="AK18" s="358">
        <f t="shared" si="4"/>
        <v>0</v>
      </c>
      <c r="AL18" s="358">
        <f t="shared" si="4"/>
        <v>0</v>
      </c>
      <c r="AM18" s="358">
        <f t="shared" si="4"/>
        <v>0</v>
      </c>
      <c r="AN18" s="358">
        <f t="shared" si="4"/>
        <v>0</v>
      </c>
      <c r="AO18" s="358">
        <f t="shared" si="4"/>
        <v>0</v>
      </c>
      <c r="AP18" s="358">
        <f t="shared" si="4"/>
        <v>0</v>
      </c>
    </row>
    <row r="19" spans="1:42" x14ac:dyDescent="0.2">
      <c r="A19" s="356" t="s">
        <v>344</v>
      </c>
      <c r="B19" s="403">
        <f t="array" ref="B19:AP19">Inputs!C156:AQ156</f>
        <v>0</v>
      </c>
      <c r="C19" s="403">
        <v>0</v>
      </c>
      <c r="D19" s="403">
        <v>0</v>
      </c>
      <c r="E19" s="403">
        <v>0</v>
      </c>
      <c r="F19" s="403">
        <v>0</v>
      </c>
      <c r="G19" s="403">
        <v>0</v>
      </c>
      <c r="H19" s="403">
        <v>0</v>
      </c>
      <c r="I19" s="403">
        <v>0</v>
      </c>
      <c r="J19" s="403">
        <v>0</v>
      </c>
      <c r="K19" s="403">
        <v>0</v>
      </c>
      <c r="L19" s="403">
        <v>0</v>
      </c>
      <c r="M19" s="403">
        <v>0</v>
      </c>
      <c r="N19" s="403">
        <v>0</v>
      </c>
      <c r="O19" s="403">
        <v>0</v>
      </c>
      <c r="P19" s="403">
        <v>0</v>
      </c>
      <c r="Q19" s="403">
        <v>0</v>
      </c>
      <c r="R19" s="403">
        <v>0</v>
      </c>
      <c r="S19" s="403">
        <v>0</v>
      </c>
      <c r="T19" s="403">
        <v>0</v>
      </c>
      <c r="U19" s="403">
        <v>0</v>
      </c>
      <c r="V19" s="403">
        <v>0</v>
      </c>
      <c r="W19" s="403">
        <v>0</v>
      </c>
      <c r="X19" s="403">
        <v>0</v>
      </c>
      <c r="Y19" s="403">
        <v>0</v>
      </c>
      <c r="Z19" s="403">
        <v>0</v>
      </c>
      <c r="AA19" s="403">
        <v>0</v>
      </c>
      <c r="AB19" s="403">
        <v>0</v>
      </c>
      <c r="AC19" s="403">
        <v>0</v>
      </c>
      <c r="AD19" s="403">
        <v>0</v>
      </c>
      <c r="AE19" s="403">
        <v>0</v>
      </c>
      <c r="AF19" s="403">
        <v>0</v>
      </c>
      <c r="AG19" s="403">
        <v>0</v>
      </c>
      <c r="AH19" s="403">
        <v>0</v>
      </c>
      <c r="AI19" s="403">
        <v>0</v>
      </c>
      <c r="AJ19" s="403">
        <v>0</v>
      </c>
      <c r="AK19" s="403">
        <v>0</v>
      </c>
      <c r="AL19" s="403">
        <v>0</v>
      </c>
      <c r="AM19" s="403">
        <v>0</v>
      </c>
      <c r="AN19" s="403">
        <v>0</v>
      </c>
      <c r="AO19" s="403">
        <v>0</v>
      </c>
      <c r="AP19" s="403">
        <v>0</v>
      </c>
    </row>
    <row r="20" spans="1:42" x14ac:dyDescent="0.2">
      <c r="A20" s="356" t="s">
        <v>343</v>
      </c>
      <c r="B20" s="358">
        <f>B19*B18/100</f>
        <v>0</v>
      </c>
      <c r="C20" s="358">
        <f t="shared" ref="C20:AP20" si="5">C19*C18/100</f>
        <v>0</v>
      </c>
      <c r="D20" s="358">
        <f t="shared" si="5"/>
        <v>0</v>
      </c>
      <c r="E20" s="358">
        <f t="shared" si="5"/>
        <v>0</v>
      </c>
      <c r="F20" s="358">
        <f t="shared" si="5"/>
        <v>0</v>
      </c>
      <c r="G20" s="358">
        <f t="shared" si="5"/>
        <v>0</v>
      </c>
      <c r="H20" s="358">
        <f t="shared" si="5"/>
        <v>0</v>
      </c>
      <c r="I20" s="358">
        <f t="shared" si="5"/>
        <v>0</v>
      </c>
      <c r="J20" s="358">
        <f t="shared" si="5"/>
        <v>0</v>
      </c>
      <c r="K20" s="358">
        <f t="shared" si="5"/>
        <v>0</v>
      </c>
      <c r="L20" s="358">
        <f t="shared" si="5"/>
        <v>0</v>
      </c>
      <c r="M20" s="358">
        <f t="shared" si="5"/>
        <v>0</v>
      </c>
      <c r="N20" s="358">
        <f t="shared" si="5"/>
        <v>0</v>
      </c>
      <c r="O20" s="358">
        <f t="shared" si="5"/>
        <v>0</v>
      </c>
      <c r="P20" s="358">
        <f t="shared" si="5"/>
        <v>0</v>
      </c>
      <c r="Q20" s="358">
        <f t="shared" si="5"/>
        <v>0</v>
      </c>
      <c r="R20" s="358">
        <f t="shared" si="5"/>
        <v>0</v>
      </c>
      <c r="S20" s="358">
        <f t="shared" si="5"/>
        <v>0</v>
      </c>
      <c r="T20" s="358">
        <f t="shared" si="5"/>
        <v>0</v>
      </c>
      <c r="U20" s="358">
        <f t="shared" si="5"/>
        <v>0</v>
      </c>
      <c r="V20" s="358">
        <f t="shared" si="5"/>
        <v>0</v>
      </c>
      <c r="W20" s="358">
        <f t="shared" si="5"/>
        <v>0</v>
      </c>
      <c r="X20" s="358">
        <f t="shared" si="5"/>
        <v>0</v>
      </c>
      <c r="Y20" s="358">
        <f t="shared" si="5"/>
        <v>0</v>
      </c>
      <c r="Z20" s="358">
        <f t="shared" si="5"/>
        <v>0</v>
      </c>
      <c r="AA20" s="358">
        <f t="shared" si="5"/>
        <v>0</v>
      </c>
      <c r="AB20" s="358">
        <f t="shared" si="5"/>
        <v>0</v>
      </c>
      <c r="AC20" s="358">
        <f t="shared" si="5"/>
        <v>0</v>
      </c>
      <c r="AD20" s="358">
        <f t="shared" si="5"/>
        <v>0</v>
      </c>
      <c r="AE20" s="358">
        <f t="shared" si="5"/>
        <v>0</v>
      </c>
      <c r="AF20" s="358">
        <f t="shared" si="5"/>
        <v>0</v>
      </c>
      <c r="AG20" s="358">
        <f t="shared" si="5"/>
        <v>0</v>
      </c>
      <c r="AH20" s="358">
        <f t="shared" si="5"/>
        <v>0</v>
      </c>
      <c r="AI20" s="358">
        <f t="shared" si="5"/>
        <v>0</v>
      </c>
      <c r="AJ20" s="358">
        <f t="shared" si="5"/>
        <v>0</v>
      </c>
      <c r="AK20" s="358">
        <f t="shared" si="5"/>
        <v>0</v>
      </c>
      <c r="AL20" s="358">
        <f t="shared" si="5"/>
        <v>0</v>
      </c>
      <c r="AM20" s="358">
        <f t="shared" si="5"/>
        <v>0</v>
      </c>
      <c r="AN20" s="358">
        <f t="shared" si="5"/>
        <v>0</v>
      </c>
      <c r="AO20" s="358">
        <f t="shared" si="5"/>
        <v>0</v>
      </c>
      <c r="AP20" s="358">
        <f t="shared" si="5"/>
        <v>0</v>
      </c>
    </row>
    <row r="21" spans="1:42" x14ac:dyDescent="0.2">
      <c r="A21" s="4" t="s">
        <v>330</v>
      </c>
      <c r="B21" s="358">
        <f>B15-B20</f>
        <v>0</v>
      </c>
      <c r="C21" s="358">
        <f t="shared" ref="C21:AP21" si="6">C15-C20</f>
        <v>0</v>
      </c>
      <c r="D21" s="358">
        <f t="shared" si="6"/>
        <v>0</v>
      </c>
      <c r="E21" s="358">
        <f t="shared" si="6"/>
        <v>0</v>
      </c>
      <c r="F21" s="358">
        <f t="shared" si="6"/>
        <v>0</v>
      </c>
      <c r="G21" s="358">
        <f t="shared" si="6"/>
        <v>0</v>
      </c>
      <c r="H21" s="358">
        <f t="shared" si="6"/>
        <v>0</v>
      </c>
      <c r="I21" s="358">
        <f t="shared" si="6"/>
        <v>0</v>
      </c>
      <c r="J21" s="358">
        <f t="shared" si="6"/>
        <v>0</v>
      </c>
      <c r="K21" s="358">
        <f t="shared" si="6"/>
        <v>0</v>
      </c>
      <c r="L21" s="358">
        <f t="shared" si="6"/>
        <v>0</v>
      </c>
      <c r="M21" s="358">
        <f t="shared" si="6"/>
        <v>0</v>
      </c>
      <c r="N21" s="358">
        <f t="shared" si="6"/>
        <v>0</v>
      </c>
      <c r="O21" s="358">
        <f t="shared" si="6"/>
        <v>0</v>
      </c>
      <c r="P21" s="358">
        <f t="shared" si="6"/>
        <v>0</v>
      </c>
      <c r="Q21" s="358">
        <f t="shared" si="6"/>
        <v>0</v>
      </c>
      <c r="R21" s="358">
        <f t="shared" si="6"/>
        <v>0</v>
      </c>
      <c r="S21" s="358">
        <f t="shared" si="6"/>
        <v>0</v>
      </c>
      <c r="T21" s="358">
        <f t="shared" si="6"/>
        <v>0</v>
      </c>
      <c r="U21" s="358">
        <f t="shared" si="6"/>
        <v>0</v>
      </c>
      <c r="V21" s="358">
        <f t="shared" si="6"/>
        <v>0</v>
      </c>
      <c r="W21" s="358">
        <f t="shared" si="6"/>
        <v>0</v>
      </c>
      <c r="X21" s="358">
        <f t="shared" si="6"/>
        <v>0</v>
      </c>
      <c r="Y21" s="358">
        <f t="shared" si="6"/>
        <v>0</v>
      </c>
      <c r="Z21" s="358">
        <f t="shared" si="6"/>
        <v>0</v>
      </c>
      <c r="AA21" s="358">
        <f t="shared" si="6"/>
        <v>0</v>
      </c>
      <c r="AB21" s="358">
        <f t="shared" si="6"/>
        <v>0</v>
      </c>
      <c r="AC21" s="358">
        <f t="shared" si="6"/>
        <v>0</v>
      </c>
      <c r="AD21" s="358">
        <f t="shared" si="6"/>
        <v>0</v>
      </c>
      <c r="AE21" s="358">
        <f t="shared" si="6"/>
        <v>0</v>
      </c>
      <c r="AF21" s="358">
        <f t="shared" si="6"/>
        <v>0</v>
      </c>
      <c r="AG21" s="358">
        <f t="shared" si="6"/>
        <v>0</v>
      </c>
      <c r="AH21" s="358">
        <f t="shared" si="6"/>
        <v>0</v>
      </c>
      <c r="AI21" s="358">
        <f t="shared" si="6"/>
        <v>0</v>
      </c>
      <c r="AJ21" s="358">
        <f t="shared" si="6"/>
        <v>0</v>
      </c>
      <c r="AK21" s="358">
        <f t="shared" si="6"/>
        <v>0</v>
      </c>
      <c r="AL21" s="358">
        <f t="shared" si="6"/>
        <v>0</v>
      </c>
      <c r="AM21" s="358">
        <f t="shared" si="6"/>
        <v>0</v>
      </c>
      <c r="AN21" s="358">
        <f t="shared" si="6"/>
        <v>0</v>
      </c>
      <c r="AO21" s="358">
        <f t="shared" si="6"/>
        <v>0</v>
      </c>
      <c r="AP21" s="358">
        <f t="shared" si="6"/>
        <v>0</v>
      </c>
    </row>
    <row r="22" spans="1:42" x14ac:dyDescent="0.2">
      <c r="A22" s="4" t="s">
        <v>316</v>
      </c>
      <c r="B22" s="358">
        <f>B21</f>
        <v>0</v>
      </c>
      <c r="C22" s="358">
        <f t="shared" ref="C22:AP22" si="7">C21</f>
        <v>0</v>
      </c>
      <c r="D22" s="358">
        <f t="shared" si="7"/>
        <v>0</v>
      </c>
      <c r="E22" s="358">
        <f t="shared" si="7"/>
        <v>0</v>
      </c>
      <c r="F22" s="358">
        <f t="shared" si="7"/>
        <v>0</v>
      </c>
      <c r="G22" s="358">
        <f t="shared" si="7"/>
        <v>0</v>
      </c>
      <c r="H22" s="358">
        <f t="shared" si="7"/>
        <v>0</v>
      </c>
      <c r="I22" s="358">
        <f t="shared" si="7"/>
        <v>0</v>
      </c>
      <c r="J22" s="358">
        <f t="shared" si="7"/>
        <v>0</v>
      </c>
      <c r="K22" s="358">
        <f t="shared" si="7"/>
        <v>0</v>
      </c>
      <c r="L22" s="358">
        <f t="shared" si="7"/>
        <v>0</v>
      </c>
      <c r="M22" s="358">
        <f t="shared" si="7"/>
        <v>0</v>
      </c>
      <c r="N22" s="358">
        <f t="shared" si="7"/>
        <v>0</v>
      </c>
      <c r="O22" s="358">
        <f t="shared" si="7"/>
        <v>0</v>
      </c>
      <c r="P22" s="358">
        <f t="shared" si="7"/>
        <v>0</v>
      </c>
      <c r="Q22" s="358">
        <f t="shared" si="7"/>
        <v>0</v>
      </c>
      <c r="R22" s="358">
        <f t="shared" si="7"/>
        <v>0</v>
      </c>
      <c r="S22" s="358">
        <f t="shared" si="7"/>
        <v>0</v>
      </c>
      <c r="T22" s="358">
        <f t="shared" si="7"/>
        <v>0</v>
      </c>
      <c r="U22" s="358">
        <f t="shared" si="7"/>
        <v>0</v>
      </c>
      <c r="V22" s="358">
        <f t="shared" si="7"/>
        <v>0</v>
      </c>
      <c r="W22" s="358">
        <f t="shared" si="7"/>
        <v>0</v>
      </c>
      <c r="X22" s="358">
        <f t="shared" si="7"/>
        <v>0</v>
      </c>
      <c r="Y22" s="358">
        <f t="shared" si="7"/>
        <v>0</v>
      </c>
      <c r="Z22" s="358">
        <f t="shared" si="7"/>
        <v>0</v>
      </c>
      <c r="AA22" s="358">
        <f t="shared" si="7"/>
        <v>0</v>
      </c>
      <c r="AB22" s="358">
        <f t="shared" si="7"/>
        <v>0</v>
      </c>
      <c r="AC22" s="358">
        <f t="shared" si="7"/>
        <v>0</v>
      </c>
      <c r="AD22" s="358">
        <f t="shared" si="7"/>
        <v>0</v>
      </c>
      <c r="AE22" s="358">
        <f t="shared" si="7"/>
        <v>0</v>
      </c>
      <c r="AF22" s="358">
        <f t="shared" si="7"/>
        <v>0</v>
      </c>
      <c r="AG22" s="358">
        <f t="shared" si="7"/>
        <v>0</v>
      </c>
      <c r="AH22" s="358">
        <f t="shared" si="7"/>
        <v>0</v>
      </c>
      <c r="AI22" s="358">
        <f t="shared" si="7"/>
        <v>0</v>
      </c>
      <c r="AJ22" s="358">
        <f t="shared" si="7"/>
        <v>0</v>
      </c>
      <c r="AK22" s="358">
        <f t="shared" si="7"/>
        <v>0</v>
      </c>
      <c r="AL22" s="358">
        <f t="shared" si="7"/>
        <v>0</v>
      </c>
      <c r="AM22" s="358">
        <f t="shared" si="7"/>
        <v>0</v>
      </c>
      <c r="AN22" s="358">
        <f t="shared" si="7"/>
        <v>0</v>
      </c>
      <c r="AO22" s="358">
        <f t="shared" si="7"/>
        <v>0</v>
      </c>
      <c r="AP22" s="358">
        <f t="shared" si="7"/>
        <v>0</v>
      </c>
    </row>
    <row r="23" spans="1:42" x14ac:dyDescent="0.2">
      <c r="A23" s="4" t="s">
        <v>317</v>
      </c>
      <c r="B23" s="358">
        <v>0</v>
      </c>
      <c r="C23" s="358">
        <f>B23+C22</f>
        <v>0</v>
      </c>
      <c r="D23" s="358">
        <f t="shared" ref="D23:AP23" si="8">C23+D22</f>
        <v>0</v>
      </c>
      <c r="E23" s="358">
        <f t="shared" si="8"/>
        <v>0</v>
      </c>
      <c r="F23" s="358">
        <f t="shared" si="8"/>
        <v>0</v>
      </c>
      <c r="G23" s="358">
        <f t="shared" si="8"/>
        <v>0</v>
      </c>
      <c r="H23" s="358">
        <f t="shared" si="8"/>
        <v>0</v>
      </c>
      <c r="I23" s="358">
        <f t="shared" si="8"/>
        <v>0</v>
      </c>
      <c r="J23" s="358">
        <f t="shared" si="8"/>
        <v>0</v>
      </c>
      <c r="K23" s="358">
        <f t="shared" si="8"/>
        <v>0</v>
      </c>
      <c r="L23" s="358">
        <f t="shared" si="8"/>
        <v>0</v>
      </c>
      <c r="M23" s="358">
        <f t="shared" si="8"/>
        <v>0</v>
      </c>
      <c r="N23" s="358">
        <f t="shared" si="8"/>
        <v>0</v>
      </c>
      <c r="O23" s="358">
        <f t="shared" si="8"/>
        <v>0</v>
      </c>
      <c r="P23" s="358">
        <f t="shared" si="8"/>
        <v>0</v>
      </c>
      <c r="Q23" s="358">
        <f t="shared" si="8"/>
        <v>0</v>
      </c>
      <c r="R23" s="358">
        <f t="shared" si="8"/>
        <v>0</v>
      </c>
      <c r="S23" s="358">
        <f t="shared" si="8"/>
        <v>0</v>
      </c>
      <c r="T23" s="358">
        <f t="shared" si="8"/>
        <v>0</v>
      </c>
      <c r="U23" s="358">
        <f t="shared" si="8"/>
        <v>0</v>
      </c>
      <c r="V23" s="358">
        <f t="shared" si="8"/>
        <v>0</v>
      </c>
      <c r="W23" s="358">
        <f t="shared" si="8"/>
        <v>0</v>
      </c>
      <c r="X23" s="358">
        <f t="shared" si="8"/>
        <v>0</v>
      </c>
      <c r="Y23" s="358">
        <f t="shared" si="8"/>
        <v>0</v>
      </c>
      <c r="Z23" s="358">
        <f t="shared" si="8"/>
        <v>0</v>
      </c>
      <c r="AA23" s="358">
        <f t="shared" si="8"/>
        <v>0</v>
      </c>
      <c r="AB23" s="358">
        <f t="shared" si="8"/>
        <v>0</v>
      </c>
      <c r="AC23" s="358">
        <f t="shared" si="8"/>
        <v>0</v>
      </c>
      <c r="AD23" s="358">
        <f t="shared" si="8"/>
        <v>0</v>
      </c>
      <c r="AE23" s="358">
        <f t="shared" si="8"/>
        <v>0</v>
      </c>
      <c r="AF23" s="358">
        <f t="shared" si="8"/>
        <v>0</v>
      </c>
      <c r="AG23" s="358">
        <f t="shared" si="8"/>
        <v>0</v>
      </c>
      <c r="AH23" s="358">
        <f t="shared" si="8"/>
        <v>0</v>
      </c>
      <c r="AI23" s="358">
        <f t="shared" si="8"/>
        <v>0</v>
      </c>
      <c r="AJ23" s="358">
        <f t="shared" si="8"/>
        <v>0</v>
      </c>
      <c r="AK23" s="358">
        <f t="shared" si="8"/>
        <v>0</v>
      </c>
      <c r="AL23" s="358">
        <f t="shared" si="8"/>
        <v>0</v>
      </c>
      <c r="AM23" s="358">
        <f t="shared" si="8"/>
        <v>0</v>
      </c>
      <c r="AN23" s="358">
        <f t="shared" si="8"/>
        <v>0</v>
      </c>
      <c r="AO23" s="358">
        <f t="shared" si="8"/>
        <v>0</v>
      </c>
      <c r="AP23" s="358">
        <f t="shared" si="8"/>
        <v>0</v>
      </c>
    </row>
    <row r="24" spans="1:42" x14ac:dyDescent="0.2">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109" t="s">
        <v>328</v>
      </c>
      <c r="B25" s="8"/>
      <c r="C25" s="275"/>
      <c r="D25" s="275"/>
      <c r="E25" s="275"/>
      <c r="F25" s="275"/>
      <c r="G25" s="275"/>
      <c r="H25" s="275"/>
      <c r="I25" s="27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row>
    <row r="26" spans="1:42" x14ac:dyDescent="0.2">
      <c r="A26" s="4" t="s">
        <v>359</v>
      </c>
      <c r="C26" s="20"/>
      <c r="D26" s="26"/>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7" t="s">
        <v>384</v>
      </c>
      <c r="C27" s="192">
        <f>C$5</f>
        <v>0</v>
      </c>
      <c r="D27" s="358">
        <f t="shared" ref="D27:AP27" si="9">D$5</f>
        <v>0</v>
      </c>
      <c r="E27" s="358">
        <f t="shared" si="9"/>
        <v>0</v>
      </c>
      <c r="F27" s="358">
        <f t="shared" si="9"/>
        <v>0</v>
      </c>
      <c r="G27" s="358">
        <f t="shared" si="9"/>
        <v>0</v>
      </c>
      <c r="H27" s="358">
        <f t="shared" si="9"/>
        <v>0</v>
      </c>
      <c r="I27" s="358">
        <f t="shared" si="9"/>
        <v>0</v>
      </c>
      <c r="J27" s="358">
        <f t="shared" si="9"/>
        <v>0</v>
      </c>
      <c r="K27" s="358">
        <f t="shared" si="9"/>
        <v>0</v>
      </c>
      <c r="L27" s="358">
        <f t="shared" si="9"/>
        <v>0</v>
      </c>
      <c r="M27" s="358">
        <f t="shared" si="9"/>
        <v>0</v>
      </c>
      <c r="N27" s="358">
        <f t="shared" si="9"/>
        <v>0</v>
      </c>
      <c r="O27" s="358">
        <f t="shared" si="9"/>
        <v>0</v>
      </c>
      <c r="P27" s="358">
        <f t="shared" si="9"/>
        <v>0</v>
      </c>
      <c r="Q27" s="358">
        <f t="shared" si="9"/>
        <v>0</v>
      </c>
      <c r="R27" s="358">
        <f t="shared" si="9"/>
        <v>0</v>
      </c>
      <c r="S27" s="358">
        <f t="shared" si="9"/>
        <v>0</v>
      </c>
      <c r="T27" s="358">
        <f t="shared" si="9"/>
        <v>0</v>
      </c>
      <c r="U27" s="358">
        <f t="shared" si="9"/>
        <v>0</v>
      </c>
      <c r="V27" s="358">
        <f t="shared" si="9"/>
        <v>0</v>
      </c>
      <c r="W27" s="358">
        <f t="shared" si="9"/>
        <v>0</v>
      </c>
      <c r="X27" s="358">
        <f t="shared" si="9"/>
        <v>0</v>
      </c>
      <c r="Y27" s="358">
        <f t="shared" si="9"/>
        <v>0</v>
      </c>
      <c r="Z27" s="358">
        <f t="shared" si="9"/>
        <v>0</v>
      </c>
      <c r="AA27" s="358">
        <f t="shared" si="9"/>
        <v>0</v>
      </c>
      <c r="AB27" s="358">
        <f t="shared" si="9"/>
        <v>0</v>
      </c>
      <c r="AC27" s="358">
        <f t="shared" si="9"/>
        <v>0</v>
      </c>
      <c r="AD27" s="358">
        <f t="shared" si="9"/>
        <v>0</v>
      </c>
      <c r="AE27" s="358">
        <f t="shared" si="9"/>
        <v>0</v>
      </c>
      <c r="AF27" s="358">
        <f t="shared" si="9"/>
        <v>0</v>
      </c>
      <c r="AG27" s="358">
        <f t="shared" si="9"/>
        <v>0</v>
      </c>
      <c r="AH27" s="358">
        <f t="shared" si="9"/>
        <v>0</v>
      </c>
      <c r="AI27" s="358">
        <f t="shared" si="9"/>
        <v>0</v>
      </c>
      <c r="AJ27" s="358">
        <f t="shared" si="9"/>
        <v>0</v>
      </c>
      <c r="AK27" s="358">
        <f t="shared" si="9"/>
        <v>0</v>
      </c>
      <c r="AL27" s="358">
        <f t="shared" si="9"/>
        <v>0</v>
      </c>
      <c r="AM27" s="358">
        <f t="shared" si="9"/>
        <v>0</v>
      </c>
      <c r="AN27" s="358">
        <f t="shared" si="9"/>
        <v>0</v>
      </c>
      <c r="AO27" s="358">
        <f t="shared" si="9"/>
        <v>0</v>
      </c>
      <c r="AP27" s="358">
        <f t="shared" si="9"/>
        <v>0</v>
      </c>
    </row>
    <row r="28" spans="1:42" x14ac:dyDescent="0.2">
      <c r="A28" s="27" t="s">
        <v>10</v>
      </c>
      <c r="B28" s="4">
        <f t="array" ref="B28:AP28">Inputs!C156:AQ156</f>
        <v>0</v>
      </c>
      <c r="C28" s="404">
        <v>0</v>
      </c>
      <c r="D28" s="404">
        <v>0</v>
      </c>
      <c r="E28" s="404">
        <v>0</v>
      </c>
      <c r="F28" s="404">
        <v>0</v>
      </c>
      <c r="G28" s="404">
        <v>0</v>
      </c>
      <c r="H28" s="404">
        <v>0</v>
      </c>
      <c r="I28" s="404">
        <v>0</v>
      </c>
      <c r="J28" s="404">
        <v>0</v>
      </c>
      <c r="K28" s="404">
        <v>0</v>
      </c>
      <c r="L28" s="404">
        <v>0</v>
      </c>
      <c r="M28" s="404">
        <v>0</v>
      </c>
      <c r="N28" s="404">
        <v>0</v>
      </c>
      <c r="O28" s="404">
        <v>0</v>
      </c>
      <c r="P28" s="404">
        <v>0</v>
      </c>
      <c r="Q28" s="404">
        <v>0</v>
      </c>
      <c r="R28" s="404">
        <v>0</v>
      </c>
      <c r="S28" s="404">
        <v>0</v>
      </c>
      <c r="T28" s="404">
        <v>0</v>
      </c>
      <c r="U28" s="404">
        <v>0</v>
      </c>
      <c r="V28" s="404">
        <v>0</v>
      </c>
      <c r="W28" s="404">
        <v>0</v>
      </c>
      <c r="X28" s="404">
        <v>0</v>
      </c>
      <c r="Y28" s="404">
        <v>0</v>
      </c>
      <c r="Z28" s="404">
        <v>0</v>
      </c>
      <c r="AA28" s="404">
        <v>0</v>
      </c>
      <c r="AB28" s="404">
        <v>0</v>
      </c>
      <c r="AC28" s="404">
        <v>0</v>
      </c>
      <c r="AD28" s="404">
        <v>0</v>
      </c>
      <c r="AE28" s="404">
        <v>0</v>
      </c>
      <c r="AF28" s="404">
        <v>0</v>
      </c>
      <c r="AG28" s="404">
        <v>0</v>
      </c>
      <c r="AH28" s="404">
        <v>0</v>
      </c>
      <c r="AI28" s="404">
        <v>0</v>
      </c>
      <c r="AJ28" s="404">
        <v>0</v>
      </c>
      <c r="AK28" s="404">
        <v>0</v>
      </c>
      <c r="AL28" s="404">
        <v>0</v>
      </c>
      <c r="AM28" s="404">
        <v>0</v>
      </c>
      <c r="AN28" s="404">
        <v>0</v>
      </c>
      <c r="AO28" s="404">
        <v>0</v>
      </c>
      <c r="AP28" s="404">
        <v>0</v>
      </c>
    </row>
    <row r="29" spans="1:42" x14ac:dyDescent="0.2">
      <c r="A29" s="27" t="s">
        <v>360</v>
      </c>
      <c r="B29" s="358">
        <f t="array" ref="B29:AP29">Inputs!C157:AQ157</f>
        <v>0</v>
      </c>
      <c r="C29" s="193">
        <v>0</v>
      </c>
      <c r="D29" s="193">
        <v>0</v>
      </c>
      <c r="E29" s="193">
        <v>0</v>
      </c>
      <c r="F29" s="193">
        <v>0</v>
      </c>
      <c r="G29" s="193">
        <v>0</v>
      </c>
      <c r="H29" s="193">
        <v>0</v>
      </c>
      <c r="I29" s="193">
        <v>0</v>
      </c>
      <c r="J29" s="193">
        <v>0</v>
      </c>
      <c r="K29" s="193">
        <v>0</v>
      </c>
      <c r="L29" s="193">
        <v>0</v>
      </c>
      <c r="M29" s="193">
        <v>0</v>
      </c>
      <c r="N29" s="193">
        <v>0</v>
      </c>
      <c r="O29" s="193">
        <v>0</v>
      </c>
      <c r="P29" s="193">
        <v>0</v>
      </c>
      <c r="Q29" s="193">
        <v>0</v>
      </c>
      <c r="R29" s="193">
        <v>0</v>
      </c>
      <c r="S29" s="193">
        <v>0</v>
      </c>
      <c r="T29" s="193">
        <v>0</v>
      </c>
      <c r="U29" s="193">
        <v>0</v>
      </c>
      <c r="V29" s="193">
        <v>0</v>
      </c>
      <c r="W29" s="193">
        <v>0</v>
      </c>
      <c r="X29" s="193">
        <v>0</v>
      </c>
      <c r="Y29" s="193">
        <v>0</v>
      </c>
      <c r="Z29" s="193">
        <v>0</v>
      </c>
      <c r="AA29" s="193">
        <v>0</v>
      </c>
      <c r="AB29" s="193">
        <v>0</v>
      </c>
      <c r="AC29" s="193">
        <v>0</v>
      </c>
      <c r="AD29" s="193">
        <v>0</v>
      </c>
      <c r="AE29" s="193">
        <v>0</v>
      </c>
      <c r="AF29" s="193">
        <v>0</v>
      </c>
      <c r="AG29" s="193">
        <v>0</v>
      </c>
      <c r="AH29" s="193">
        <v>0</v>
      </c>
      <c r="AI29" s="193">
        <v>0</v>
      </c>
      <c r="AJ29" s="193">
        <v>0</v>
      </c>
      <c r="AK29" s="193">
        <v>0</v>
      </c>
      <c r="AL29" s="193">
        <v>0</v>
      </c>
      <c r="AM29" s="193">
        <v>0</v>
      </c>
      <c r="AN29" s="193">
        <v>0</v>
      </c>
      <c r="AO29" s="193">
        <v>0</v>
      </c>
      <c r="AP29" s="193">
        <v>0</v>
      </c>
    </row>
    <row r="30" spans="1:42" x14ac:dyDescent="0.2">
      <c r="A30" s="355" t="s">
        <v>361</v>
      </c>
      <c r="B30" s="358"/>
      <c r="C30" s="357"/>
      <c r="D30" s="357"/>
      <c r="E30" s="357"/>
      <c r="F30" s="357"/>
      <c r="G30" s="357"/>
      <c r="H30" s="357"/>
      <c r="I30" s="357"/>
      <c r="J30" s="357"/>
      <c r="K30" s="357"/>
      <c r="L30" s="357"/>
      <c r="M30" s="357"/>
      <c r="N30" s="357"/>
      <c r="O30" s="357"/>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row>
    <row r="31" spans="1:42" x14ac:dyDescent="0.2">
      <c r="A31" s="374" t="s">
        <v>357</v>
      </c>
      <c r="B31" s="358">
        <f t="array" ref="B31:AP32">Inputs!C158:AQ159</f>
        <v>0</v>
      </c>
      <c r="C31" s="357">
        <v>0</v>
      </c>
      <c r="D31" s="357">
        <v>0</v>
      </c>
      <c r="E31" s="357">
        <v>0</v>
      </c>
      <c r="F31" s="357">
        <v>0</v>
      </c>
      <c r="G31" s="357">
        <v>0</v>
      </c>
      <c r="H31" s="357">
        <v>0</v>
      </c>
      <c r="I31" s="357">
        <v>0</v>
      </c>
      <c r="J31" s="357">
        <v>0</v>
      </c>
      <c r="K31" s="357">
        <v>0</v>
      </c>
      <c r="L31" s="357">
        <v>0</v>
      </c>
      <c r="M31" s="357">
        <v>0</v>
      </c>
      <c r="N31" s="357">
        <v>0</v>
      </c>
      <c r="O31" s="357">
        <v>0</v>
      </c>
      <c r="P31" s="357">
        <v>0</v>
      </c>
      <c r="Q31" s="357">
        <v>0</v>
      </c>
      <c r="R31" s="357">
        <v>0</v>
      </c>
      <c r="S31" s="357">
        <v>0</v>
      </c>
      <c r="T31" s="357">
        <v>0</v>
      </c>
      <c r="U31" s="357">
        <v>0</v>
      </c>
      <c r="V31" s="357">
        <v>0</v>
      </c>
      <c r="W31" s="357">
        <v>0</v>
      </c>
      <c r="X31" s="357">
        <v>0</v>
      </c>
      <c r="Y31" s="357">
        <v>0</v>
      </c>
      <c r="Z31" s="357">
        <v>0</v>
      </c>
      <c r="AA31" s="357">
        <v>0</v>
      </c>
      <c r="AB31" s="357">
        <v>0</v>
      </c>
      <c r="AC31" s="357">
        <v>0</v>
      </c>
      <c r="AD31" s="357">
        <v>0</v>
      </c>
      <c r="AE31" s="357">
        <v>0</v>
      </c>
      <c r="AF31" s="357">
        <v>0</v>
      </c>
      <c r="AG31" s="357">
        <v>0</v>
      </c>
      <c r="AH31" s="357">
        <v>0</v>
      </c>
      <c r="AI31" s="357">
        <v>0</v>
      </c>
      <c r="AJ31" s="357">
        <v>0</v>
      </c>
      <c r="AK31" s="357">
        <v>0</v>
      </c>
      <c r="AL31" s="357">
        <v>0</v>
      </c>
      <c r="AM31" s="357">
        <v>0</v>
      </c>
      <c r="AN31" s="357">
        <v>0</v>
      </c>
      <c r="AO31" s="357">
        <v>0</v>
      </c>
      <c r="AP31" s="357">
        <v>0</v>
      </c>
    </row>
    <row r="32" spans="1:42" x14ac:dyDescent="0.2">
      <c r="A32" s="374" t="s">
        <v>358</v>
      </c>
      <c r="B32" s="358">
        <v>0</v>
      </c>
      <c r="C32" s="357">
        <v>0</v>
      </c>
      <c r="D32" s="357">
        <v>0</v>
      </c>
      <c r="E32" s="357">
        <v>0</v>
      </c>
      <c r="F32" s="357">
        <v>0</v>
      </c>
      <c r="G32" s="357">
        <v>0</v>
      </c>
      <c r="H32" s="357">
        <v>0</v>
      </c>
      <c r="I32" s="357">
        <v>0</v>
      </c>
      <c r="J32" s="357">
        <v>0</v>
      </c>
      <c r="K32" s="357">
        <v>0</v>
      </c>
      <c r="L32" s="357">
        <v>0</v>
      </c>
      <c r="M32" s="357">
        <v>0</v>
      </c>
      <c r="N32" s="357">
        <v>0</v>
      </c>
      <c r="O32" s="357">
        <v>0</v>
      </c>
      <c r="P32" s="357">
        <v>0</v>
      </c>
      <c r="Q32" s="357">
        <v>0</v>
      </c>
      <c r="R32" s="357">
        <v>0</v>
      </c>
      <c r="S32" s="357">
        <v>0</v>
      </c>
      <c r="T32" s="357">
        <v>0</v>
      </c>
      <c r="U32" s="357">
        <v>0</v>
      </c>
      <c r="V32" s="357">
        <v>0</v>
      </c>
      <c r="W32" s="357">
        <v>0</v>
      </c>
      <c r="X32" s="357">
        <v>0</v>
      </c>
      <c r="Y32" s="357">
        <v>0</v>
      </c>
      <c r="Z32" s="357">
        <v>0</v>
      </c>
      <c r="AA32" s="357">
        <v>0</v>
      </c>
      <c r="AB32" s="357">
        <v>0</v>
      </c>
      <c r="AC32" s="357">
        <v>0</v>
      </c>
      <c r="AD32" s="357">
        <v>0</v>
      </c>
      <c r="AE32" s="357">
        <v>0</v>
      </c>
      <c r="AF32" s="357">
        <v>0</v>
      </c>
      <c r="AG32" s="357">
        <v>0</v>
      </c>
      <c r="AH32" s="357">
        <v>0</v>
      </c>
      <c r="AI32" s="357">
        <v>0</v>
      </c>
      <c r="AJ32" s="357">
        <v>0</v>
      </c>
      <c r="AK32" s="357">
        <v>0</v>
      </c>
      <c r="AL32" s="357">
        <v>0</v>
      </c>
      <c r="AM32" s="357">
        <v>0</v>
      </c>
      <c r="AN32" s="357">
        <v>0</v>
      </c>
      <c r="AO32" s="357">
        <v>0</v>
      </c>
      <c r="AP32" s="357">
        <v>0</v>
      </c>
    </row>
    <row r="33" spans="1:42" x14ac:dyDescent="0.2">
      <c r="A33" s="4" t="s">
        <v>19</v>
      </c>
      <c r="B33" s="358"/>
      <c r="C33" s="358"/>
      <c r="D33" s="358"/>
      <c r="E33" s="358"/>
      <c r="F33" s="358"/>
      <c r="G33" s="358"/>
      <c r="H33" s="358"/>
      <c r="I33" s="358"/>
      <c r="J33" s="358"/>
      <c r="K33" s="358"/>
      <c r="L33" s="358"/>
      <c r="M33" s="358"/>
      <c r="N33" s="358"/>
      <c r="O33" s="358"/>
      <c r="P33" s="358"/>
      <c r="Q33" s="358"/>
      <c r="R33" s="358"/>
      <c r="S33" s="358"/>
      <c r="T33" s="358"/>
      <c r="U33" s="358"/>
      <c r="V33" s="358"/>
      <c r="W33" s="358"/>
      <c r="X33" s="358"/>
      <c r="Y33" s="358"/>
      <c r="Z33" s="358"/>
      <c r="AA33" s="358"/>
      <c r="AB33" s="358"/>
      <c r="AC33" s="358"/>
      <c r="AD33" s="358"/>
      <c r="AE33" s="358"/>
      <c r="AF33" s="358"/>
      <c r="AG33" s="358"/>
      <c r="AH33" s="358"/>
      <c r="AI33" s="358"/>
      <c r="AJ33" s="358"/>
      <c r="AK33" s="358"/>
      <c r="AL33" s="358"/>
      <c r="AM33" s="358"/>
      <c r="AN33" s="358"/>
      <c r="AO33" s="358"/>
      <c r="AP33" s="358"/>
    </row>
    <row r="34" spans="1:42" x14ac:dyDescent="0.2">
      <c r="A34" s="27" t="s">
        <v>4</v>
      </c>
      <c r="B34" s="358"/>
      <c r="C34" s="358">
        <f t="shared" ref="C34:AP34" si="10">IF(pbi_fed_for_ds="Yes",C566,0)</f>
        <v>0</v>
      </c>
      <c r="D34" s="358">
        <f t="shared" si="10"/>
        <v>0</v>
      </c>
      <c r="E34" s="358">
        <f t="shared" si="10"/>
        <v>0</v>
      </c>
      <c r="F34" s="358">
        <f t="shared" si="10"/>
        <v>0</v>
      </c>
      <c r="G34" s="358">
        <f t="shared" si="10"/>
        <v>0</v>
      </c>
      <c r="H34" s="358">
        <f t="shared" si="10"/>
        <v>0</v>
      </c>
      <c r="I34" s="358">
        <f t="shared" si="10"/>
        <v>0</v>
      </c>
      <c r="J34" s="358">
        <f t="shared" si="10"/>
        <v>0</v>
      </c>
      <c r="K34" s="358">
        <f t="shared" si="10"/>
        <v>0</v>
      </c>
      <c r="L34" s="358">
        <f t="shared" si="10"/>
        <v>0</v>
      </c>
      <c r="M34" s="358">
        <f t="shared" si="10"/>
        <v>0</v>
      </c>
      <c r="N34" s="358">
        <f t="shared" si="10"/>
        <v>0</v>
      </c>
      <c r="O34" s="358">
        <f t="shared" si="10"/>
        <v>0</v>
      </c>
      <c r="P34" s="358">
        <f t="shared" si="10"/>
        <v>0</v>
      </c>
      <c r="Q34" s="358">
        <f t="shared" si="10"/>
        <v>0</v>
      </c>
      <c r="R34" s="358">
        <f t="shared" si="10"/>
        <v>0</v>
      </c>
      <c r="S34" s="358">
        <f t="shared" si="10"/>
        <v>0</v>
      </c>
      <c r="T34" s="358">
        <f t="shared" si="10"/>
        <v>0</v>
      </c>
      <c r="U34" s="358">
        <f t="shared" si="10"/>
        <v>0</v>
      </c>
      <c r="V34" s="358">
        <f t="shared" si="10"/>
        <v>0</v>
      </c>
      <c r="W34" s="358">
        <f t="shared" si="10"/>
        <v>0</v>
      </c>
      <c r="X34" s="358">
        <f t="shared" si="10"/>
        <v>0</v>
      </c>
      <c r="Y34" s="358">
        <f t="shared" si="10"/>
        <v>0</v>
      </c>
      <c r="Z34" s="358">
        <f t="shared" si="10"/>
        <v>0</v>
      </c>
      <c r="AA34" s="358">
        <f t="shared" si="10"/>
        <v>0</v>
      </c>
      <c r="AB34" s="358">
        <f t="shared" si="10"/>
        <v>0</v>
      </c>
      <c r="AC34" s="358">
        <f t="shared" si="10"/>
        <v>0</v>
      </c>
      <c r="AD34" s="358">
        <f t="shared" si="10"/>
        <v>0</v>
      </c>
      <c r="AE34" s="358">
        <f t="shared" si="10"/>
        <v>0</v>
      </c>
      <c r="AF34" s="358">
        <f t="shared" si="10"/>
        <v>0</v>
      </c>
      <c r="AG34" s="358">
        <f t="shared" si="10"/>
        <v>0</v>
      </c>
      <c r="AH34" s="358">
        <f t="shared" si="10"/>
        <v>0</v>
      </c>
      <c r="AI34" s="358">
        <f t="shared" si="10"/>
        <v>0</v>
      </c>
      <c r="AJ34" s="358">
        <f t="shared" si="10"/>
        <v>0</v>
      </c>
      <c r="AK34" s="358">
        <f t="shared" si="10"/>
        <v>0</v>
      </c>
      <c r="AL34" s="358">
        <f t="shared" si="10"/>
        <v>0</v>
      </c>
      <c r="AM34" s="358">
        <f t="shared" si="10"/>
        <v>0</v>
      </c>
      <c r="AN34" s="358">
        <f t="shared" si="10"/>
        <v>0</v>
      </c>
      <c r="AO34" s="358">
        <f t="shared" si="10"/>
        <v>0</v>
      </c>
      <c r="AP34" s="358">
        <f t="shared" si="10"/>
        <v>0</v>
      </c>
    </row>
    <row r="35" spans="1:42" x14ac:dyDescent="0.2">
      <c r="A35" s="27" t="s">
        <v>5</v>
      </c>
      <c r="B35" s="358"/>
      <c r="C35" s="358">
        <f t="shared" ref="C35:AP35" si="11">IF(pbi_sta_for_ds="Yes",C570,0)</f>
        <v>0</v>
      </c>
      <c r="D35" s="358">
        <f t="shared" si="11"/>
        <v>0</v>
      </c>
      <c r="E35" s="358">
        <f t="shared" si="11"/>
        <v>0</v>
      </c>
      <c r="F35" s="358">
        <f t="shared" si="11"/>
        <v>0</v>
      </c>
      <c r="G35" s="358">
        <f t="shared" si="11"/>
        <v>0</v>
      </c>
      <c r="H35" s="358">
        <f t="shared" si="11"/>
        <v>0</v>
      </c>
      <c r="I35" s="358">
        <f t="shared" si="11"/>
        <v>0</v>
      </c>
      <c r="J35" s="358">
        <f t="shared" si="11"/>
        <v>0</v>
      </c>
      <c r="K35" s="358">
        <f t="shared" si="11"/>
        <v>0</v>
      </c>
      <c r="L35" s="358">
        <f t="shared" si="11"/>
        <v>0</v>
      </c>
      <c r="M35" s="358">
        <f t="shared" si="11"/>
        <v>0</v>
      </c>
      <c r="N35" s="358">
        <f t="shared" si="11"/>
        <v>0</v>
      </c>
      <c r="O35" s="358">
        <f t="shared" si="11"/>
        <v>0</v>
      </c>
      <c r="P35" s="358">
        <f t="shared" si="11"/>
        <v>0</v>
      </c>
      <c r="Q35" s="358">
        <f t="shared" si="11"/>
        <v>0</v>
      </c>
      <c r="R35" s="358">
        <f t="shared" si="11"/>
        <v>0</v>
      </c>
      <c r="S35" s="358">
        <f t="shared" si="11"/>
        <v>0</v>
      </c>
      <c r="T35" s="358">
        <f t="shared" si="11"/>
        <v>0</v>
      </c>
      <c r="U35" s="358">
        <f t="shared" si="11"/>
        <v>0</v>
      </c>
      <c r="V35" s="358">
        <f t="shared" si="11"/>
        <v>0</v>
      </c>
      <c r="W35" s="358">
        <f t="shared" si="11"/>
        <v>0</v>
      </c>
      <c r="X35" s="358">
        <f t="shared" si="11"/>
        <v>0</v>
      </c>
      <c r="Y35" s="358">
        <f t="shared" si="11"/>
        <v>0</v>
      </c>
      <c r="Z35" s="358">
        <f t="shared" si="11"/>
        <v>0</v>
      </c>
      <c r="AA35" s="358">
        <f t="shared" si="11"/>
        <v>0</v>
      </c>
      <c r="AB35" s="358">
        <f t="shared" si="11"/>
        <v>0</v>
      </c>
      <c r="AC35" s="358">
        <f t="shared" si="11"/>
        <v>0</v>
      </c>
      <c r="AD35" s="358">
        <f t="shared" si="11"/>
        <v>0</v>
      </c>
      <c r="AE35" s="358">
        <f t="shared" si="11"/>
        <v>0</v>
      </c>
      <c r="AF35" s="358">
        <f t="shared" si="11"/>
        <v>0</v>
      </c>
      <c r="AG35" s="358">
        <f t="shared" si="11"/>
        <v>0</v>
      </c>
      <c r="AH35" s="358">
        <f t="shared" si="11"/>
        <v>0</v>
      </c>
      <c r="AI35" s="358">
        <f t="shared" si="11"/>
        <v>0</v>
      </c>
      <c r="AJ35" s="358">
        <f t="shared" si="11"/>
        <v>0</v>
      </c>
      <c r="AK35" s="358">
        <f t="shared" si="11"/>
        <v>0</v>
      </c>
      <c r="AL35" s="358">
        <f t="shared" si="11"/>
        <v>0</v>
      </c>
      <c r="AM35" s="358">
        <f t="shared" si="11"/>
        <v>0</v>
      </c>
      <c r="AN35" s="358">
        <f t="shared" si="11"/>
        <v>0</v>
      </c>
      <c r="AO35" s="358">
        <f t="shared" si="11"/>
        <v>0</v>
      </c>
      <c r="AP35" s="358">
        <f t="shared" si="11"/>
        <v>0</v>
      </c>
    </row>
    <row r="36" spans="1:42" x14ac:dyDescent="0.2">
      <c r="A36" s="27" t="s">
        <v>183</v>
      </c>
      <c r="B36" s="358"/>
      <c r="C36" s="358">
        <f t="shared" ref="C36:AP36" si="12">IF(pbi_uti_for_ds="Yes",C574,0)</f>
        <v>0</v>
      </c>
      <c r="D36" s="358">
        <f t="shared" si="12"/>
        <v>0</v>
      </c>
      <c r="E36" s="358">
        <f t="shared" si="12"/>
        <v>0</v>
      </c>
      <c r="F36" s="358">
        <f t="shared" si="12"/>
        <v>0</v>
      </c>
      <c r="G36" s="358">
        <f t="shared" si="12"/>
        <v>0</v>
      </c>
      <c r="H36" s="358">
        <f t="shared" si="12"/>
        <v>0</v>
      </c>
      <c r="I36" s="358">
        <f t="shared" si="12"/>
        <v>0</v>
      </c>
      <c r="J36" s="358">
        <f t="shared" si="12"/>
        <v>0</v>
      </c>
      <c r="K36" s="358">
        <f t="shared" si="12"/>
        <v>0</v>
      </c>
      <c r="L36" s="358">
        <f t="shared" si="12"/>
        <v>0</v>
      </c>
      <c r="M36" s="358">
        <f t="shared" si="12"/>
        <v>0</v>
      </c>
      <c r="N36" s="358">
        <f t="shared" si="12"/>
        <v>0</v>
      </c>
      <c r="O36" s="358">
        <f t="shared" si="12"/>
        <v>0</v>
      </c>
      <c r="P36" s="358">
        <f t="shared" si="12"/>
        <v>0</v>
      </c>
      <c r="Q36" s="358">
        <f t="shared" si="12"/>
        <v>0</v>
      </c>
      <c r="R36" s="358">
        <f t="shared" si="12"/>
        <v>0</v>
      </c>
      <c r="S36" s="358">
        <f t="shared" si="12"/>
        <v>0</v>
      </c>
      <c r="T36" s="358">
        <f t="shared" si="12"/>
        <v>0</v>
      </c>
      <c r="U36" s="358">
        <f t="shared" si="12"/>
        <v>0</v>
      </c>
      <c r="V36" s="358">
        <f t="shared" si="12"/>
        <v>0</v>
      </c>
      <c r="W36" s="358">
        <f t="shared" si="12"/>
        <v>0</v>
      </c>
      <c r="X36" s="358">
        <f t="shared" si="12"/>
        <v>0</v>
      </c>
      <c r="Y36" s="358">
        <f t="shared" si="12"/>
        <v>0</v>
      </c>
      <c r="Z36" s="358">
        <f t="shared" si="12"/>
        <v>0</v>
      </c>
      <c r="AA36" s="358">
        <f t="shared" si="12"/>
        <v>0</v>
      </c>
      <c r="AB36" s="358">
        <f t="shared" si="12"/>
        <v>0</v>
      </c>
      <c r="AC36" s="358">
        <f t="shared" si="12"/>
        <v>0</v>
      </c>
      <c r="AD36" s="358">
        <f t="shared" si="12"/>
        <v>0</v>
      </c>
      <c r="AE36" s="358">
        <f t="shared" si="12"/>
        <v>0</v>
      </c>
      <c r="AF36" s="358">
        <f t="shared" si="12"/>
        <v>0</v>
      </c>
      <c r="AG36" s="358">
        <f t="shared" si="12"/>
        <v>0</v>
      </c>
      <c r="AH36" s="358">
        <f t="shared" si="12"/>
        <v>0</v>
      </c>
      <c r="AI36" s="358">
        <f t="shared" si="12"/>
        <v>0</v>
      </c>
      <c r="AJ36" s="358">
        <f t="shared" si="12"/>
        <v>0</v>
      </c>
      <c r="AK36" s="358">
        <f t="shared" si="12"/>
        <v>0</v>
      </c>
      <c r="AL36" s="358">
        <f t="shared" si="12"/>
        <v>0</v>
      </c>
      <c r="AM36" s="358">
        <f t="shared" si="12"/>
        <v>0</v>
      </c>
      <c r="AN36" s="358">
        <f t="shared" si="12"/>
        <v>0</v>
      </c>
      <c r="AO36" s="358">
        <f t="shared" si="12"/>
        <v>0</v>
      </c>
      <c r="AP36" s="358">
        <f t="shared" si="12"/>
        <v>0</v>
      </c>
    </row>
    <row r="37" spans="1:42" x14ac:dyDescent="0.2">
      <c r="A37" s="27" t="s">
        <v>184</v>
      </c>
      <c r="B37" s="358"/>
      <c r="C37" s="193">
        <f t="shared" ref="C37:AP37" si="13">IF(pbi_oth_for_ds="Yes",C578,0)</f>
        <v>0</v>
      </c>
      <c r="D37" s="193">
        <f t="shared" si="13"/>
        <v>0</v>
      </c>
      <c r="E37" s="193">
        <f t="shared" si="13"/>
        <v>0</v>
      </c>
      <c r="F37" s="193">
        <f t="shared" si="13"/>
        <v>0</v>
      </c>
      <c r="G37" s="193">
        <f t="shared" si="13"/>
        <v>0</v>
      </c>
      <c r="H37" s="193">
        <f t="shared" si="13"/>
        <v>0</v>
      </c>
      <c r="I37" s="193">
        <f t="shared" si="13"/>
        <v>0</v>
      </c>
      <c r="J37" s="193">
        <f t="shared" si="13"/>
        <v>0</v>
      </c>
      <c r="K37" s="193">
        <f t="shared" si="13"/>
        <v>0</v>
      </c>
      <c r="L37" s="193">
        <f t="shared" si="13"/>
        <v>0</v>
      </c>
      <c r="M37" s="193">
        <f t="shared" si="13"/>
        <v>0</v>
      </c>
      <c r="N37" s="193">
        <f t="shared" si="13"/>
        <v>0</v>
      </c>
      <c r="O37" s="193">
        <f t="shared" si="13"/>
        <v>0</v>
      </c>
      <c r="P37" s="193">
        <f t="shared" si="13"/>
        <v>0</v>
      </c>
      <c r="Q37" s="193">
        <f t="shared" si="13"/>
        <v>0</v>
      </c>
      <c r="R37" s="193">
        <f t="shared" si="13"/>
        <v>0</v>
      </c>
      <c r="S37" s="193">
        <f t="shared" si="13"/>
        <v>0</v>
      </c>
      <c r="T37" s="193">
        <f t="shared" si="13"/>
        <v>0</v>
      </c>
      <c r="U37" s="193">
        <f t="shared" si="13"/>
        <v>0</v>
      </c>
      <c r="V37" s="193">
        <f t="shared" si="13"/>
        <v>0</v>
      </c>
      <c r="W37" s="193">
        <f t="shared" si="13"/>
        <v>0</v>
      </c>
      <c r="X37" s="193">
        <f t="shared" si="13"/>
        <v>0</v>
      </c>
      <c r="Y37" s="193">
        <f t="shared" si="13"/>
        <v>0</v>
      </c>
      <c r="Z37" s="193">
        <f t="shared" si="13"/>
        <v>0</v>
      </c>
      <c r="AA37" s="193">
        <f t="shared" si="13"/>
        <v>0</v>
      </c>
      <c r="AB37" s="193">
        <f t="shared" si="13"/>
        <v>0</v>
      </c>
      <c r="AC37" s="193">
        <f t="shared" si="13"/>
        <v>0</v>
      </c>
      <c r="AD37" s="193">
        <f t="shared" si="13"/>
        <v>0</v>
      </c>
      <c r="AE37" s="193">
        <f t="shared" si="13"/>
        <v>0</v>
      </c>
      <c r="AF37" s="193">
        <f t="shared" si="13"/>
        <v>0</v>
      </c>
      <c r="AG37" s="193">
        <f t="shared" si="13"/>
        <v>0</v>
      </c>
      <c r="AH37" s="193">
        <f t="shared" si="13"/>
        <v>0</v>
      </c>
      <c r="AI37" s="193">
        <f t="shared" si="13"/>
        <v>0</v>
      </c>
      <c r="AJ37" s="193">
        <f t="shared" si="13"/>
        <v>0</v>
      </c>
      <c r="AK37" s="193">
        <f t="shared" si="13"/>
        <v>0</v>
      </c>
      <c r="AL37" s="193">
        <f t="shared" si="13"/>
        <v>0</v>
      </c>
      <c r="AM37" s="193">
        <f t="shared" si="13"/>
        <v>0</v>
      </c>
      <c r="AN37" s="193">
        <f t="shared" si="13"/>
        <v>0</v>
      </c>
      <c r="AO37" s="193">
        <f t="shared" si="13"/>
        <v>0</v>
      </c>
      <c r="AP37" s="193">
        <f t="shared" si="13"/>
        <v>0</v>
      </c>
    </row>
    <row r="38" spans="1:42" x14ac:dyDescent="0.2">
      <c r="A38" s="27" t="s">
        <v>20</v>
      </c>
      <c r="B38" s="358"/>
      <c r="C38" s="358">
        <f>SUM(C34:C37)</f>
        <v>0</v>
      </c>
      <c r="D38" s="358">
        <f t="shared" ref="D38:AP38" si="14">SUM(D34:D37)</f>
        <v>0</v>
      </c>
      <c r="E38" s="358">
        <f t="shared" si="14"/>
        <v>0</v>
      </c>
      <c r="F38" s="358">
        <f t="shared" si="14"/>
        <v>0</v>
      </c>
      <c r="G38" s="358">
        <f t="shared" si="14"/>
        <v>0</v>
      </c>
      <c r="H38" s="358">
        <f t="shared" si="14"/>
        <v>0</v>
      </c>
      <c r="I38" s="358">
        <f t="shared" si="14"/>
        <v>0</v>
      </c>
      <c r="J38" s="358">
        <f t="shared" si="14"/>
        <v>0</v>
      </c>
      <c r="K38" s="358">
        <f t="shared" si="14"/>
        <v>0</v>
      </c>
      <c r="L38" s="358">
        <f t="shared" si="14"/>
        <v>0</v>
      </c>
      <c r="M38" s="358">
        <f t="shared" si="14"/>
        <v>0</v>
      </c>
      <c r="N38" s="358">
        <f t="shared" si="14"/>
        <v>0</v>
      </c>
      <c r="O38" s="358">
        <f t="shared" si="14"/>
        <v>0</v>
      </c>
      <c r="P38" s="358">
        <f t="shared" si="14"/>
        <v>0</v>
      </c>
      <c r="Q38" s="358">
        <f t="shared" si="14"/>
        <v>0</v>
      </c>
      <c r="R38" s="358">
        <f t="shared" si="14"/>
        <v>0</v>
      </c>
      <c r="S38" s="358">
        <f t="shared" si="14"/>
        <v>0</v>
      </c>
      <c r="T38" s="358">
        <f t="shared" si="14"/>
        <v>0</v>
      </c>
      <c r="U38" s="358">
        <f t="shared" si="14"/>
        <v>0</v>
      </c>
      <c r="V38" s="358">
        <f t="shared" si="14"/>
        <v>0</v>
      </c>
      <c r="W38" s="358">
        <f t="shared" si="14"/>
        <v>0</v>
      </c>
      <c r="X38" s="358">
        <f t="shared" si="14"/>
        <v>0</v>
      </c>
      <c r="Y38" s="358">
        <f t="shared" si="14"/>
        <v>0</v>
      </c>
      <c r="Z38" s="358">
        <f t="shared" si="14"/>
        <v>0</v>
      </c>
      <c r="AA38" s="358">
        <f t="shared" si="14"/>
        <v>0</v>
      </c>
      <c r="AB38" s="358">
        <f t="shared" si="14"/>
        <v>0</v>
      </c>
      <c r="AC38" s="358">
        <f t="shared" si="14"/>
        <v>0</v>
      </c>
      <c r="AD38" s="358">
        <f t="shared" si="14"/>
        <v>0</v>
      </c>
      <c r="AE38" s="358">
        <f t="shared" si="14"/>
        <v>0</v>
      </c>
      <c r="AF38" s="358">
        <f t="shared" si="14"/>
        <v>0</v>
      </c>
      <c r="AG38" s="358">
        <f t="shared" si="14"/>
        <v>0</v>
      </c>
      <c r="AH38" s="358">
        <f t="shared" si="14"/>
        <v>0</v>
      </c>
      <c r="AI38" s="358">
        <f t="shared" si="14"/>
        <v>0</v>
      </c>
      <c r="AJ38" s="358">
        <f t="shared" si="14"/>
        <v>0</v>
      </c>
      <c r="AK38" s="358">
        <f t="shared" si="14"/>
        <v>0</v>
      </c>
      <c r="AL38" s="358">
        <f t="shared" si="14"/>
        <v>0</v>
      </c>
      <c r="AM38" s="358">
        <f t="shared" si="14"/>
        <v>0</v>
      </c>
      <c r="AN38" s="358">
        <f t="shared" si="14"/>
        <v>0</v>
      </c>
      <c r="AO38" s="358">
        <f t="shared" si="14"/>
        <v>0</v>
      </c>
      <c r="AP38" s="358">
        <f t="shared" si="14"/>
        <v>0</v>
      </c>
    </row>
    <row r="39" spans="1:42" x14ac:dyDescent="0.2">
      <c r="A39" s="23" t="s">
        <v>48</v>
      </c>
      <c r="B39" s="358"/>
      <c r="C39" s="357">
        <f t="shared" ref="C39:AP39" si="15">IF(C2=analysis_period,total_installed_cost*salvage_percentage/100,0)</f>
        <v>0</v>
      </c>
      <c r="D39" s="357">
        <f t="shared" si="15"/>
        <v>0</v>
      </c>
      <c r="E39" s="357">
        <f t="shared" si="15"/>
        <v>0</v>
      </c>
      <c r="F39" s="357">
        <f t="shared" si="15"/>
        <v>0</v>
      </c>
      <c r="G39" s="357">
        <f t="shared" si="15"/>
        <v>0</v>
      </c>
      <c r="H39" s="357">
        <f t="shared" si="15"/>
        <v>0</v>
      </c>
      <c r="I39" s="357">
        <f t="shared" si="15"/>
        <v>0</v>
      </c>
      <c r="J39" s="357">
        <f t="shared" si="15"/>
        <v>0</v>
      </c>
      <c r="K39" s="357">
        <f t="shared" si="15"/>
        <v>0</v>
      </c>
      <c r="L39" s="357">
        <f t="shared" si="15"/>
        <v>0</v>
      </c>
      <c r="M39" s="357">
        <f t="shared" si="15"/>
        <v>0</v>
      </c>
      <c r="N39" s="357">
        <f t="shared" si="15"/>
        <v>0</v>
      </c>
      <c r="O39" s="357">
        <f t="shared" si="15"/>
        <v>0</v>
      </c>
      <c r="P39" s="357">
        <f t="shared" si="15"/>
        <v>0</v>
      </c>
      <c r="Q39" s="357">
        <f t="shared" si="15"/>
        <v>0</v>
      </c>
      <c r="R39" s="357">
        <f t="shared" si="15"/>
        <v>0</v>
      </c>
      <c r="S39" s="357">
        <f t="shared" si="15"/>
        <v>0</v>
      </c>
      <c r="T39" s="357">
        <f t="shared" si="15"/>
        <v>0</v>
      </c>
      <c r="U39" s="357">
        <f t="shared" si="15"/>
        <v>0</v>
      </c>
      <c r="V39" s="357">
        <f t="shared" si="15"/>
        <v>0</v>
      </c>
      <c r="W39" s="357">
        <f t="shared" si="15"/>
        <v>0</v>
      </c>
      <c r="X39" s="357">
        <f t="shared" si="15"/>
        <v>0</v>
      </c>
      <c r="Y39" s="357">
        <f t="shared" si="15"/>
        <v>0</v>
      </c>
      <c r="Z39" s="357">
        <f t="shared" si="15"/>
        <v>0</v>
      </c>
      <c r="AA39" s="357">
        <f t="shared" si="15"/>
        <v>0</v>
      </c>
      <c r="AB39" s="357">
        <f t="shared" si="15"/>
        <v>0</v>
      </c>
      <c r="AC39" s="357">
        <f t="shared" si="15"/>
        <v>0</v>
      </c>
      <c r="AD39" s="357">
        <f t="shared" si="15"/>
        <v>0</v>
      </c>
      <c r="AE39" s="357">
        <f t="shared" si="15"/>
        <v>0</v>
      </c>
      <c r="AF39" s="357">
        <f t="shared" si="15"/>
        <v>0</v>
      </c>
      <c r="AG39" s="357">
        <f t="shared" si="15"/>
        <v>0</v>
      </c>
      <c r="AH39" s="357">
        <f t="shared" si="15"/>
        <v>0</v>
      </c>
      <c r="AI39" s="357">
        <f t="shared" si="15"/>
        <v>0</v>
      </c>
      <c r="AJ39" s="357">
        <f t="shared" si="15"/>
        <v>0</v>
      </c>
      <c r="AK39" s="357">
        <f t="shared" si="15"/>
        <v>0</v>
      </c>
      <c r="AL39" s="357">
        <f t="shared" si="15"/>
        <v>0</v>
      </c>
      <c r="AM39" s="357">
        <f t="shared" si="15"/>
        <v>0</v>
      </c>
      <c r="AN39" s="357">
        <f t="shared" si="15"/>
        <v>0</v>
      </c>
      <c r="AO39" s="357">
        <f t="shared" si="15"/>
        <v>0</v>
      </c>
      <c r="AP39" s="357">
        <f t="shared" si="15"/>
        <v>0</v>
      </c>
    </row>
    <row r="40" spans="1:42" x14ac:dyDescent="0.2">
      <c r="A40" s="267" t="s">
        <v>82</v>
      </c>
      <c r="B40" s="200"/>
      <c r="C40" s="200">
        <f t="shared" ref="C40:AP40" si="16">IF(C$2&lt;=analysis_period,C$29+SUM(C$31:C$32)+C$38+C$39,0)</f>
        <v>0</v>
      </c>
      <c r="D40" s="200">
        <f t="shared" si="16"/>
        <v>0</v>
      </c>
      <c r="E40" s="200">
        <f t="shared" si="16"/>
        <v>0</v>
      </c>
      <c r="F40" s="200">
        <f t="shared" si="16"/>
        <v>0</v>
      </c>
      <c r="G40" s="200">
        <f t="shared" si="16"/>
        <v>0</v>
      </c>
      <c r="H40" s="200">
        <f t="shared" si="16"/>
        <v>0</v>
      </c>
      <c r="I40" s="200">
        <f t="shared" si="16"/>
        <v>0</v>
      </c>
      <c r="J40" s="200">
        <f t="shared" si="16"/>
        <v>0</v>
      </c>
      <c r="K40" s="200">
        <f t="shared" si="16"/>
        <v>0</v>
      </c>
      <c r="L40" s="200">
        <f t="shared" si="16"/>
        <v>0</v>
      </c>
      <c r="M40" s="200">
        <f t="shared" si="16"/>
        <v>0</v>
      </c>
      <c r="N40" s="200">
        <f t="shared" si="16"/>
        <v>0</v>
      </c>
      <c r="O40" s="200">
        <f t="shared" si="16"/>
        <v>0</v>
      </c>
      <c r="P40" s="200">
        <f t="shared" si="16"/>
        <v>0</v>
      </c>
      <c r="Q40" s="200">
        <f t="shared" si="16"/>
        <v>0</v>
      </c>
      <c r="R40" s="200">
        <f t="shared" si="16"/>
        <v>0</v>
      </c>
      <c r="S40" s="200">
        <f t="shared" si="16"/>
        <v>0</v>
      </c>
      <c r="T40" s="200">
        <f t="shared" si="16"/>
        <v>0</v>
      </c>
      <c r="U40" s="200">
        <f t="shared" si="16"/>
        <v>0</v>
      </c>
      <c r="V40" s="200">
        <f t="shared" si="16"/>
        <v>0</v>
      </c>
      <c r="W40" s="200">
        <f t="shared" si="16"/>
        <v>0</v>
      </c>
      <c r="X40" s="200">
        <f t="shared" si="16"/>
        <v>0</v>
      </c>
      <c r="Y40" s="200">
        <f t="shared" si="16"/>
        <v>0</v>
      </c>
      <c r="Z40" s="200">
        <f t="shared" si="16"/>
        <v>0</v>
      </c>
      <c r="AA40" s="200">
        <f t="shared" si="16"/>
        <v>0</v>
      </c>
      <c r="AB40" s="200">
        <f t="shared" si="16"/>
        <v>0</v>
      </c>
      <c r="AC40" s="200">
        <f t="shared" si="16"/>
        <v>0</v>
      </c>
      <c r="AD40" s="200">
        <f t="shared" si="16"/>
        <v>0</v>
      </c>
      <c r="AE40" s="200">
        <f t="shared" si="16"/>
        <v>0</v>
      </c>
      <c r="AF40" s="200">
        <f t="shared" si="16"/>
        <v>0</v>
      </c>
      <c r="AG40" s="200">
        <f t="shared" si="16"/>
        <v>0</v>
      </c>
      <c r="AH40" s="200">
        <f t="shared" si="16"/>
        <v>0</v>
      </c>
      <c r="AI40" s="200">
        <f t="shared" si="16"/>
        <v>0</v>
      </c>
      <c r="AJ40" s="200">
        <f t="shared" si="16"/>
        <v>0</v>
      </c>
      <c r="AK40" s="200">
        <f t="shared" si="16"/>
        <v>0</v>
      </c>
      <c r="AL40" s="200">
        <f t="shared" si="16"/>
        <v>0</v>
      </c>
      <c r="AM40" s="200">
        <f t="shared" si="16"/>
        <v>0</v>
      </c>
      <c r="AN40" s="200">
        <f t="shared" si="16"/>
        <v>0</v>
      </c>
      <c r="AO40" s="200">
        <f t="shared" si="16"/>
        <v>0</v>
      </c>
      <c r="AP40" s="200">
        <f t="shared" si="16"/>
        <v>0</v>
      </c>
    </row>
    <row r="41" spans="1:42" x14ac:dyDescent="0.2">
      <c r="A41" s="23"/>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row>
    <row r="42" spans="1:42" x14ac:dyDescent="0.2">
      <c r="A42" s="23" t="s">
        <v>114</v>
      </c>
      <c r="C42" s="192">
        <f>PropertyTaxAssessedValue</f>
        <v>0</v>
      </c>
      <c r="D42" s="192">
        <f t="shared" ref="D42:AP42" si="17">IF(D$2&lt;=analysis_period,PropertyTaxAssessedValue*(100-(D$2-1)*prop_tax_assessed_decline)/100,0)</f>
        <v>0</v>
      </c>
      <c r="E42" s="358">
        <f t="shared" si="17"/>
        <v>0</v>
      </c>
      <c r="F42" s="358">
        <f t="shared" si="17"/>
        <v>0</v>
      </c>
      <c r="G42" s="358">
        <f t="shared" si="17"/>
        <v>0</v>
      </c>
      <c r="H42" s="358">
        <f t="shared" si="17"/>
        <v>0</v>
      </c>
      <c r="I42" s="358">
        <f t="shared" si="17"/>
        <v>0</v>
      </c>
      <c r="J42" s="358">
        <f t="shared" si="17"/>
        <v>0</v>
      </c>
      <c r="K42" s="358">
        <f t="shared" si="17"/>
        <v>0</v>
      </c>
      <c r="L42" s="358">
        <f t="shared" si="17"/>
        <v>0</v>
      </c>
      <c r="M42" s="358">
        <f t="shared" si="17"/>
        <v>0</v>
      </c>
      <c r="N42" s="358">
        <f t="shared" si="17"/>
        <v>0</v>
      </c>
      <c r="O42" s="358">
        <f t="shared" si="17"/>
        <v>0</v>
      </c>
      <c r="P42" s="358">
        <f t="shared" si="17"/>
        <v>0</v>
      </c>
      <c r="Q42" s="358">
        <f t="shared" si="17"/>
        <v>0</v>
      </c>
      <c r="R42" s="358">
        <f t="shared" si="17"/>
        <v>0</v>
      </c>
      <c r="S42" s="358">
        <f t="shared" si="17"/>
        <v>0</v>
      </c>
      <c r="T42" s="358">
        <f t="shared" si="17"/>
        <v>0</v>
      </c>
      <c r="U42" s="358">
        <f t="shared" si="17"/>
        <v>0</v>
      </c>
      <c r="V42" s="358">
        <f t="shared" si="17"/>
        <v>0</v>
      </c>
      <c r="W42" s="358">
        <f t="shared" si="17"/>
        <v>0</v>
      </c>
      <c r="X42" s="358">
        <f t="shared" si="17"/>
        <v>0</v>
      </c>
      <c r="Y42" s="358">
        <f t="shared" si="17"/>
        <v>0</v>
      </c>
      <c r="Z42" s="358">
        <f t="shared" si="17"/>
        <v>0</v>
      </c>
      <c r="AA42" s="358">
        <f t="shared" si="17"/>
        <v>0</v>
      </c>
      <c r="AB42" s="358">
        <f t="shared" si="17"/>
        <v>0</v>
      </c>
      <c r="AC42" s="358">
        <f t="shared" si="17"/>
        <v>0</v>
      </c>
      <c r="AD42" s="358">
        <f t="shared" si="17"/>
        <v>0</v>
      </c>
      <c r="AE42" s="358">
        <f t="shared" si="17"/>
        <v>0</v>
      </c>
      <c r="AF42" s="358">
        <f t="shared" si="17"/>
        <v>0</v>
      </c>
      <c r="AG42" s="358">
        <f t="shared" si="17"/>
        <v>0</v>
      </c>
      <c r="AH42" s="358">
        <f t="shared" si="17"/>
        <v>0</v>
      </c>
      <c r="AI42" s="358">
        <f t="shared" si="17"/>
        <v>0</v>
      </c>
      <c r="AJ42" s="358">
        <f t="shared" si="17"/>
        <v>0</v>
      </c>
      <c r="AK42" s="358">
        <f t="shared" si="17"/>
        <v>0</v>
      </c>
      <c r="AL42" s="358">
        <f t="shared" si="17"/>
        <v>0</v>
      </c>
      <c r="AM42" s="358">
        <f t="shared" si="17"/>
        <v>0</v>
      </c>
      <c r="AN42" s="358">
        <f t="shared" si="17"/>
        <v>0</v>
      </c>
      <c r="AO42" s="358">
        <f t="shared" si="17"/>
        <v>0</v>
      </c>
      <c r="AP42" s="358">
        <f t="shared" si="17"/>
        <v>0</v>
      </c>
    </row>
    <row r="43" spans="1:42" x14ac:dyDescent="0.2">
      <c r="A43" s="2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row>
    <row r="44" spans="1:42" x14ac:dyDescent="0.2">
      <c r="A44" s="25" t="s">
        <v>326</v>
      </c>
      <c r="C44" s="20"/>
      <c r="D44" s="28"/>
      <c r="E44" s="28"/>
      <c r="F44" s="28"/>
      <c r="G44" s="28"/>
      <c r="H44" s="28"/>
      <c r="I44" s="28"/>
      <c r="J44" s="28"/>
      <c r="K44" s="28"/>
      <c r="L44" s="28"/>
      <c r="M44" s="28"/>
      <c r="N44" s="28"/>
      <c r="O44" s="28"/>
      <c r="P44" s="28"/>
      <c r="Q44" s="28"/>
      <c r="R44" s="28"/>
      <c r="S44" s="28"/>
    </row>
    <row r="45" spans="1:42" x14ac:dyDescent="0.2">
      <c r="A45" s="4" t="s">
        <v>226</v>
      </c>
      <c r="C45" s="20"/>
      <c r="D45" s="28"/>
      <c r="E45" s="28"/>
      <c r="F45" s="28"/>
      <c r="G45" s="28"/>
      <c r="H45" s="28"/>
      <c r="I45" s="28"/>
      <c r="J45" s="28"/>
      <c r="K45" s="28"/>
      <c r="L45" s="28"/>
      <c r="M45" s="28"/>
      <c r="N45" s="28"/>
      <c r="O45" s="28"/>
      <c r="P45" s="28"/>
      <c r="Q45" s="28"/>
      <c r="R45" s="28"/>
      <c r="S45" s="28"/>
    </row>
    <row r="46" spans="1:42" x14ac:dyDescent="0.2">
      <c r="A46" s="117" t="s">
        <v>227</v>
      </c>
      <c r="C46" s="192">
        <f>IF(C$2&lt;=analysis_period,IF(om_fixed="n/a",Inputs!D164,om_fixed*(1+inflation_rate/100+om_fixed_escal/100)^B$2),0)</f>
        <v>0</v>
      </c>
      <c r="D46" s="192">
        <f>IF(D$2&lt;=analysis_period,IF(om_fixed="n/a",Inputs!E164,om_fixed*(1+inflation_rate/100+om_fixed_escal/100)^C$2),0)</f>
        <v>0</v>
      </c>
      <c r="E46" s="192">
        <f>IF(E$2&lt;=analysis_period,IF(om_fixed="n/a",Inputs!F164,om_fixed*(1+inflation_rate/100+om_fixed_escal/100)^D$2),0)</f>
        <v>0</v>
      </c>
      <c r="F46" s="192">
        <f>IF(F$2&lt;=analysis_period,IF(om_fixed="n/a",Inputs!G164,om_fixed*(1+inflation_rate/100+om_fixed_escal/100)^E$2),0)</f>
        <v>0</v>
      </c>
      <c r="G46" s="192">
        <f>IF(G$2&lt;=analysis_period,IF(om_fixed="n/a",Inputs!H164,om_fixed*(1+inflation_rate/100+om_fixed_escal/100)^F$2),0)</f>
        <v>0</v>
      </c>
      <c r="H46" s="192">
        <f>IF(H$2&lt;=analysis_period,IF(om_fixed="n/a",Inputs!I164,om_fixed*(1+inflation_rate/100+om_fixed_escal/100)^G$2),0)</f>
        <v>0</v>
      </c>
      <c r="I46" s="192">
        <f>IF(I$2&lt;=analysis_period,IF(om_fixed="n/a",Inputs!J164,om_fixed*(1+inflation_rate/100+om_fixed_escal/100)^H$2),0)</f>
        <v>0</v>
      </c>
      <c r="J46" s="192">
        <f>IF(J$2&lt;=analysis_period,IF(om_fixed="n/a",Inputs!K164,om_fixed*(1+inflation_rate/100+om_fixed_escal/100)^I$2),0)</f>
        <v>0</v>
      </c>
      <c r="K46" s="192">
        <f>IF(K$2&lt;=analysis_period,IF(om_fixed="n/a",Inputs!L164,om_fixed*(1+inflation_rate/100+om_fixed_escal/100)^J$2),0)</f>
        <v>0</v>
      </c>
      <c r="L46" s="192">
        <f>IF(L$2&lt;=analysis_period,IF(om_fixed="n/a",Inputs!M164,om_fixed*(1+inflation_rate/100+om_fixed_escal/100)^K$2),0)</f>
        <v>0</v>
      </c>
      <c r="M46" s="192">
        <f>IF(M$2&lt;=analysis_period,IF(om_fixed="n/a",Inputs!N164,om_fixed*(1+inflation_rate/100+om_fixed_escal/100)^L$2),0)</f>
        <v>0</v>
      </c>
      <c r="N46" s="192">
        <f>IF(N$2&lt;=analysis_period,IF(om_fixed="n/a",Inputs!O164,om_fixed*(1+inflation_rate/100+om_fixed_escal/100)^M$2),0)</f>
        <v>0</v>
      </c>
      <c r="O46" s="192">
        <f>IF(O$2&lt;=analysis_period,IF(om_fixed="n/a",Inputs!P164,om_fixed*(1+inflation_rate/100+om_fixed_escal/100)^N$2),0)</f>
        <v>0</v>
      </c>
      <c r="P46" s="192">
        <f>IF(P$2&lt;=analysis_period,IF(om_fixed="n/a",Inputs!Q164,om_fixed*(1+inflation_rate/100+om_fixed_escal/100)^O$2),0)</f>
        <v>0</v>
      </c>
      <c r="Q46" s="192">
        <f>IF(Q$2&lt;=analysis_period,IF(om_fixed="n/a",Inputs!R164,om_fixed*(1+inflation_rate/100+om_fixed_escal/100)^P$2),0)</f>
        <v>0</v>
      </c>
      <c r="R46" s="192">
        <f>IF(R$2&lt;=analysis_period,IF(om_fixed="n/a",Inputs!S164,om_fixed*(1+inflation_rate/100+om_fixed_escal/100)^Q$2),0)</f>
        <v>0</v>
      </c>
      <c r="S46" s="192">
        <f>IF(S$2&lt;=analysis_period,IF(om_fixed="n/a",Inputs!T164,om_fixed*(1+inflation_rate/100+om_fixed_escal/100)^R$2),0)</f>
        <v>0</v>
      </c>
      <c r="T46" s="192">
        <f>IF(T$2&lt;=analysis_period,IF(om_fixed="n/a",Inputs!U164,om_fixed*(1+inflation_rate/100+om_fixed_escal/100)^S$2),0)</f>
        <v>0</v>
      </c>
      <c r="U46" s="192">
        <f>IF(U$2&lt;=analysis_period,IF(om_fixed="n/a",Inputs!V164,om_fixed*(1+inflation_rate/100+om_fixed_escal/100)^T$2),0)</f>
        <v>0</v>
      </c>
      <c r="V46" s="192">
        <f>IF(V$2&lt;=analysis_period,IF(om_fixed="n/a",Inputs!W164,om_fixed*(1+inflation_rate/100+om_fixed_escal/100)^U$2),0)</f>
        <v>0</v>
      </c>
      <c r="W46" s="192">
        <f>IF(W$2&lt;=analysis_period,IF(om_fixed="n/a",Inputs!X164,om_fixed*(1+inflation_rate/100+om_fixed_escal/100)^V$2),0)</f>
        <v>0</v>
      </c>
      <c r="X46" s="192">
        <f>IF(X$2&lt;=analysis_period,IF(om_fixed="n/a",Inputs!Y164,om_fixed*(1+inflation_rate/100+om_fixed_escal/100)^W$2),0)</f>
        <v>0</v>
      </c>
      <c r="Y46" s="192">
        <f>IF(Y$2&lt;=analysis_period,IF(om_fixed="n/a",Inputs!Z164,om_fixed*(1+inflation_rate/100+om_fixed_escal/100)^X$2),0)</f>
        <v>0</v>
      </c>
      <c r="Z46" s="192">
        <f>IF(Z$2&lt;=analysis_period,IF(om_fixed="n/a",Inputs!AA164,om_fixed*(1+inflation_rate/100+om_fixed_escal/100)^Y$2),0)</f>
        <v>0</v>
      </c>
      <c r="AA46" s="192">
        <f>IF(AA$2&lt;=analysis_period,IF(om_fixed="n/a",Inputs!AB164,om_fixed*(1+inflation_rate/100+om_fixed_escal/100)^Z$2),0)</f>
        <v>0</v>
      </c>
      <c r="AB46" s="192">
        <f>IF(AB$2&lt;=analysis_period,IF(om_fixed="n/a",Inputs!AC164,om_fixed*(1+inflation_rate/100+om_fixed_escal/100)^AA$2),0)</f>
        <v>0</v>
      </c>
      <c r="AC46" s="192">
        <f>IF(AC$2&lt;=analysis_period,IF(om_fixed="n/a",Inputs!AD164,om_fixed*(1+inflation_rate/100+om_fixed_escal/100)^AB$2),0)</f>
        <v>0</v>
      </c>
      <c r="AD46" s="192">
        <f>IF(AD$2&lt;=analysis_period,IF(om_fixed="n/a",Inputs!AE164,om_fixed*(1+inflation_rate/100+om_fixed_escal/100)^AC$2),0)</f>
        <v>0</v>
      </c>
      <c r="AE46" s="192">
        <f>IF(AE$2&lt;=analysis_period,IF(om_fixed="n/a",Inputs!AF164,om_fixed*(1+inflation_rate/100+om_fixed_escal/100)^AD$2),0)</f>
        <v>0</v>
      </c>
      <c r="AF46" s="192">
        <f>IF(AF$2&lt;=analysis_period,IF(om_fixed="n/a",Inputs!AG164,om_fixed*(1+inflation_rate/100+om_fixed_escal/100)^AE$2),0)</f>
        <v>0</v>
      </c>
      <c r="AG46" s="192">
        <f>IF(AG$2&lt;=analysis_period,IF(om_fixed="n/a",Inputs!AH164,om_fixed*(1+inflation_rate/100+om_fixed_escal/100)^AF$2),0)</f>
        <v>0</v>
      </c>
      <c r="AH46" s="192">
        <f>IF(AH$2&lt;=analysis_period,IF(om_fixed="n/a",Inputs!AI164,om_fixed*(1+inflation_rate/100+om_fixed_escal/100)^AG$2),0)</f>
        <v>0</v>
      </c>
      <c r="AI46" s="192">
        <f>IF(AI$2&lt;=analysis_period,IF(om_fixed="n/a",Inputs!AJ164,om_fixed*(1+inflation_rate/100+om_fixed_escal/100)^AH$2),0)</f>
        <v>0</v>
      </c>
      <c r="AJ46" s="192">
        <f>IF(AJ$2&lt;=analysis_period,IF(om_fixed="n/a",Inputs!AK164,om_fixed*(1+inflation_rate/100+om_fixed_escal/100)^AI$2),0)</f>
        <v>0</v>
      </c>
      <c r="AK46" s="192">
        <f>IF(AK$2&lt;=analysis_period,IF(om_fixed="n/a",Inputs!AL164,om_fixed*(1+inflation_rate/100+om_fixed_escal/100)^AJ$2),0)</f>
        <v>0</v>
      </c>
      <c r="AL46" s="192">
        <f>IF(AL$2&lt;=analysis_period,IF(om_fixed="n/a",Inputs!AM164,om_fixed*(1+inflation_rate/100+om_fixed_escal/100)^AK$2),0)</f>
        <v>0</v>
      </c>
      <c r="AM46" s="192">
        <f>IF(AM$2&lt;=analysis_period,IF(om_fixed="n/a",Inputs!AN164,om_fixed*(1+inflation_rate/100+om_fixed_escal/100)^AL$2),0)</f>
        <v>0</v>
      </c>
      <c r="AN46" s="192">
        <f>IF(AN$2&lt;=analysis_period,IF(om_fixed="n/a",Inputs!AO164,om_fixed*(1+inflation_rate/100+om_fixed_escal/100)^AM$2),0)</f>
        <v>0</v>
      </c>
      <c r="AO46" s="192">
        <f>IF(AO$2&lt;=analysis_period,IF(om_fixed="n/a",Inputs!AP164,om_fixed*(1+inflation_rate/100+om_fixed_escal/100)^AN$2),0)</f>
        <v>0</v>
      </c>
      <c r="AP46" s="192">
        <f>IF(AP$2&lt;=analysis_period,IF(om_fixed="n/a",Inputs!AQ164,om_fixed*(1+inflation_rate/100+om_fixed_escal/100)^AO$2),0)</f>
        <v>0</v>
      </c>
    </row>
    <row r="47" spans="1:42" x14ac:dyDescent="0.2">
      <c r="A47" s="117" t="s">
        <v>228</v>
      </c>
    </row>
    <row r="48" spans="1:42" x14ac:dyDescent="0.2">
      <c r="A48" s="119" t="s">
        <v>11</v>
      </c>
      <c r="C48" s="198">
        <f t="shared" ref="C48:AP48" si="18">IF(C$2&lt;=analysis_period,system_capacity,0)</f>
        <v>0</v>
      </c>
      <c r="D48" s="198">
        <f t="shared" si="18"/>
        <v>0</v>
      </c>
      <c r="E48" s="198">
        <f t="shared" si="18"/>
        <v>0</v>
      </c>
      <c r="F48" s="198">
        <f t="shared" si="18"/>
        <v>0</v>
      </c>
      <c r="G48" s="198">
        <f t="shared" si="18"/>
        <v>0</v>
      </c>
      <c r="H48" s="198">
        <f t="shared" si="18"/>
        <v>0</v>
      </c>
      <c r="I48" s="198">
        <f t="shared" si="18"/>
        <v>0</v>
      </c>
      <c r="J48" s="198">
        <f t="shared" si="18"/>
        <v>0</v>
      </c>
      <c r="K48" s="198">
        <f t="shared" si="18"/>
        <v>0</v>
      </c>
      <c r="L48" s="198">
        <f t="shared" si="18"/>
        <v>0</v>
      </c>
      <c r="M48" s="198">
        <f t="shared" si="18"/>
        <v>0</v>
      </c>
      <c r="N48" s="198">
        <f t="shared" si="18"/>
        <v>0</v>
      </c>
      <c r="O48" s="198">
        <f t="shared" si="18"/>
        <v>0</v>
      </c>
      <c r="P48" s="198">
        <f t="shared" si="18"/>
        <v>0</v>
      </c>
      <c r="Q48" s="198">
        <f t="shared" si="18"/>
        <v>0</v>
      </c>
      <c r="R48" s="198">
        <f t="shared" si="18"/>
        <v>0</v>
      </c>
      <c r="S48" s="198">
        <f t="shared" si="18"/>
        <v>0</v>
      </c>
      <c r="T48" s="198">
        <f t="shared" si="18"/>
        <v>0</v>
      </c>
      <c r="U48" s="198">
        <f t="shared" si="18"/>
        <v>0</v>
      </c>
      <c r="V48" s="198">
        <f t="shared" si="18"/>
        <v>0</v>
      </c>
      <c r="W48" s="198">
        <f t="shared" si="18"/>
        <v>0</v>
      </c>
      <c r="X48" s="198">
        <f t="shared" si="18"/>
        <v>0</v>
      </c>
      <c r="Y48" s="198">
        <f t="shared" si="18"/>
        <v>0</v>
      </c>
      <c r="Z48" s="198">
        <f t="shared" si="18"/>
        <v>0</v>
      </c>
      <c r="AA48" s="198">
        <f t="shared" si="18"/>
        <v>0</v>
      </c>
      <c r="AB48" s="198">
        <f t="shared" si="18"/>
        <v>0</v>
      </c>
      <c r="AC48" s="198">
        <f t="shared" si="18"/>
        <v>0</v>
      </c>
      <c r="AD48" s="198">
        <f t="shared" si="18"/>
        <v>0</v>
      </c>
      <c r="AE48" s="198">
        <f t="shared" si="18"/>
        <v>0</v>
      </c>
      <c r="AF48" s="198">
        <f t="shared" si="18"/>
        <v>0</v>
      </c>
      <c r="AG48" s="198">
        <f t="shared" si="18"/>
        <v>0</v>
      </c>
      <c r="AH48" s="198">
        <f t="shared" si="18"/>
        <v>0</v>
      </c>
      <c r="AI48" s="198">
        <f t="shared" si="18"/>
        <v>0</v>
      </c>
      <c r="AJ48" s="198">
        <f t="shared" si="18"/>
        <v>0</v>
      </c>
      <c r="AK48" s="198">
        <f t="shared" si="18"/>
        <v>0</v>
      </c>
      <c r="AL48" s="198">
        <f t="shared" si="18"/>
        <v>0</v>
      </c>
      <c r="AM48" s="198">
        <f t="shared" si="18"/>
        <v>0</v>
      </c>
      <c r="AN48" s="198">
        <f t="shared" si="18"/>
        <v>0</v>
      </c>
      <c r="AO48" s="198">
        <f t="shared" si="18"/>
        <v>0</v>
      </c>
      <c r="AP48" s="198">
        <f t="shared" si="18"/>
        <v>0</v>
      </c>
    </row>
    <row r="49" spans="1:42" x14ac:dyDescent="0.2">
      <c r="A49" s="119" t="s">
        <v>12</v>
      </c>
      <c r="C49" s="196">
        <f>IF(C$2&lt;=analysis_period,IF(om_capacity="n/a",Inputs!D165,om_capacity*(1+inflation_rate/100+om_capacity_escal/100)^B$2),0)</f>
        <v>0</v>
      </c>
      <c r="D49" s="196">
        <f>IF(D$2&lt;=analysis_period,IF(om_capacity="n/a",Inputs!E165,om_capacity*(1+inflation_rate/100+om_capacity_escal/100)^C$2),0)</f>
        <v>0</v>
      </c>
      <c r="E49" s="196">
        <f>IF(E$2&lt;=analysis_period,IF(om_capacity="n/a",Inputs!F165,om_capacity*(1+inflation_rate/100+om_capacity_escal/100)^D$2),0)</f>
        <v>0</v>
      </c>
      <c r="F49" s="196">
        <f>IF(F$2&lt;=analysis_period,IF(om_capacity="n/a",Inputs!G165,om_capacity*(1+inflation_rate/100+om_capacity_escal/100)^E$2),0)</f>
        <v>0</v>
      </c>
      <c r="G49" s="196">
        <f>IF(G$2&lt;=analysis_period,IF(om_capacity="n/a",Inputs!H165,om_capacity*(1+inflation_rate/100+om_capacity_escal/100)^F$2),0)</f>
        <v>0</v>
      </c>
      <c r="H49" s="196">
        <f>IF(H$2&lt;=analysis_period,IF(om_capacity="n/a",Inputs!I165,om_capacity*(1+inflation_rate/100+om_capacity_escal/100)^G$2),0)</f>
        <v>0</v>
      </c>
      <c r="I49" s="196">
        <f>IF(I$2&lt;=analysis_period,IF(om_capacity="n/a",Inputs!J165,om_capacity*(1+inflation_rate/100+om_capacity_escal/100)^H$2),0)</f>
        <v>0</v>
      </c>
      <c r="J49" s="196">
        <f>IF(J$2&lt;=analysis_period,IF(om_capacity="n/a",Inputs!K165,om_capacity*(1+inflation_rate/100+om_capacity_escal/100)^I$2),0)</f>
        <v>0</v>
      </c>
      <c r="K49" s="196">
        <f>IF(K$2&lt;=analysis_period,IF(om_capacity="n/a",Inputs!L165,om_capacity*(1+inflation_rate/100+om_capacity_escal/100)^J$2),0)</f>
        <v>0</v>
      </c>
      <c r="L49" s="196">
        <f>IF(L$2&lt;=analysis_period,IF(om_capacity="n/a",Inputs!M165,om_capacity*(1+inflation_rate/100+om_capacity_escal/100)^K$2),0)</f>
        <v>0</v>
      </c>
      <c r="M49" s="196">
        <f>IF(M$2&lt;=analysis_period,IF(om_capacity="n/a",Inputs!N165,om_capacity*(1+inflation_rate/100+om_capacity_escal/100)^L$2),0)</f>
        <v>0</v>
      </c>
      <c r="N49" s="196">
        <f>IF(N$2&lt;=analysis_period,IF(om_capacity="n/a",Inputs!O165,om_capacity*(1+inflation_rate/100+om_capacity_escal/100)^M$2),0)</f>
        <v>0</v>
      </c>
      <c r="O49" s="196">
        <f>IF(O$2&lt;=analysis_period,IF(om_capacity="n/a",Inputs!P165,om_capacity*(1+inflation_rate/100+om_capacity_escal/100)^N$2),0)</f>
        <v>0</v>
      </c>
      <c r="P49" s="196">
        <f>IF(P$2&lt;=analysis_period,IF(om_capacity="n/a",Inputs!Q165,om_capacity*(1+inflation_rate/100+om_capacity_escal/100)^O$2),0)</f>
        <v>0</v>
      </c>
      <c r="Q49" s="196">
        <f>IF(Q$2&lt;=analysis_period,IF(om_capacity="n/a",Inputs!R165,om_capacity*(1+inflation_rate/100+om_capacity_escal/100)^P$2),0)</f>
        <v>0</v>
      </c>
      <c r="R49" s="196">
        <f>IF(R$2&lt;=analysis_period,IF(om_capacity="n/a",Inputs!S165,om_capacity*(1+inflation_rate/100+om_capacity_escal/100)^Q$2),0)</f>
        <v>0</v>
      </c>
      <c r="S49" s="196">
        <f>IF(S$2&lt;=analysis_period,IF(om_capacity="n/a",Inputs!T165,om_capacity*(1+inflation_rate/100+om_capacity_escal/100)^R$2),0)</f>
        <v>0</v>
      </c>
      <c r="T49" s="196">
        <f>IF(T$2&lt;=analysis_period,IF(om_capacity="n/a",Inputs!U165,om_capacity*(1+inflation_rate/100+om_capacity_escal/100)^S$2),0)</f>
        <v>0</v>
      </c>
      <c r="U49" s="196">
        <f>IF(U$2&lt;=analysis_period,IF(om_capacity="n/a",Inputs!V165,om_capacity*(1+inflation_rate/100+om_capacity_escal/100)^T$2),0)</f>
        <v>0</v>
      </c>
      <c r="V49" s="196">
        <f>IF(V$2&lt;=analysis_period,IF(om_capacity="n/a",Inputs!W165,om_capacity*(1+inflation_rate/100+om_capacity_escal/100)^U$2),0)</f>
        <v>0</v>
      </c>
      <c r="W49" s="196">
        <f>IF(W$2&lt;=analysis_period,IF(om_capacity="n/a",Inputs!X165,om_capacity*(1+inflation_rate/100+om_capacity_escal/100)^V$2),0)</f>
        <v>0</v>
      </c>
      <c r="X49" s="196">
        <f>IF(X$2&lt;=analysis_period,IF(om_capacity="n/a",Inputs!Y165,om_capacity*(1+inflation_rate/100+om_capacity_escal/100)^W$2),0)</f>
        <v>0</v>
      </c>
      <c r="Y49" s="196">
        <f>IF(Y$2&lt;=analysis_period,IF(om_capacity="n/a",Inputs!Z165,om_capacity*(1+inflation_rate/100+om_capacity_escal/100)^X$2),0)</f>
        <v>0</v>
      </c>
      <c r="Z49" s="196">
        <f>IF(Z$2&lt;=analysis_period,IF(om_capacity="n/a",Inputs!AA165,om_capacity*(1+inflation_rate/100+om_capacity_escal/100)^Y$2),0)</f>
        <v>0</v>
      </c>
      <c r="AA49" s="196">
        <f>IF(AA$2&lt;=analysis_period,IF(om_capacity="n/a",Inputs!AB165,om_capacity*(1+inflation_rate/100+om_capacity_escal/100)^Z$2),0)</f>
        <v>0</v>
      </c>
      <c r="AB49" s="196">
        <f>IF(AB$2&lt;=analysis_period,IF(om_capacity="n/a",Inputs!AC165,om_capacity*(1+inflation_rate/100+om_capacity_escal/100)^AA$2),0)</f>
        <v>0</v>
      </c>
      <c r="AC49" s="196">
        <f>IF(AC$2&lt;=analysis_period,IF(om_capacity="n/a",Inputs!AD165,om_capacity*(1+inflation_rate/100+om_capacity_escal/100)^AB$2),0)</f>
        <v>0</v>
      </c>
      <c r="AD49" s="196">
        <f>IF(AD$2&lt;=analysis_period,IF(om_capacity="n/a",Inputs!AE165,om_capacity*(1+inflation_rate/100+om_capacity_escal/100)^AC$2),0)</f>
        <v>0</v>
      </c>
      <c r="AE49" s="196">
        <f>IF(AE$2&lt;=analysis_period,IF(om_capacity="n/a",Inputs!AF165,om_capacity*(1+inflation_rate/100+om_capacity_escal/100)^AD$2),0)</f>
        <v>0</v>
      </c>
      <c r="AF49" s="196">
        <f>IF(AF$2&lt;=analysis_period,IF(om_capacity="n/a",Inputs!AG165,om_capacity*(1+inflation_rate/100+om_capacity_escal/100)^AE$2),0)</f>
        <v>0</v>
      </c>
      <c r="AG49" s="196">
        <f>IF(AG$2&lt;=analysis_period,IF(om_capacity="n/a",Inputs!AH165,om_capacity*(1+inflation_rate/100+om_capacity_escal/100)^AF$2),0)</f>
        <v>0</v>
      </c>
      <c r="AH49" s="196">
        <f>IF(AH$2&lt;=analysis_period,IF(om_capacity="n/a",Inputs!AI165,om_capacity*(1+inflation_rate/100+om_capacity_escal/100)^AG$2),0)</f>
        <v>0</v>
      </c>
      <c r="AI49" s="196">
        <f>IF(AI$2&lt;=analysis_period,IF(om_capacity="n/a",Inputs!AJ165,om_capacity*(1+inflation_rate/100+om_capacity_escal/100)^AH$2),0)</f>
        <v>0</v>
      </c>
      <c r="AJ49" s="196">
        <f>IF(AJ$2&lt;=analysis_period,IF(om_capacity="n/a",Inputs!AK165,om_capacity*(1+inflation_rate/100+om_capacity_escal/100)^AI$2),0)</f>
        <v>0</v>
      </c>
      <c r="AK49" s="196">
        <f>IF(AK$2&lt;=analysis_period,IF(om_capacity="n/a",Inputs!AL165,om_capacity*(1+inflation_rate/100+om_capacity_escal/100)^AJ$2),0)</f>
        <v>0</v>
      </c>
      <c r="AL49" s="196">
        <f>IF(AL$2&lt;=analysis_period,IF(om_capacity="n/a",Inputs!AM165,om_capacity*(1+inflation_rate/100+om_capacity_escal/100)^AK$2),0)</f>
        <v>0</v>
      </c>
      <c r="AM49" s="196">
        <f>IF(AM$2&lt;=analysis_period,IF(om_capacity="n/a",Inputs!AN165,om_capacity*(1+inflation_rate/100+om_capacity_escal/100)^AL$2),0)</f>
        <v>0</v>
      </c>
      <c r="AN49" s="196">
        <f>IF(AN$2&lt;=analysis_period,IF(om_capacity="n/a",Inputs!AO165,om_capacity*(1+inflation_rate/100+om_capacity_escal/100)^AM$2),0)</f>
        <v>0</v>
      </c>
      <c r="AO49" s="196">
        <f>IF(AO$2&lt;=analysis_period,IF(om_capacity="n/a",Inputs!AP165,om_capacity*(1+inflation_rate/100+om_capacity_escal/100)^AN$2),0)</f>
        <v>0</v>
      </c>
      <c r="AP49" s="196">
        <f>IF(AP$2&lt;=analysis_period,IF(om_capacity="n/a",Inputs!AQ165,om_capacity*(1+inflation_rate/100+om_capacity_escal/100)^AO$2),0)</f>
        <v>0</v>
      </c>
    </row>
    <row r="50" spans="1:42" x14ac:dyDescent="0.2">
      <c r="A50" s="119" t="s">
        <v>116</v>
      </c>
      <c r="C50" s="192">
        <f>C48*C49</f>
        <v>0</v>
      </c>
      <c r="D50" s="192">
        <f t="shared" ref="D50:AP50" si="19">D48*D49</f>
        <v>0</v>
      </c>
      <c r="E50" s="192">
        <f t="shared" si="19"/>
        <v>0</v>
      </c>
      <c r="F50" s="192">
        <f t="shared" si="19"/>
        <v>0</v>
      </c>
      <c r="G50" s="192">
        <f t="shared" si="19"/>
        <v>0</v>
      </c>
      <c r="H50" s="192">
        <f t="shared" si="19"/>
        <v>0</v>
      </c>
      <c r="I50" s="192">
        <f t="shared" si="19"/>
        <v>0</v>
      </c>
      <c r="J50" s="192">
        <f t="shared" si="19"/>
        <v>0</v>
      </c>
      <c r="K50" s="192">
        <f t="shared" si="19"/>
        <v>0</v>
      </c>
      <c r="L50" s="192">
        <f t="shared" si="19"/>
        <v>0</v>
      </c>
      <c r="M50" s="192">
        <f t="shared" si="19"/>
        <v>0</v>
      </c>
      <c r="N50" s="192">
        <f t="shared" si="19"/>
        <v>0</v>
      </c>
      <c r="O50" s="192">
        <f t="shared" si="19"/>
        <v>0</v>
      </c>
      <c r="P50" s="192">
        <f t="shared" si="19"/>
        <v>0</v>
      </c>
      <c r="Q50" s="192">
        <f t="shared" si="19"/>
        <v>0</v>
      </c>
      <c r="R50" s="192">
        <f t="shared" si="19"/>
        <v>0</v>
      </c>
      <c r="S50" s="192">
        <f t="shared" si="19"/>
        <v>0</v>
      </c>
      <c r="T50" s="192">
        <f t="shared" si="19"/>
        <v>0</v>
      </c>
      <c r="U50" s="192">
        <f t="shared" si="19"/>
        <v>0</v>
      </c>
      <c r="V50" s="192">
        <f t="shared" si="19"/>
        <v>0</v>
      </c>
      <c r="W50" s="192">
        <f t="shared" si="19"/>
        <v>0</v>
      </c>
      <c r="X50" s="192">
        <f t="shared" si="19"/>
        <v>0</v>
      </c>
      <c r="Y50" s="192">
        <f t="shared" si="19"/>
        <v>0</v>
      </c>
      <c r="Z50" s="192">
        <f t="shared" si="19"/>
        <v>0</v>
      </c>
      <c r="AA50" s="192">
        <f t="shared" si="19"/>
        <v>0</v>
      </c>
      <c r="AB50" s="192">
        <f t="shared" si="19"/>
        <v>0</v>
      </c>
      <c r="AC50" s="192">
        <f t="shared" si="19"/>
        <v>0</v>
      </c>
      <c r="AD50" s="192">
        <f t="shared" si="19"/>
        <v>0</v>
      </c>
      <c r="AE50" s="192">
        <f t="shared" si="19"/>
        <v>0</v>
      </c>
      <c r="AF50" s="192">
        <f t="shared" si="19"/>
        <v>0</v>
      </c>
      <c r="AG50" s="192">
        <f t="shared" si="19"/>
        <v>0</v>
      </c>
      <c r="AH50" s="192">
        <f t="shared" si="19"/>
        <v>0</v>
      </c>
      <c r="AI50" s="192">
        <f t="shared" si="19"/>
        <v>0</v>
      </c>
      <c r="AJ50" s="192">
        <f t="shared" si="19"/>
        <v>0</v>
      </c>
      <c r="AK50" s="192">
        <f t="shared" si="19"/>
        <v>0</v>
      </c>
      <c r="AL50" s="192">
        <f t="shared" si="19"/>
        <v>0</v>
      </c>
      <c r="AM50" s="192">
        <f t="shared" si="19"/>
        <v>0</v>
      </c>
      <c r="AN50" s="192">
        <f t="shared" si="19"/>
        <v>0</v>
      </c>
      <c r="AO50" s="192">
        <f t="shared" si="19"/>
        <v>0</v>
      </c>
      <c r="AP50" s="192">
        <f t="shared" si="19"/>
        <v>0</v>
      </c>
    </row>
    <row r="51" spans="1:42" x14ac:dyDescent="0.2">
      <c r="A51" s="117" t="s">
        <v>229</v>
      </c>
    </row>
    <row r="52" spans="1:42" x14ac:dyDescent="0.2">
      <c r="A52" s="119" t="s">
        <v>390</v>
      </c>
      <c r="C52" s="192">
        <f>C$5/1000</f>
        <v>0</v>
      </c>
      <c r="D52" s="358">
        <f t="shared" ref="D52:AP52" si="20">D$5/1000</f>
        <v>0</v>
      </c>
      <c r="E52" s="358">
        <f t="shared" si="20"/>
        <v>0</v>
      </c>
      <c r="F52" s="358">
        <f t="shared" si="20"/>
        <v>0</v>
      </c>
      <c r="G52" s="358">
        <f t="shared" si="20"/>
        <v>0</v>
      </c>
      <c r="H52" s="358">
        <f t="shared" si="20"/>
        <v>0</v>
      </c>
      <c r="I52" s="358">
        <f t="shared" si="20"/>
        <v>0</v>
      </c>
      <c r="J52" s="358">
        <f t="shared" si="20"/>
        <v>0</v>
      </c>
      <c r="K52" s="358">
        <f t="shared" si="20"/>
        <v>0</v>
      </c>
      <c r="L52" s="358">
        <f t="shared" si="20"/>
        <v>0</v>
      </c>
      <c r="M52" s="358">
        <f t="shared" si="20"/>
        <v>0</v>
      </c>
      <c r="N52" s="358">
        <f t="shared" si="20"/>
        <v>0</v>
      </c>
      <c r="O52" s="358">
        <f t="shared" si="20"/>
        <v>0</v>
      </c>
      <c r="P52" s="358">
        <f t="shared" si="20"/>
        <v>0</v>
      </c>
      <c r="Q52" s="358">
        <f t="shared" si="20"/>
        <v>0</v>
      </c>
      <c r="R52" s="358">
        <f t="shared" si="20"/>
        <v>0</v>
      </c>
      <c r="S52" s="358">
        <f t="shared" si="20"/>
        <v>0</v>
      </c>
      <c r="T52" s="358">
        <f t="shared" si="20"/>
        <v>0</v>
      </c>
      <c r="U52" s="358">
        <f t="shared" si="20"/>
        <v>0</v>
      </c>
      <c r="V52" s="358">
        <f t="shared" si="20"/>
        <v>0</v>
      </c>
      <c r="W52" s="358">
        <f t="shared" si="20"/>
        <v>0</v>
      </c>
      <c r="X52" s="358">
        <f t="shared" si="20"/>
        <v>0</v>
      </c>
      <c r="Y52" s="358">
        <f t="shared" si="20"/>
        <v>0</v>
      </c>
      <c r="Z52" s="358">
        <f t="shared" si="20"/>
        <v>0</v>
      </c>
      <c r="AA52" s="358">
        <f t="shared" si="20"/>
        <v>0</v>
      </c>
      <c r="AB52" s="358">
        <f t="shared" si="20"/>
        <v>0</v>
      </c>
      <c r="AC52" s="358">
        <f t="shared" si="20"/>
        <v>0</v>
      </c>
      <c r="AD52" s="358">
        <f t="shared" si="20"/>
        <v>0</v>
      </c>
      <c r="AE52" s="358">
        <f t="shared" si="20"/>
        <v>0</v>
      </c>
      <c r="AF52" s="358">
        <f t="shared" si="20"/>
        <v>0</v>
      </c>
      <c r="AG52" s="358">
        <f t="shared" si="20"/>
        <v>0</v>
      </c>
      <c r="AH52" s="358">
        <f t="shared" si="20"/>
        <v>0</v>
      </c>
      <c r="AI52" s="358">
        <f t="shared" si="20"/>
        <v>0</v>
      </c>
      <c r="AJ52" s="358">
        <f t="shared" si="20"/>
        <v>0</v>
      </c>
      <c r="AK52" s="358">
        <f t="shared" si="20"/>
        <v>0</v>
      </c>
      <c r="AL52" s="358">
        <f t="shared" si="20"/>
        <v>0</v>
      </c>
      <c r="AM52" s="358">
        <f t="shared" si="20"/>
        <v>0</v>
      </c>
      <c r="AN52" s="358">
        <f t="shared" si="20"/>
        <v>0</v>
      </c>
      <c r="AO52" s="358">
        <f t="shared" si="20"/>
        <v>0</v>
      </c>
      <c r="AP52" s="358">
        <f t="shared" si="20"/>
        <v>0</v>
      </c>
    </row>
    <row r="53" spans="1:42" x14ac:dyDescent="0.2">
      <c r="A53" s="119" t="s">
        <v>14</v>
      </c>
      <c r="C53" s="404">
        <f>IF(C$2&lt;=analysis_period,IF(om_production="n/a",Inputs!D166,om_production*(1+inflation_rate/100+om_production_escal/100)^B$2),0)</f>
        <v>0</v>
      </c>
      <c r="D53" s="404">
        <f>IF(D$2&lt;=analysis_period,IF(om_production="n/a",Inputs!E166,om_production*(1+inflation_rate/100+om_production_escal/100)^C$2),0)</f>
        <v>0</v>
      </c>
      <c r="E53" s="404">
        <f>IF(E$2&lt;=analysis_period,IF(om_production="n/a",Inputs!F166,om_production*(1+inflation_rate/100+om_production_escal/100)^D$2),0)</f>
        <v>0</v>
      </c>
      <c r="F53" s="404">
        <f>IF(F$2&lt;=analysis_period,IF(om_production="n/a",Inputs!G166,om_production*(1+inflation_rate/100+om_production_escal/100)^E$2),0)</f>
        <v>0</v>
      </c>
      <c r="G53" s="404">
        <f>IF(G$2&lt;=analysis_period,IF(om_production="n/a",Inputs!H166,om_production*(1+inflation_rate/100+om_production_escal/100)^F$2),0)</f>
        <v>0</v>
      </c>
      <c r="H53" s="404">
        <f>IF(H$2&lt;=analysis_period,IF(om_production="n/a",Inputs!I166,om_production*(1+inflation_rate/100+om_production_escal/100)^G$2),0)</f>
        <v>0</v>
      </c>
      <c r="I53" s="404">
        <f>IF(I$2&lt;=analysis_period,IF(om_production="n/a",Inputs!J166,om_production*(1+inflation_rate/100+om_production_escal/100)^H$2),0)</f>
        <v>0</v>
      </c>
      <c r="J53" s="404">
        <f>IF(J$2&lt;=analysis_period,IF(om_production="n/a",Inputs!K166,om_production*(1+inflation_rate/100+om_production_escal/100)^I$2),0)</f>
        <v>0</v>
      </c>
      <c r="K53" s="404">
        <f>IF(K$2&lt;=analysis_period,IF(om_production="n/a",Inputs!L166,om_production*(1+inflation_rate/100+om_production_escal/100)^J$2),0)</f>
        <v>0</v>
      </c>
      <c r="L53" s="404">
        <f>IF(L$2&lt;=analysis_period,IF(om_production="n/a",Inputs!M166,om_production*(1+inflation_rate/100+om_production_escal/100)^K$2),0)</f>
        <v>0</v>
      </c>
      <c r="M53" s="404">
        <f>IF(M$2&lt;=analysis_period,IF(om_production="n/a",Inputs!N166,om_production*(1+inflation_rate/100+om_production_escal/100)^L$2),0)</f>
        <v>0</v>
      </c>
      <c r="N53" s="404">
        <f>IF(N$2&lt;=analysis_period,IF(om_production="n/a",Inputs!O166,om_production*(1+inflation_rate/100+om_production_escal/100)^M$2),0)</f>
        <v>0</v>
      </c>
      <c r="O53" s="404">
        <f>IF(O$2&lt;=analysis_period,IF(om_production="n/a",Inputs!P166,om_production*(1+inflation_rate/100+om_production_escal/100)^N$2),0)</f>
        <v>0</v>
      </c>
      <c r="P53" s="404">
        <f>IF(P$2&lt;=analysis_period,IF(om_production="n/a",Inputs!Q166,om_production*(1+inflation_rate/100+om_production_escal/100)^O$2),0)</f>
        <v>0</v>
      </c>
      <c r="Q53" s="404">
        <f>IF(Q$2&lt;=analysis_period,IF(om_production="n/a",Inputs!R166,om_production*(1+inflation_rate/100+om_production_escal/100)^P$2),0)</f>
        <v>0</v>
      </c>
      <c r="R53" s="404">
        <f>IF(R$2&lt;=analysis_period,IF(om_production="n/a",Inputs!S166,om_production*(1+inflation_rate/100+om_production_escal/100)^Q$2),0)</f>
        <v>0</v>
      </c>
      <c r="S53" s="404">
        <f>IF(S$2&lt;=analysis_period,IF(om_production="n/a",Inputs!T166,om_production*(1+inflation_rate/100+om_production_escal/100)^R$2),0)</f>
        <v>0</v>
      </c>
      <c r="T53" s="404">
        <f>IF(T$2&lt;=analysis_period,IF(om_production="n/a",Inputs!U166,om_production*(1+inflation_rate/100+om_production_escal/100)^S$2),0)</f>
        <v>0</v>
      </c>
      <c r="U53" s="404">
        <f>IF(U$2&lt;=analysis_period,IF(om_production="n/a",Inputs!V166,om_production*(1+inflation_rate/100+om_production_escal/100)^T$2),0)</f>
        <v>0</v>
      </c>
      <c r="V53" s="404">
        <f>IF(V$2&lt;=analysis_period,IF(om_production="n/a",Inputs!W166,om_production*(1+inflation_rate/100+om_production_escal/100)^U$2),0)</f>
        <v>0</v>
      </c>
      <c r="W53" s="404">
        <f>IF(W$2&lt;=analysis_period,IF(om_production="n/a",Inputs!X166,om_production*(1+inflation_rate/100+om_production_escal/100)^V$2),0)</f>
        <v>0</v>
      </c>
      <c r="X53" s="404">
        <f>IF(X$2&lt;=analysis_period,IF(om_production="n/a",Inputs!Y166,om_production*(1+inflation_rate/100+om_production_escal/100)^W$2),0)</f>
        <v>0</v>
      </c>
      <c r="Y53" s="404">
        <f>IF(Y$2&lt;=analysis_period,IF(om_production="n/a",Inputs!Z166,om_production*(1+inflation_rate/100+om_production_escal/100)^X$2),0)</f>
        <v>0</v>
      </c>
      <c r="Z53" s="404">
        <f>IF(Z$2&lt;=analysis_period,IF(om_production="n/a",Inputs!AA166,om_production*(1+inflation_rate/100+om_production_escal/100)^Y$2),0)</f>
        <v>0</v>
      </c>
      <c r="AA53" s="404">
        <f>IF(AA$2&lt;=analysis_period,IF(om_production="n/a",Inputs!AB166,om_production*(1+inflation_rate/100+om_production_escal/100)^Z$2),0)</f>
        <v>0</v>
      </c>
      <c r="AB53" s="404">
        <f>IF(AB$2&lt;=analysis_period,IF(om_production="n/a",Inputs!AC166,om_production*(1+inflation_rate/100+om_production_escal/100)^AA$2),0)</f>
        <v>0</v>
      </c>
      <c r="AC53" s="404">
        <f>IF(AC$2&lt;=analysis_period,IF(om_production="n/a",Inputs!AD166,om_production*(1+inflation_rate/100+om_production_escal/100)^AB$2),0)</f>
        <v>0</v>
      </c>
      <c r="AD53" s="404">
        <f>IF(AD$2&lt;=analysis_period,IF(om_production="n/a",Inputs!AE166,om_production*(1+inflation_rate/100+om_production_escal/100)^AC$2),0)</f>
        <v>0</v>
      </c>
      <c r="AE53" s="404">
        <f>IF(AE$2&lt;=analysis_period,IF(om_production="n/a",Inputs!AF166,om_production*(1+inflation_rate/100+om_production_escal/100)^AD$2),0)</f>
        <v>0</v>
      </c>
      <c r="AF53" s="404">
        <f>IF(AF$2&lt;=analysis_period,IF(om_production="n/a",Inputs!AG166,om_production*(1+inflation_rate/100+om_production_escal/100)^AE$2),0)</f>
        <v>0</v>
      </c>
      <c r="AG53" s="404">
        <f>IF(AG$2&lt;=analysis_period,IF(om_production="n/a",Inputs!AH166,om_production*(1+inflation_rate/100+om_production_escal/100)^AF$2),0)</f>
        <v>0</v>
      </c>
      <c r="AH53" s="404">
        <f>IF(AH$2&lt;=analysis_period,IF(om_production="n/a",Inputs!AI166,om_production*(1+inflation_rate/100+om_production_escal/100)^AG$2),0)</f>
        <v>0</v>
      </c>
      <c r="AI53" s="404">
        <f>IF(AI$2&lt;=analysis_period,IF(om_production="n/a",Inputs!AJ166,om_production*(1+inflation_rate/100+om_production_escal/100)^AH$2),0)</f>
        <v>0</v>
      </c>
      <c r="AJ53" s="404">
        <f>IF(AJ$2&lt;=analysis_period,IF(om_production="n/a",Inputs!AK166,om_production*(1+inflation_rate/100+om_production_escal/100)^AI$2),0)</f>
        <v>0</v>
      </c>
      <c r="AK53" s="404">
        <f>IF(AK$2&lt;=analysis_period,IF(om_production="n/a",Inputs!AL166,om_production*(1+inflation_rate/100+om_production_escal/100)^AJ$2),0)</f>
        <v>0</v>
      </c>
      <c r="AL53" s="404">
        <f>IF(AL$2&lt;=analysis_period,IF(om_production="n/a",Inputs!AM166,om_production*(1+inflation_rate/100+om_production_escal/100)^AK$2),0)</f>
        <v>0</v>
      </c>
      <c r="AM53" s="404">
        <f>IF(AM$2&lt;=analysis_period,IF(om_production="n/a",Inputs!AN166,om_production*(1+inflation_rate/100+om_production_escal/100)^AL$2),0)</f>
        <v>0</v>
      </c>
      <c r="AN53" s="404">
        <f>IF(AN$2&lt;=analysis_period,IF(om_production="n/a",Inputs!AO166,om_production*(1+inflation_rate/100+om_production_escal/100)^AM$2),0)</f>
        <v>0</v>
      </c>
      <c r="AO53" s="404">
        <f>IF(AO$2&lt;=analysis_period,IF(om_production="n/a",Inputs!AP166,om_production*(1+inflation_rate/100+om_production_escal/100)^AN$2),0)</f>
        <v>0</v>
      </c>
      <c r="AP53" s="404">
        <f>IF(AP$2&lt;=analysis_period,IF(om_production="n/a",Inputs!AQ166,om_production*(1+inflation_rate/100+om_production_escal/100)^AO$2),0)</f>
        <v>0</v>
      </c>
    </row>
    <row r="54" spans="1:42" x14ac:dyDescent="0.2">
      <c r="A54" s="119" t="s">
        <v>115</v>
      </c>
      <c r="C54" s="199">
        <f>C52*C53</f>
        <v>0</v>
      </c>
      <c r="D54" s="199">
        <f t="shared" ref="D54:AP54" si="21">D52*D53</f>
        <v>0</v>
      </c>
      <c r="E54" s="199">
        <f t="shared" si="21"/>
        <v>0</v>
      </c>
      <c r="F54" s="199">
        <f t="shared" si="21"/>
        <v>0</v>
      </c>
      <c r="G54" s="199">
        <f t="shared" si="21"/>
        <v>0</v>
      </c>
      <c r="H54" s="199">
        <f t="shared" si="21"/>
        <v>0</v>
      </c>
      <c r="I54" s="199">
        <f t="shared" si="21"/>
        <v>0</v>
      </c>
      <c r="J54" s="199">
        <f t="shared" si="21"/>
        <v>0</v>
      </c>
      <c r="K54" s="199">
        <f t="shared" si="21"/>
        <v>0</v>
      </c>
      <c r="L54" s="199">
        <f t="shared" si="21"/>
        <v>0</v>
      </c>
      <c r="M54" s="199">
        <f t="shared" si="21"/>
        <v>0</v>
      </c>
      <c r="N54" s="199">
        <f t="shared" si="21"/>
        <v>0</v>
      </c>
      <c r="O54" s="199">
        <f t="shared" si="21"/>
        <v>0</v>
      </c>
      <c r="P54" s="199">
        <f t="shared" si="21"/>
        <v>0</v>
      </c>
      <c r="Q54" s="199">
        <f t="shared" si="21"/>
        <v>0</v>
      </c>
      <c r="R54" s="199">
        <f t="shared" si="21"/>
        <v>0</v>
      </c>
      <c r="S54" s="199">
        <f t="shared" si="21"/>
        <v>0</v>
      </c>
      <c r="T54" s="199">
        <f t="shared" si="21"/>
        <v>0</v>
      </c>
      <c r="U54" s="199">
        <f t="shared" si="21"/>
        <v>0</v>
      </c>
      <c r="V54" s="199">
        <f t="shared" si="21"/>
        <v>0</v>
      </c>
      <c r="W54" s="199">
        <f t="shared" si="21"/>
        <v>0</v>
      </c>
      <c r="X54" s="199">
        <f t="shared" si="21"/>
        <v>0</v>
      </c>
      <c r="Y54" s="199">
        <f t="shared" si="21"/>
        <v>0</v>
      </c>
      <c r="Z54" s="199">
        <f t="shared" si="21"/>
        <v>0</v>
      </c>
      <c r="AA54" s="199">
        <f t="shared" si="21"/>
        <v>0</v>
      </c>
      <c r="AB54" s="199">
        <f t="shared" si="21"/>
        <v>0</v>
      </c>
      <c r="AC54" s="199">
        <f t="shared" si="21"/>
        <v>0</v>
      </c>
      <c r="AD54" s="199">
        <f t="shared" si="21"/>
        <v>0</v>
      </c>
      <c r="AE54" s="199">
        <f t="shared" si="21"/>
        <v>0</v>
      </c>
      <c r="AF54" s="199">
        <f t="shared" si="21"/>
        <v>0</v>
      </c>
      <c r="AG54" s="199">
        <f t="shared" si="21"/>
        <v>0</v>
      </c>
      <c r="AH54" s="199">
        <f t="shared" si="21"/>
        <v>0</v>
      </c>
      <c r="AI54" s="199">
        <f t="shared" si="21"/>
        <v>0</v>
      </c>
      <c r="AJ54" s="199">
        <f t="shared" si="21"/>
        <v>0</v>
      </c>
      <c r="AK54" s="199">
        <f t="shared" si="21"/>
        <v>0</v>
      </c>
      <c r="AL54" s="199">
        <f t="shared" si="21"/>
        <v>0</v>
      </c>
      <c r="AM54" s="199">
        <f t="shared" si="21"/>
        <v>0</v>
      </c>
      <c r="AN54" s="199">
        <f t="shared" si="21"/>
        <v>0</v>
      </c>
      <c r="AO54" s="199">
        <f t="shared" si="21"/>
        <v>0</v>
      </c>
      <c r="AP54" s="199">
        <f t="shared" si="21"/>
        <v>0</v>
      </c>
    </row>
    <row r="55" spans="1:42" x14ac:dyDescent="0.2">
      <c r="A55" s="117" t="s">
        <v>409</v>
      </c>
      <c r="C55" s="358"/>
      <c r="D55" s="358"/>
      <c r="E55" s="358"/>
      <c r="F55" s="358"/>
      <c r="G55" s="358"/>
      <c r="H55" s="358"/>
      <c r="I55" s="358"/>
      <c r="J55" s="358"/>
      <c r="K55" s="358"/>
      <c r="L55" s="358"/>
      <c r="M55" s="358"/>
      <c r="N55" s="358"/>
      <c r="O55" s="358"/>
      <c r="P55" s="358"/>
      <c r="Q55" s="358"/>
      <c r="R55" s="358"/>
      <c r="S55" s="358"/>
      <c r="T55" s="358"/>
      <c r="U55" s="358"/>
      <c r="V55" s="358"/>
      <c r="W55" s="358"/>
      <c r="X55" s="358"/>
      <c r="Y55" s="358"/>
      <c r="Z55" s="358"/>
      <c r="AA55" s="358"/>
      <c r="AB55" s="358"/>
      <c r="AC55" s="358"/>
      <c r="AD55" s="358"/>
      <c r="AE55" s="358"/>
      <c r="AF55" s="358"/>
      <c r="AG55" s="358"/>
      <c r="AH55" s="358"/>
      <c r="AI55" s="358"/>
      <c r="AJ55" s="358"/>
      <c r="AK55" s="358"/>
      <c r="AL55" s="358"/>
      <c r="AM55" s="358"/>
      <c r="AN55" s="358"/>
      <c r="AO55" s="358"/>
      <c r="AP55" s="358"/>
    </row>
    <row r="56" spans="1:42" x14ac:dyDescent="0.2">
      <c r="A56" s="356" t="s">
        <v>394</v>
      </c>
      <c r="B56" s="4">
        <f t="array" ref="B56:AP59">Inputs!C179:AQ182</f>
        <v>0</v>
      </c>
      <c r="C56" s="358">
        <v>0</v>
      </c>
      <c r="D56" s="358">
        <v>0</v>
      </c>
      <c r="E56" s="358">
        <v>0</v>
      </c>
      <c r="F56" s="358">
        <v>0</v>
      </c>
      <c r="G56" s="358">
        <v>0</v>
      </c>
      <c r="H56" s="358">
        <v>0</v>
      </c>
      <c r="I56" s="358">
        <v>0</v>
      </c>
      <c r="J56" s="358">
        <v>0</v>
      </c>
      <c r="K56" s="358">
        <v>0</v>
      </c>
      <c r="L56" s="358">
        <v>0</v>
      </c>
      <c r="M56" s="358">
        <v>0</v>
      </c>
      <c r="N56" s="358">
        <v>0</v>
      </c>
      <c r="O56" s="358">
        <v>0</v>
      </c>
      <c r="P56" s="358">
        <v>0</v>
      </c>
      <c r="Q56" s="358">
        <v>0</v>
      </c>
      <c r="R56" s="358">
        <v>0</v>
      </c>
      <c r="S56" s="358">
        <v>0</v>
      </c>
      <c r="T56" s="358">
        <v>0</v>
      </c>
      <c r="U56" s="358">
        <v>0</v>
      </c>
      <c r="V56" s="358">
        <v>0</v>
      </c>
      <c r="W56" s="358">
        <v>0</v>
      </c>
      <c r="X56" s="358">
        <v>0</v>
      </c>
      <c r="Y56" s="358">
        <v>0</v>
      </c>
      <c r="Z56" s="358">
        <v>0</v>
      </c>
      <c r="AA56" s="358">
        <v>0</v>
      </c>
      <c r="AB56" s="358">
        <v>0</v>
      </c>
      <c r="AC56" s="358">
        <v>0</v>
      </c>
      <c r="AD56" s="358">
        <v>0</v>
      </c>
      <c r="AE56" s="358">
        <v>0</v>
      </c>
      <c r="AF56" s="358">
        <v>0</v>
      </c>
      <c r="AG56" s="358">
        <v>0</v>
      </c>
      <c r="AH56" s="358">
        <v>0</v>
      </c>
      <c r="AI56" s="358">
        <v>0</v>
      </c>
      <c r="AJ56" s="358">
        <v>0</v>
      </c>
      <c r="AK56" s="358">
        <v>0</v>
      </c>
      <c r="AL56" s="358">
        <v>0</v>
      </c>
      <c r="AM56" s="358">
        <v>0</v>
      </c>
      <c r="AN56" s="358">
        <v>0</v>
      </c>
      <c r="AO56" s="358">
        <v>0</v>
      </c>
      <c r="AP56" s="358">
        <v>0</v>
      </c>
    </row>
    <row r="57" spans="1:42" x14ac:dyDescent="0.2">
      <c r="A57" s="356" t="s">
        <v>395</v>
      </c>
      <c r="B57" s="4">
        <v>0</v>
      </c>
      <c r="C57" s="358">
        <v>0</v>
      </c>
      <c r="D57" s="358">
        <v>0</v>
      </c>
      <c r="E57" s="358">
        <v>0</v>
      </c>
      <c r="F57" s="358">
        <v>0</v>
      </c>
      <c r="G57" s="358">
        <v>0</v>
      </c>
      <c r="H57" s="358">
        <v>0</v>
      </c>
      <c r="I57" s="358">
        <v>0</v>
      </c>
      <c r="J57" s="358">
        <v>0</v>
      </c>
      <c r="K57" s="358">
        <v>0</v>
      </c>
      <c r="L57" s="358">
        <v>0</v>
      </c>
      <c r="M57" s="358">
        <v>0</v>
      </c>
      <c r="N57" s="358">
        <v>0</v>
      </c>
      <c r="O57" s="358">
        <v>0</v>
      </c>
      <c r="P57" s="358">
        <v>0</v>
      </c>
      <c r="Q57" s="358">
        <v>0</v>
      </c>
      <c r="R57" s="358">
        <v>0</v>
      </c>
      <c r="S57" s="358">
        <v>0</v>
      </c>
      <c r="T57" s="358">
        <v>0</v>
      </c>
      <c r="U57" s="358">
        <v>0</v>
      </c>
      <c r="V57" s="358">
        <v>0</v>
      </c>
      <c r="W57" s="358">
        <v>0</v>
      </c>
      <c r="X57" s="358">
        <v>0</v>
      </c>
      <c r="Y57" s="358">
        <v>0</v>
      </c>
      <c r="Z57" s="358">
        <v>0</v>
      </c>
      <c r="AA57" s="358">
        <v>0</v>
      </c>
      <c r="AB57" s="358">
        <v>0</v>
      </c>
      <c r="AC57" s="358">
        <v>0</v>
      </c>
      <c r="AD57" s="358">
        <v>0</v>
      </c>
      <c r="AE57" s="358">
        <v>0</v>
      </c>
      <c r="AF57" s="358">
        <v>0</v>
      </c>
      <c r="AG57" s="358">
        <v>0</v>
      </c>
      <c r="AH57" s="358">
        <v>0</v>
      </c>
      <c r="AI57" s="358">
        <v>0</v>
      </c>
      <c r="AJ57" s="358">
        <v>0</v>
      </c>
      <c r="AK57" s="358">
        <v>0</v>
      </c>
      <c r="AL57" s="358">
        <v>0</v>
      </c>
      <c r="AM57" s="358">
        <v>0</v>
      </c>
      <c r="AN57" s="358">
        <v>0</v>
      </c>
      <c r="AO57" s="358">
        <v>0</v>
      </c>
      <c r="AP57" s="358">
        <v>0</v>
      </c>
    </row>
    <row r="58" spans="1:42" x14ac:dyDescent="0.2">
      <c r="A58" s="356" t="s">
        <v>396</v>
      </c>
      <c r="B58" s="4">
        <v>0</v>
      </c>
      <c r="C58" s="358">
        <v>0</v>
      </c>
      <c r="D58" s="358">
        <v>0</v>
      </c>
      <c r="E58" s="358">
        <v>0</v>
      </c>
      <c r="F58" s="358">
        <v>0</v>
      </c>
      <c r="G58" s="358">
        <v>0</v>
      </c>
      <c r="H58" s="358">
        <v>0</v>
      </c>
      <c r="I58" s="358">
        <v>0</v>
      </c>
      <c r="J58" s="358">
        <v>0</v>
      </c>
      <c r="K58" s="358">
        <v>0</v>
      </c>
      <c r="L58" s="358">
        <v>0</v>
      </c>
      <c r="M58" s="358">
        <v>0</v>
      </c>
      <c r="N58" s="358">
        <v>0</v>
      </c>
      <c r="O58" s="358">
        <v>0</v>
      </c>
      <c r="P58" s="358">
        <v>0</v>
      </c>
      <c r="Q58" s="358">
        <v>0</v>
      </c>
      <c r="R58" s="358">
        <v>0</v>
      </c>
      <c r="S58" s="358">
        <v>0</v>
      </c>
      <c r="T58" s="358">
        <v>0</v>
      </c>
      <c r="U58" s="358">
        <v>0</v>
      </c>
      <c r="V58" s="358">
        <v>0</v>
      </c>
      <c r="W58" s="358">
        <v>0</v>
      </c>
      <c r="X58" s="358">
        <v>0</v>
      </c>
      <c r="Y58" s="358">
        <v>0</v>
      </c>
      <c r="Z58" s="358">
        <v>0</v>
      </c>
      <c r="AA58" s="358">
        <v>0</v>
      </c>
      <c r="AB58" s="358">
        <v>0</v>
      </c>
      <c r="AC58" s="358">
        <v>0</v>
      </c>
      <c r="AD58" s="358">
        <v>0</v>
      </c>
      <c r="AE58" s="358">
        <v>0</v>
      </c>
      <c r="AF58" s="358">
        <v>0</v>
      </c>
      <c r="AG58" s="358">
        <v>0</v>
      </c>
      <c r="AH58" s="358">
        <v>0</v>
      </c>
      <c r="AI58" s="358">
        <v>0</v>
      </c>
      <c r="AJ58" s="358">
        <v>0</v>
      </c>
      <c r="AK58" s="358">
        <v>0</v>
      </c>
      <c r="AL58" s="358">
        <v>0</v>
      </c>
      <c r="AM58" s="358">
        <v>0</v>
      </c>
      <c r="AN58" s="358">
        <v>0</v>
      </c>
      <c r="AO58" s="358">
        <v>0</v>
      </c>
      <c r="AP58" s="358">
        <v>0</v>
      </c>
    </row>
    <row r="59" spans="1:42" x14ac:dyDescent="0.2">
      <c r="A59" s="356" t="s">
        <v>308</v>
      </c>
      <c r="B59" s="4">
        <v>0</v>
      </c>
      <c r="C59" s="358">
        <v>0</v>
      </c>
      <c r="D59" s="358">
        <v>0</v>
      </c>
      <c r="E59" s="358">
        <v>0</v>
      </c>
      <c r="F59" s="358">
        <v>0</v>
      </c>
      <c r="G59" s="358">
        <v>0</v>
      </c>
      <c r="H59" s="358">
        <v>0</v>
      </c>
      <c r="I59" s="358">
        <v>0</v>
      </c>
      <c r="J59" s="358">
        <v>0</v>
      </c>
      <c r="K59" s="358">
        <v>0</v>
      </c>
      <c r="L59" s="358">
        <v>0</v>
      </c>
      <c r="M59" s="358">
        <v>0</v>
      </c>
      <c r="N59" s="358">
        <v>0</v>
      </c>
      <c r="O59" s="358">
        <v>0</v>
      </c>
      <c r="P59" s="358">
        <v>0</v>
      </c>
      <c r="Q59" s="358">
        <v>0</v>
      </c>
      <c r="R59" s="358">
        <v>0</v>
      </c>
      <c r="S59" s="358">
        <v>0</v>
      </c>
      <c r="T59" s="358">
        <v>0</v>
      </c>
      <c r="U59" s="358">
        <v>0</v>
      </c>
      <c r="V59" s="358">
        <v>0</v>
      </c>
      <c r="W59" s="358">
        <v>0</v>
      </c>
      <c r="X59" s="358">
        <v>0</v>
      </c>
      <c r="Y59" s="358">
        <v>0</v>
      </c>
      <c r="Z59" s="358">
        <v>0</v>
      </c>
      <c r="AA59" s="358">
        <v>0</v>
      </c>
      <c r="AB59" s="358">
        <v>0</v>
      </c>
      <c r="AC59" s="358">
        <v>0</v>
      </c>
      <c r="AD59" s="358">
        <v>0</v>
      </c>
      <c r="AE59" s="358">
        <v>0</v>
      </c>
      <c r="AF59" s="358">
        <v>0</v>
      </c>
      <c r="AG59" s="358">
        <v>0</v>
      </c>
      <c r="AH59" s="358">
        <v>0</v>
      </c>
      <c r="AI59" s="358">
        <v>0</v>
      </c>
      <c r="AJ59" s="358">
        <v>0</v>
      </c>
      <c r="AK59" s="358">
        <v>0</v>
      </c>
      <c r="AL59" s="358">
        <v>0</v>
      </c>
      <c r="AM59" s="358">
        <v>0</v>
      </c>
      <c r="AN59" s="358">
        <v>0</v>
      </c>
      <c r="AO59" s="358">
        <v>0</v>
      </c>
      <c r="AP59" s="358">
        <v>0</v>
      </c>
    </row>
    <row r="60" spans="1:42" x14ac:dyDescent="0.2">
      <c r="A60" s="117" t="s">
        <v>410</v>
      </c>
      <c r="C60" s="358"/>
      <c r="D60" s="358"/>
      <c r="E60" s="358"/>
      <c r="F60" s="358"/>
      <c r="G60" s="358"/>
      <c r="H60" s="358"/>
      <c r="I60" s="358"/>
      <c r="J60" s="358"/>
      <c r="K60" s="358"/>
      <c r="L60" s="358"/>
      <c r="M60" s="358"/>
      <c r="N60" s="358"/>
      <c r="O60" s="358"/>
      <c r="P60" s="358"/>
      <c r="Q60" s="358"/>
      <c r="R60" s="358"/>
      <c r="S60" s="358"/>
      <c r="T60" s="358"/>
      <c r="U60" s="358"/>
      <c r="V60" s="358"/>
      <c r="W60" s="358"/>
      <c r="X60" s="358"/>
      <c r="Y60" s="358"/>
      <c r="Z60" s="358"/>
      <c r="AA60" s="358"/>
      <c r="AB60" s="358"/>
      <c r="AC60" s="358"/>
      <c r="AD60" s="358"/>
      <c r="AE60" s="358"/>
      <c r="AF60" s="358"/>
      <c r="AG60" s="358"/>
      <c r="AH60" s="358"/>
      <c r="AI60" s="358"/>
      <c r="AJ60" s="358"/>
      <c r="AK60" s="358"/>
      <c r="AL60" s="358"/>
      <c r="AM60" s="358"/>
      <c r="AN60" s="358"/>
      <c r="AO60" s="358"/>
      <c r="AP60" s="358"/>
    </row>
    <row r="61" spans="1:42" x14ac:dyDescent="0.2">
      <c r="A61" s="356" t="s">
        <v>398</v>
      </c>
      <c r="B61" s="358">
        <f t="array" ref="B61:AP65">Inputs!C184:AQ188</f>
        <v>0</v>
      </c>
      <c r="C61" s="358">
        <v>0</v>
      </c>
      <c r="D61" s="358">
        <v>0</v>
      </c>
      <c r="E61" s="358">
        <v>0</v>
      </c>
      <c r="F61" s="358">
        <v>0</v>
      </c>
      <c r="G61" s="358">
        <v>0</v>
      </c>
      <c r="H61" s="358">
        <v>0</v>
      </c>
      <c r="I61" s="358">
        <v>0</v>
      </c>
      <c r="J61" s="358">
        <v>0</v>
      </c>
      <c r="K61" s="358">
        <v>0</v>
      </c>
      <c r="L61" s="358">
        <v>0</v>
      </c>
      <c r="M61" s="358">
        <v>0</v>
      </c>
      <c r="N61" s="358">
        <v>0</v>
      </c>
      <c r="O61" s="358">
        <v>0</v>
      </c>
      <c r="P61" s="358">
        <v>0</v>
      </c>
      <c r="Q61" s="358">
        <v>0</v>
      </c>
      <c r="R61" s="358">
        <v>0</v>
      </c>
      <c r="S61" s="358">
        <v>0</v>
      </c>
      <c r="T61" s="358">
        <v>0</v>
      </c>
      <c r="U61" s="358">
        <v>0</v>
      </c>
      <c r="V61" s="358">
        <v>0</v>
      </c>
      <c r="W61" s="358">
        <v>0</v>
      </c>
      <c r="X61" s="358">
        <v>0</v>
      </c>
      <c r="Y61" s="358">
        <v>0</v>
      </c>
      <c r="Z61" s="358">
        <v>0</v>
      </c>
      <c r="AA61" s="358">
        <v>0</v>
      </c>
      <c r="AB61" s="358">
        <v>0</v>
      </c>
      <c r="AC61" s="358">
        <v>0</v>
      </c>
      <c r="AD61" s="358">
        <v>0</v>
      </c>
      <c r="AE61" s="358">
        <v>0</v>
      </c>
      <c r="AF61" s="358">
        <v>0</v>
      </c>
      <c r="AG61" s="358">
        <v>0</v>
      </c>
      <c r="AH61" s="358">
        <v>0</v>
      </c>
      <c r="AI61" s="358">
        <v>0</v>
      </c>
      <c r="AJ61" s="358">
        <v>0</v>
      </c>
      <c r="AK61" s="358">
        <v>0</v>
      </c>
      <c r="AL61" s="358">
        <v>0</v>
      </c>
      <c r="AM61" s="358">
        <v>0</v>
      </c>
      <c r="AN61" s="358">
        <v>0</v>
      </c>
      <c r="AO61" s="358">
        <v>0</v>
      </c>
      <c r="AP61" s="358">
        <v>0</v>
      </c>
    </row>
    <row r="62" spans="1:42" x14ac:dyDescent="0.2">
      <c r="A62" s="356" t="s">
        <v>399</v>
      </c>
      <c r="B62" s="358">
        <v>0</v>
      </c>
      <c r="C62" s="358">
        <v>0</v>
      </c>
      <c r="D62" s="358">
        <v>0</v>
      </c>
      <c r="E62" s="358">
        <v>0</v>
      </c>
      <c r="F62" s="358">
        <v>0</v>
      </c>
      <c r="G62" s="358">
        <v>0</v>
      </c>
      <c r="H62" s="358">
        <v>0</v>
      </c>
      <c r="I62" s="358">
        <v>0</v>
      </c>
      <c r="J62" s="358">
        <v>0</v>
      </c>
      <c r="K62" s="358">
        <v>0</v>
      </c>
      <c r="L62" s="358">
        <v>0</v>
      </c>
      <c r="M62" s="358">
        <v>0</v>
      </c>
      <c r="N62" s="358">
        <v>0</v>
      </c>
      <c r="O62" s="358">
        <v>0</v>
      </c>
      <c r="P62" s="358">
        <v>0</v>
      </c>
      <c r="Q62" s="358">
        <v>0</v>
      </c>
      <c r="R62" s="358">
        <v>0</v>
      </c>
      <c r="S62" s="358">
        <v>0</v>
      </c>
      <c r="T62" s="358">
        <v>0</v>
      </c>
      <c r="U62" s="358">
        <v>0</v>
      </c>
      <c r="V62" s="358">
        <v>0</v>
      </c>
      <c r="W62" s="358">
        <v>0</v>
      </c>
      <c r="X62" s="358">
        <v>0</v>
      </c>
      <c r="Y62" s="358">
        <v>0</v>
      </c>
      <c r="Z62" s="358">
        <v>0</v>
      </c>
      <c r="AA62" s="358">
        <v>0</v>
      </c>
      <c r="AB62" s="358">
        <v>0</v>
      </c>
      <c r="AC62" s="358">
        <v>0</v>
      </c>
      <c r="AD62" s="358">
        <v>0</v>
      </c>
      <c r="AE62" s="358">
        <v>0</v>
      </c>
      <c r="AF62" s="358">
        <v>0</v>
      </c>
      <c r="AG62" s="358">
        <v>0</v>
      </c>
      <c r="AH62" s="358">
        <v>0</v>
      </c>
      <c r="AI62" s="358">
        <v>0</v>
      </c>
      <c r="AJ62" s="358">
        <v>0</v>
      </c>
      <c r="AK62" s="358">
        <v>0</v>
      </c>
      <c r="AL62" s="358">
        <v>0</v>
      </c>
      <c r="AM62" s="358">
        <v>0</v>
      </c>
      <c r="AN62" s="358">
        <v>0</v>
      </c>
      <c r="AO62" s="358">
        <v>0</v>
      </c>
      <c r="AP62" s="358">
        <v>0</v>
      </c>
    </row>
    <row r="63" spans="1:42" x14ac:dyDescent="0.2">
      <c r="A63" s="356" t="s">
        <v>400</v>
      </c>
      <c r="B63" s="358">
        <v>0</v>
      </c>
      <c r="C63" s="358">
        <v>0</v>
      </c>
      <c r="D63" s="358">
        <v>0</v>
      </c>
      <c r="E63" s="358">
        <v>0</v>
      </c>
      <c r="F63" s="358">
        <v>0</v>
      </c>
      <c r="G63" s="358">
        <v>0</v>
      </c>
      <c r="H63" s="358">
        <v>0</v>
      </c>
      <c r="I63" s="358">
        <v>0</v>
      </c>
      <c r="J63" s="358">
        <v>0</v>
      </c>
      <c r="K63" s="358">
        <v>0</v>
      </c>
      <c r="L63" s="358">
        <v>0</v>
      </c>
      <c r="M63" s="358">
        <v>0</v>
      </c>
      <c r="N63" s="358">
        <v>0</v>
      </c>
      <c r="O63" s="358">
        <v>0</v>
      </c>
      <c r="P63" s="358">
        <v>0</v>
      </c>
      <c r="Q63" s="358">
        <v>0</v>
      </c>
      <c r="R63" s="358">
        <v>0</v>
      </c>
      <c r="S63" s="358">
        <v>0</v>
      </c>
      <c r="T63" s="358">
        <v>0</v>
      </c>
      <c r="U63" s="358">
        <v>0</v>
      </c>
      <c r="V63" s="358">
        <v>0</v>
      </c>
      <c r="W63" s="358">
        <v>0</v>
      </c>
      <c r="X63" s="358">
        <v>0</v>
      </c>
      <c r="Y63" s="358">
        <v>0</v>
      </c>
      <c r="Z63" s="358">
        <v>0</v>
      </c>
      <c r="AA63" s="358">
        <v>0</v>
      </c>
      <c r="AB63" s="358">
        <v>0</v>
      </c>
      <c r="AC63" s="358">
        <v>0</v>
      </c>
      <c r="AD63" s="358">
        <v>0</v>
      </c>
      <c r="AE63" s="358">
        <v>0</v>
      </c>
      <c r="AF63" s="358">
        <v>0</v>
      </c>
      <c r="AG63" s="358">
        <v>0</v>
      </c>
      <c r="AH63" s="358">
        <v>0</v>
      </c>
      <c r="AI63" s="358">
        <v>0</v>
      </c>
      <c r="AJ63" s="358">
        <v>0</v>
      </c>
      <c r="AK63" s="358">
        <v>0</v>
      </c>
      <c r="AL63" s="358">
        <v>0</v>
      </c>
      <c r="AM63" s="358">
        <v>0</v>
      </c>
      <c r="AN63" s="358">
        <v>0</v>
      </c>
      <c r="AO63" s="358">
        <v>0</v>
      </c>
      <c r="AP63" s="358">
        <v>0</v>
      </c>
    </row>
    <row r="64" spans="1:42" x14ac:dyDescent="0.2">
      <c r="A64" s="356" t="s">
        <v>401</v>
      </c>
      <c r="B64" s="358">
        <v>0</v>
      </c>
      <c r="C64" s="358">
        <v>0</v>
      </c>
      <c r="D64" s="358">
        <v>0</v>
      </c>
      <c r="E64" s="358">
        <v>0</v>
      </c>
      <c r="F64" s="358">
        <v>0</v>
      </c>
      <c r="G64" s="358">
        <v>0</v>
      </c>
      <c r="H64" s="358">
        <v>0</v>
      </c>
      <c r="I64" s="358">
        <v>0</v>
      </c>
      <c r="J64" s="358">
        <v>0</v>
      </c>
      <c r="K64" s="358">
        <v>0</v>
      </c>
      <c r="L64" s="358">
        <v>0</v>
      </c>
      <c r="M64" s="358">
        <v>0</v>
      </c>
      <c r="N64" s="358">
        <v>0</v>
      </c>
      <c r="O64" s="358">
        <v>0</v>
      </c>
      <c r="P64" s="358">
        <v>0</v>
      </c>
      <c r="Q64" s="358">
        <v>0</v>
      </c>
      <c r="R64" s="358">
        <v>0</v>
      </c>
      <c r="S64" s="358">
        <v>0</v>
      </c>
      <c r="T64" s="358">
        <v>0</v>
      </c>
      <c r="U64" s="358">
        <v>0</v>
      </c>
      <c r="V64" s="358">
        <v>0</v>
      </c>
      <c r="W64" s="358">
        <v>0</v>
      </c>
      <c r="X64" s="358">
        <v>0</v>
      </c>
      <c r="Y64" s="358">
        <v>0</v>
      </c>
      <c r="Z64" s="358">
        <v>0</v>
      </c>
      <c r="AA64" s="358">
        <v>0</v>
      </c>
      <c r="AB64" s="358">
        <v>0</v>
      </c>
      <c r="AC64" s="358">
        <v>0</v>
      </c>
      <c r="AD64" s="358">
        <v>0</v>
      </c>
      <c r="AE64" s="358">
        <v>0</v>
      </c>
      <c r="AF64" s="358">
        <v>0</v>
      </c>
      <c r="AG64" s="358">
        <v>0</v>
      </c>
      <c r="AH64" s="358">
        <v>0</v>
      </c>
      <c r="AI64" s="358">
        <v>0</v>
      </c>
      <c r="AJ64" s="358">
        <v>0</v>
      </c>
      <c r="AK64" s="358">
        <v>0</v>
      </c>
      <c r="AL64" s="358">
        <v>0</v>
      </c>
      <c r="AM64" s="358">
        <v>0</v>
      </c>
      <c r="AN64" s="358">
        <v>0</v>
      </c>
      <c r="AO64" s="358">
        <v>0</v>
      </c>
      <c r="AP64" s="358">
        <v>0</v>
      </c>
    </row>
    <row r="65" spans="1:42" x14ac:dyDescent="0.2">
      <c r="A65" s="356" t="s">
        <v>402</v>
      </c>
      <c r="B65" s="358">
        <v>0</v>
      </c>
      <c r="C65" s="358">
        <v>0</v>
      </c>
      <c r="D65" s="358">
        <v>0</v>
      </c>
      <c r="E65" s="358">
        <v>0</v>
      </c>
      <c r="F65" s="358">
        <v>0</v>
      </c>
      <c r="G65" s="358">
        <v>0</v>
      </c>
      <c r="H65" s="358">
        <v>0</v>
      </c>
      <c r="I65" s="358">
        <v>0</v>
      </c>
      <c r="J65" s="358">
        <v>0</v>
      </c>
      <c r="K65" s="358">
        <v>0</v>
      </c>
      <c r="L65" s="358">
        <v>0</v>
      </c>
      <c r="M65" s="358">
        <v>0</v>
      </c>
      <c r="N65" s="358">
        <v>0</v>
      </c>
      <c r="O65" s="358">
        <v>0</v>
      </c>
      <c r="P65" s="358">
        <v>0</v>
      </c>
      <c r="Q65" s="358">
        <v>0</v>
      </c>
      <c r="R65" s="358">
        <v>0</v>
      </c>
      <c r="S65" s="358">
        <v>0</v>
      </c>
      <c r="T65" s="358">
        <v>0</v>
      </c>
      <c r="U65" s="358">
        <v>0</v>
      </c>
      <c r="V65" s="358">
        <v>0</v>
      </c>
      <c r="W65" s="358">
        <v>0</v>
      </c>
      <c r="X65" s="358">
        <v>0</v>
      </c>
      <c r="Y65" s="358">
        <v>0</v>
      </c>
      <c r="Z65" s="358">
        <v>0</v>
      </c>
      <c r="AA65" s="358">
        <v>0</v>
      </c>
      <c r="AB65" s="358">
        <v>0</v>
      </c>
      <c r="AC65" s="358">
        <v>0</v>
      </c>
      <c r="AD65" s="358">
        <v>0</v>
      </c>
      <c r="AE65" s="358">
        <v>0</v>
      </c>
      <c r="AF65" s="358">
        <v>0</v>
      </c>
      <c r="AG65" s="358">
        <v>0</v>
      </c>
      <c r="AH65" s="358">
        <v>0</v>
      </c>
      <c r="AI65" s="358">
        <v>0</v>
      </c>
      <c r="AJ65" s="358">
        <v>0</v>
      </c>
      <c r="AK65" s="358">
        <v>0</v>
      </c>
      <c r="AL65" s="358">
        <v>0</v>
      </c>
      <c r="AM65" s="358">
        <v>0</v>
      </c>
      <c r="AN65" s="358">
        <v>0</v>
      </c>
      <c r="AO65" s="358">
        <v>0</v>
      </c>
      <c r="AP65" s="358">
        <v>0</v>
      </c>
    </row>
    <row r="66" spans="1:42" x14ac:dyDescent="0.2">
      <c r="A66" s="117" t="s">
        <v>411</v>
      </c>
      <c r="B66" s="4">
        <f t="array" ref="B66:AP68">Inputs!C190:AQ192</f>
        <v>0</v>
      </c>
      <c r="C66" s="358">
        <v>0</v>
      </c>
      <c r="D66" s="358">
        <v>0</v>
      </c>
      <c r="E66" s="358">
        <v>0</v>
      </c>
      <c r="F66" s="358">
        <v>0</v>
      </c>
      <c r="G66" s="358">
        <v>0</v>
      </c>
      <c r="H66" s="358">
        <v>0</v>
      </c>
      <c r="I66" s="358">
        <v>0</v>
      </c>
      <c r="J66" s="358">
        <v>0</v>
      </c>
      <c r="K66" s="358">
        <v>0</v>
      </c>
      <c r="L66" s="358">
        <v>0</v>
      </c>
      <c r="M66" s="358">
        <v>0</v>
      </c>
      <c r="N66" s="358">
        <v>0</v>
      </c>
      <c r="O66" s="358">
        <v>0</v>
      </c>
      <c r="P66" s="358">
        <v>0</v>
      </c>
      <c r="Q66" s="358">
        <v>0</v>
      </c>
      <c r="R66" s="358">
        <v>0</v>
      </c>
      <c r="S66" s="358">
        <v>0</v>
      </c>
      <c r="T66" s="358">
        <v>0</v>
      </c>
      <c r="U66" s="358">
        <v>0</v>
      </c>
      <c r="V66" s="358">
        <v>0</v>
      </c>
      <c r="W66" s="358">
        <v>0</v>
      </c>
      <c r="X66" s="358">
        <v>0</v>
      </c>
      <c r="Y66" s="358">
        <v>0</v>
      </c>
      <c r="Z66" s="358">
        <v>0</v>
      </c>
      <c r="AA66" s="358">
        <v>0</v>
      </c>
      <c r="AB66" s="358">
        <v>0</v>
      </c>
      <c r="AC66" s="358">
        <v>0</v>
      </c>
      <c r="AD66" s="358">
        <v>0</v>
      </c>
      <c r="AE66" s="358">
        <v>0</v>
      </c>
      <c r="AF66" s="358">
        <v>0</v>
      </c>
      <c r="AG66" s="358">
        <v>0</v>
      </c>
      <c r="AH66" s="358">
        <v>0</v>
      </c>
      <c r="AI66" s="358">
        <v>0</v>
      </c>
      <c r="AJ66" s="358">
        <v>0</v>
      </c>
      <c r="AK66" s="358">
        <v>0</v>
      </c>
      <c r="AL66" s="358">
        <v>0</v>
      </c>
      <c r="AM66" s="358">
        <v>0</v>
      </c>
      <c r="AN66" s="358">
        <v>0</v>
      </c>
      <c r="AO66" s="358">
        <v>0</v>
      </c>
      <c r="AP66" s="358">
        <v>0</v>
      </c>
    </row>
    <row r="67" spans="1:42" x14ac:dyDescent="0.2">
      <c r="A67" s="117" t="s">
        <v>230</v>
      </c>
      <c r="B67" s="358">
        <v>0</v>
      </c>
      <c r="C67" s="358">
        <v>0</v>
      </c>
      <c r="D67" s="358">
        <v>0</v>
      </c>
      <c r="E67" s="358">
        <v>0</v>
      </c>
      <c r="F67" s="358">
        <v>0</v>
      </c>
      <c r="G67" s="358">
        <v>0</v>
      </c>
      <c r="H67" s="358">
        <v>0</v>
      </c>
      <c r="I67" s="358">
        <v>0</v>
      </c>
      <c r="J67" s="358">
        <v>0</v>
      </c>
      <c r="K67" s="358">
        <v>0</v>
      </c>
      <c r="L67" s="358">
        <v>0</v>
      </c>
      <c r="M67" s="358">
        <v>0</v>
      </c>
      <c r="N67" s="358">
        <v>0</v>
      </c>
      <c r="O67" s="358">
        <v>0</v>
      </c>
      <c r="P67" s="358">
        <v>0</v>
      </c>
      <c r="Q67" s="358">
        <v>0</v>
      </c>
      <c r="R67" s="358">
        <v>0</v>
      </c>
      <c r="S67" s="358">
        <v>0</v>
      </c>
      <c r="T67" s="358">
        <v>0</v>
      </c>
      <c r="U67" s="358">
        <v>0</v>
      </c>
      <c r="V67" s="358">
        <v>0</v>
      </c>
      <c r="W67" s="358">
        <v>0</v>
      </c>
      <c r="X67" s="358">
        <v>0</v>
      </c>
      <c r="Y67" s="358">
        <v>0</v>
      </c>
      <c r="Z67" s="358">
        <v>0</v>
      </c>
      <c r="AA67" s="358">
        <v>0</v>
      </c>
      <c r="AB67" s="358">
        <v>0</v>
      </c>
      <c r="AC67" s="358">
        <v>0</v>
      </c>
      <c r="AD67" s="358">
        <v>0</v>
      </c>
      <c r="AE67" s="358">
        <v>0</v>
      </c>
      <c r="AF67" s="358">
        <v>0</v>
      </c>
      <c r="AG67" s="358">
        <v>0</v>
      </c>
      <c r="AH67" s="358">
        <v>0</v>
      </c>
      <c r="AI67" s="358">
        <v>0</v>
      </c>
      <c r="AJ67" s="358">
        <v>0</v>
      </c>
      <c r="AK67" s="358">
        <v>0</v>
      </c>
      <c r="AL67" s="358">
        <v>0</v>
      </c>
      <c r="AM67" s="358">
        <v>0</v>
      </c>
      <c r="AN67" s="358">
        <v>0</v>
      </c>
      <c r="AO67" s="358">
        <v>0</v>
      </c>
      <c r="AP67" s="358">
        <v>0</v>
      </c>
    </row>
    <row r="68" spans="1:42" x14ac:dyDescent="0.2">
      <c r="A68" s="117" t="s">
        <v>231</v>
      </c>
      <c r="B68" s="358">
        <v>0</v>
      </c>
      <c r="C68" s="358">
        <v>0</v>
      </c>
      <c r="D68" s="358">
        <v>0</v>
      </c>
      <c r="E68" s="358">
        <v>0</v>
      </c>
      <c r="F68" s="358">
        <v>0</v>
      </c>
      <c r="G68" s="358">
        <v>0</v>
      </c>
      <c r="H68" s="358">
        <v>0</v>
      </c>
      <c r="I68" s="358">
        <v>0</v>
      </c>
      <c r="J68" s="358">
        <v>0</v>
      </c>
      <c r="K68" s="358">
        <v>0</v>
      </c>
      <c r="L68" s="358">
        <v>0</v>
      </c>
      <c r="M68" s="358">
        <v>0</v>
      </c>
      <c r="N68" s="358">
        <v>0</v>
      </c>
      <c r="O68" s="358">
        <v>0</v>
      </c>
      <c r="P68" s="358">
        <v>0</v>
      </c>
      <c r="Q68" s="358">
        <v>0</v>
      </c>
      <c r="R68" s="358">
        <v>0</v>
      </c>
      <c r="S68" s="358">
        <v>0</v>
      </c>
      <c r="T68" s="358">
        <v>0</v>
      </c>
      <c r="U68" s="358">
        <v>0</v>
      </c>
      <c r="V68" s="358">
        <v>0</v>
      </c>
      <c r="W68" s="358">
        <v>0</v>
      </c>
      <c r="X68" s="358">
        <v>0</v>
      </c>
      <c r="Y68" s="358">
        <v>0</v>
      </c>
      <c r="Z68" s="358">
        <v>0</v>
      </c>
      <c r="AA68" s="358">
        <v>0</v>
      </c>
      <c r="AB68" s="358">
        <v>0</v>
      </c>
      <c r="AC68" s="358">
        <v>0</v>
      </c>
      <c r="AD68" s="358">
        <v>0</v>
      </c>
      <c r="AE68" s="358">
        <v>0</v>
      </c>
      <c r="AF68" s="358">
        <v>0</v>
      </c>
      <c r="AG68" s="358">
        <v>0</v>
      </c>
      <c r="AH68" s="358">
        <v>0</v>
      </c>
      <c r="AI68" s="358">
        <v>0</v>
      </c>
      <c r="AJ68" s="358">
        <v>0</v>
      </c>
      <c r="AK68" s="358">
        <v>0</v>
      </c>
      <c r="AL68" s="358">
        <v>0</v>
      </c>
      <c r="AM68" s="358">
        <v>0</v>
      </c>
      <c r="AN68" s="358">
        <v>0</v>
      </c>
      <c r="AO68" s="358">
        <v>0</v>
      </c>
      <c r="AP68" s="358">
        <v>0</v>
      </c>
    </row>
    <row r="69" spans="1:42" x14ac:dyDescent="0.2">
      <c r="A69" s="117" t="s">
        <v>407</v>
      </c>
      <c r="B69" s="358">
        <f t="array" ref="B69:AP69">Inputs!C194:AQ194</f>
        <v>0</v>
      </c>
      <c r="C69" s="358">
        <v>0</v>
      </c>
      <c r="D69" s="358">
        <v>0</v>
      </c>
      <c r="E69" s="358">
        <v>0</v>
      </c>
      <c r="F69" s="358">
        <v>0</v>
      </c>
      <c r="G69" s="358">
        <v>0</v>
      </c>
      <c r="H69" s="358">
        <v>0</v>
      </c>
      <c r="I69" s="358">
        <v>0</v>
      </c>
      <c r="J69" s="358">
        <v>0</v>
      </c>
      <c r="K69" s="358">
        <v>0</v>
      </c>
      <c r="L69" s="358">
        <v>0</v>
      </c>
      <c r="M69" s="358">
        <v>0</v>
      </c>
      <c r="N69" s="358">
        <v>0</v>
      </c>
      <c r="O69" s="358">
        <v>0</v>
      </c>
      <c r="P69" s="358">
        <v>0</v>
      </c>
      <c r="Q69" s="358">
        <v>0</v>
      </c>
      <c r="R69" s="358">
        <v>0</v>
      </c>
      <c r="S69" s="358">
        <v>0</v>
      </c>
      <c r="T69" s="358">
        <v>0</v>
      </c>
      <c r="U69" s="358">
        <v>0</v>
      </c>
      <c r="V69" s="358">
        <v>0</v>
      </c>
      <c r="W69" s="358">
        <v>0</v>
      </c>
      <c r="X69" s="358">
        <v>0</v>
      </c>
      <c r="Y69" s="358">
        <v>0</v>
      </c>
      <c r="Z69" s="358">
        <v>0</v>
      </c>
      <c r="AA69" s="358">
        <v>0</v>
      </c>
      <c r="AB69" s="358">
        <v>0</v>
      </c>
      <c r="AC69" s="358">
        <v>0</v>
      </c>
      <c r="AD69" s="358">
        <v>0</v>
      </c>
      <c r="AE69" s="358">
        <v>0</v>
      </c>
      <c r="AF69" s="358">
        <v>0</v>
      </c>
      <c r="AG69" s="358">
        <v>0</v>
      </c>
      <c r="AH69" s="358">
        <v>0</v>
      </c>
      <c r="AI69" s="358">
        <v>0</v>
      </c>
      <c r="AJ69" s="358">
        <v>0</v>
      </c>
      <c r="AK69" s="358">
        <v>0</v>
      </c>
      <c r="AL69" s="358">
        <v>0</v>
      </c>
      <c r="AM69" s="358">
        <v>0</v>
      </c>
      <c r="AN69" s="358">
        <v>0</v>
      </c>
      <c r="AO69" s="358">
        <v>0</v>
      </c>
      <c r="AP69" s="358">
        <v>0</v>
      </c>
    </row>
    <row r="70" spans="1:42" x14ac:dyDescent="0.2">
      <c r="A70" s="355" t="s">
        <v>412</v>
      </c>
      <c r="C70" s="358">
        <f>IF(C$2&lt;=analysis_period,IF(om_land_lease="n/a",total_land_area*Inputs!D$196,total_land_area*om_land_lease*(1+inflation_rate/100+om_land_lease_escal/100)^B$2),0)</f>
        <v>0</v>
      </c>
      <c r="D70" s="358">
        <f>IF(D$2&lt;=analysis_period,IF(om_land_lease="n/a",total_land_area*Inputs!E$196,total_land_area*om_land_lease*(1+inflation_rate/100+om_land_lease_escal/100)^C$2),0)</f>
        <v>0</v>
      </c>
      <c r="E70" s="358">
        <f>IF(E$2&lt;=analysis_period,IF(om_land_lease="n/a",total_land_area*Inputs!F$196,total_land_area*om_land_lease*(1+inflation_rate/100+om_land_lease_escal/100)^D$2),0)</f>
        <v>0</v>
      </c>
      <c r="F70" s="358">
        <f>IF(F$2&lt;=analysis_period,IF(om_land_lease="n/a",total_land_area*Inputs!G$196,total_land_area*om_land_lease*(1+inflation_rate/100+om_land_lease_escal/100)^E$2),0)</f>
        <v>0</v>
      </c>
      <c r="G70" s="358">
        <f>IF(G$2&lt;=analysis_period,IF(om_land_lease="n/a",total_land_area*Inputs!H$196,total_land_area*om_land_lease*(1+inflation_rate/100+om_land_lease_escal/100)^F$2),0)</f>
        <v>0</v>
      </c>
      <c r="H70" s="358">
        <f>IF(H$2&lt;=analysis_period,IF(om_land_lease="n/a",total_land_area*Inputs!I$196,total_land_area*om_land_lease*(1+inflation_rate/100+om_land_lease_escal/100)^G$2),0)</f>
        <v>0</v>
      </c>
      <c r="I70" s="358">
        <f>IF(I$2&lt;=analysis_period,IF(om_land_lease="n/a",total_land_area*Inputs!J$196,total_land_area*om_land_lease*(1+inflation_rate/100+om_land_lease_escal/100)^H$2),0)</f>
        <v>0</v>
      </c>
      <c r="J70" s="358">
        <f>IF(J$2&lt;=analysis_period,IF(om_land_lease="n/a",total_land_area*Inputs!K$196,total_land_area*om_land_lease*(1+inflation_rate/100+om_land_lease_escal/100)^I$2),0)</f>
        <v>0</v>
      </c>
      <c r="K70" s="358">
        <f>IF(K$2&lt;=analysis_period,IF(om_land_lease="n/a",total_land_area*Inputs!L$196,total_land_area*om_land_lease*(1+inflation_rate/100+om_land_lease_escal/100)^J$2),0)</f>
        <v>0</v>
      </c>
      <c r="L70" s="358">
        <f>IF(L$2&lt;=analysis_period,IF(om_land_lease="n/a",total_land_area*Inputs!M$196,total_land_area*om_land_lease*(1+inflation_rate/100+om_land_lease_escal/100)^K$2),0)</f>
        <v>0</v>
      </c>
      <c r="M70" s="358">
        <f>IF(M$2&lt;=analysis_period,IF(om_land_lease="n/a",total_land_area*Inputs!N$196,total_land_area*om_land_lease*(1+inflation_rate/100+om_land_lease_escal/100)^L$2),0)</f>
        <v>0</v>
      </c>
      <c r="N70" s="358">
        <f>IF(N$2&lt;=analysis_period,IF(om_land_lease="n/a",total_land_area*Inputs!O$196,total_land_area*om_land_lease*(1+inflation_rate/100+om_land_lease_escal/100)^M$2),0)</f>
        <v>0</v>
      </c>
      <c r="O70" s="358">
        <f>IF(O$2&lt;=analysis_period,IF(om_land_lease="n/a",total_land_area*Inputs!P$196,total_land_area*om_land_lease*(1+inflation_rate/100+om_land_lease_escal/100)^N$2),0)</f>
        <v>0</v>
      </c>
      <c r="P70" s="358">
        <f>IF(P$2&lt;=analysis_period,IF(om_land_lease="n/a",total_land_area*Inputs!Q$196,total_land_area*om_land_lease*(1+inflation_rate/100+om_land_lease_escal/100)^O$2),0)</f>
        <v>0</v>
      </c>
      <c r="Q70" s="358">
        <f>IF(Q$2&lt;=analysis_period,IF(om_land_lease="n/a",total_land_area*Inputs!R$196,total_land_area*om_land_lease*(1+inflation_rate/100+om_land_lease_escal/100)^P$2),0)</f>
        <v>0</v>
      </c>
      <c r="R70" s="358">
        <f>IF(R$2&lt;=analysis_period,IF(om_land_lease="n/a",total_land_area*Inputs!S$196,total_land_area*om_land_lease*(1+inflation_rate/100+om_land_lease_escal/100)^Q$2),0)</f>
        <v>0</v>
      </c>
      <c r="S70" s="358">
        <f>IF(S$2&lt;=analysis_period,IF(om_land_lease="n/a",total_land_area*Inputs!T$196,total_land_area*om_land_lease*(1+inflation_rate/100+om_land_lease_escal/100)^R$2),0)</f>
        <v>0</v>
      </c>
      <c r="T70" s="358">
        <f>IF(T$2&lt;=analysis_period,IF(om_land_lease="n/a",total_land_area*Inputs!U$196,total_land_area*om_land_lease*(1+inflation_rate/100+om_land_lease_escal/100)^S$2),0)</f>
        <v>0</v>
      </c>
      <c r="U70" s="358">
        <f>IF(U$2&lt;=analysis_period,IF(om_land_lease="n/a",total_land_area*Inputs!V$196,total_land_area*om_land_lease*(1+inflation_rate/100+om_land_lease_escal/100)^T$2),0)</f>
        <v>0</v>
      </c>
      <c r="V70" s="358">
        <f>IF(V$2&lt;=analysis_period,IF(om_land_lease="n/a",total_land_area*Inputs!W$196,total_land_area*om_land_lease*(1+inflation_rate/100+om_land_lease_escal/100)^U$2),0)</f>
        <v>0</v>
      </c>
      <c r="W70" s="358">
        <f>IF(W$2&lt;=analysis_period,IF(om_land_lease="n/a",total_land_area*Inputs!X$196,total_land_area*om_land_lease*(1+inflation_rate/100+om_land_lease_escal/100)^V$2),0)</f>
        <v>0</v>
      </c>
      <c r="X70" s="358">
        <f>IF(X$2&lt;=analysis_period,IF(om_land_lease="n/a",total_land_area*Inputs!Y$196,total_land_area*om_land_lease*(1+inflation_rate/100+om_land_lease_escal/100)^W$2),0)</f>
        <v>0</v>
      </c>
      <c r="Y70" s="358">
        <f>IF(Y$2&lt;=analysis_period,IF(om_land_lease="n/a",total_land_area*Inputs!Z$196,total_land_area*om_land_lease*(1+inflation_rate/100+om_land_lease_escal/100)^X$2),0)</f>
        <v>0</v>
      </c>
      <c r="Z70" s="358">
        <f>IF(Z$2&lt;=analysis_period,IF(om_land_lease="n/a",total_land_area*Inputs!AA$196,total_land_area*om_land_lease*(1+inflation_rate/100+om_land_lease_escal/100)^Y$2),0)</f>
        <v>0</v>
      </c>
      <c r="AA70" s="358">
        <f>IF(AA$2&lt;=analysis_period,IF(om_land_lease="n/a",total_land_area*Inputs!AB$196,total_land_area*om_land_lease*(1+inflation_rate/100+om_land_lease_escal/100)^Z$2),0)</f>
        <v>0</v>
      </c>
      <c r="AB70" s="358">
        <f>IF(AB$2&lt;=analysis_period,IF(om_land_lease="n/a",total_land_area*Inputs!AC$196,total_land_area*om_land_lease*(1+inflation_rate/100+om_land_lease_escal/100)^AA$2),0)</f>
        <v>0</v>
      </c>
      <c r="AC70" s="358">
        <f>IF(AC$2&lt;=analysis_period,IF(om_land_lease="n/a",total_land_area*Inputs!AD$196,total_land_area*om_land_lease*(1+inflation_rate/100+om_land_lease_escal/100)^AB$2),0)</f>
        <v>0</v>
      </c>
      <c r="AD70" s="358">
        <f>IF(AD$2&lt;=analysis_period,IF(om_land_lease="n/a",total_land_area*Inputs!AE$196,total_land_area*om_land_lease*(1+inflation_rate/100+om_land_lease_escal/100)^AC$2),0)</f>
        <v>0</v>
      </c>
      <c r="AE70" s="358">
        <f>IF(AE$2&lt;=analysis_period,IF(om_land_lease="n/a",total_land_area*Inputs!AF$196,total_land_area*om_land_lease*(1+inflation_rate/100+om_land_lease_escal/100)^AD$2),0)</f>
        <v>0</v>
      </c>
      <c r="AF70" s="358">
        <f>IF(AF$2&lt;=analysis_period,IF(om_land_lease="n/a",total_land_area*Inputs!AG$196,total_land_area*om_land_lease*(1+inflation_rate/100+om_land_lease_escal/100)^AE$2),0)</f>
        <v>0</v>
      </c>
      <c r="AG70" s="358">
        <f>IF(AG$2&lt;=analysis_period,IF(om_land_lease="n/a",total_land_area*Inputs!AH$196,total_land_area*om_land_lease*(1+inflation_rate/100+om_land_lease_escal/100)^AF$2),0)</f>
        <v>0</v>
      </c>
      <c r="AH70" s="358">
        <f>IF(AH$2&lt;=analysis_period,IF(om_land_lease="n/a",total_land_area*Inputs!AI$196,total_land_area*om_land_lease*(1+inflation_rate/100+om_land_lease_escal/100)^AG$2),0)</f>
        <v>0</v>
      </c>
      <c r="AI70" s="358">
        <f>IF(AI$2&lt;=analysis_period,IF(om_land_lease="n/a",total_land_area*Inputs!AJ$196,total_land_area*om_land_lease*(1+inflation_rate/100+om_land_lease_escal/100)^AH$2),0)</f>
        <v>0</v>
      </c>
      <c r="AJ70" s="358">
        <f>IF(AJ$2&lt;=analysis_period,IF(om_land_lease="n/a",total_land_area*Inputs!AK$196,total_land_area*om_land_lease*(1+inflation_rate/100+om_land_lease_escal/100)^AI$2),0)</f>
        <v>0</v>
      </c>
      <c r="AK70" s="358">
        <f>IF(AK$2&lt;=analysis_period,IF(om_land_lease="n/a",total_land_area*Inputs!AL$196,total_land_area*om_land_lease*(1+inflation_rate/100+om_land_lease_escal/100)^AJ$2),0)</f>
        <v>0</v>
      </c>
      <c r="AL70" s="358">
        <f>IF(AL$2&lt;=analysis_period,IF(om_land_lease="n/a",total_land_area*Inputs!AM$196,total_land_area*om_land_lease*(1+inflation_rate/100+om_land_lease_escal/100)^AK$2),0)</f>
        <v>0</v>
      </c>
      <c r="AM70" s="358">
        <f>IF(AM$2&lt;=analysis_period,IF(om_land_lease="n/a",total_land_area*Inputs!AN$196,total_land_area*om_land_lease*(1+inflation_rate/100+om_land_lease_escal/100)^AL$2),0)</f>
        <v>0</v>
      </c>
      <c r="AN70" s="358">
        <f>IF(AN$2&lt;=analysis_period,IF(om_land_lease="n/a",total_land_area*Inputs!AO$196,total_land_area*om_land_lease*(1+inflation_rate/100+om_land_lease_escal/100)^AM$2),0)</f>
        <v>0</v>
      </c>
      <c r="AO70" s="358">
        <f>IF(AO$2&lt;=analysis_period,IF(om_land_lease="n/a",total_land_area*Inputs!AP$196,total_land_area*om_land_lease*(1+inflation_rate/100+om_land_lease_escal/100)^AN$2),0)</f>
        <v>0</v>
      </c>
      <c r="AP70" s="358">
        <f>IF(AP$2&lt;=analysis_period,IF(om_land_lease="n/a",total_land_area*Inputs!AQ$196,total_land_area*om_land_lease*(1+inflation_rate/100+om_land_lease_escal/100)^AO$2),0)</f>
        <v>0</v>
      </c>
    </row>
    <row r="71" spans="1:42" x14ac:dyDescent="0.2">
      <c r="A71" s="23" t="s">
        <v>0</v>
      </c>
      <c r="C71" s="192">
        <f>C42*property_tax_rate/100</f>
        <v>0</v>
      </c>
      <c r="D71" s="192">
        <f>D42*property_tax_rate/100</f>
        <v>0</v>
      </c>
      <c r="E71" s="192">
        <f>E42*property_tax_rate/100</f>
        <v>0</v>
      </c>
      <c r="F71" s="192">
        <f>F42*property_tax_rate/100</f>
        <v>0</v>
      </c>
      <c r="G71" s="192">
        <f>G42*property_tax_rate/100</f>
        <v>0</v>
      </c>
      <c r="H71" s="192">
        <f>H42*property_tax_rate/100</f>
        <v>0</v>
      </c>
      <c r="I71" s="192">
        <f>I42*property_tax_rate/100</f>
        <v>0</v>
      </c>
      <c r="J71" s="192">
        <f>J42*property_tax_rate/100</f>
        <v>0</v>
      </c>
      <c r="K71" s="192">
        <f>K42*property_tax_rate/100</f>
        <v>0</v>
      </c>
      <c r="L71" s="192">
        <f>L42*property_tax_rate/100</f>
        <v>0</v>
      </c>
      <c r="M71" s="192">
        <f>M42*property_tax_rate/100</f>
        <v>0</v>
      </c>
      <c r="N71" s="192">
        <f>N42*property_tax_rate/100</f>
        <v>0</v>
      </c>
      <c r="O71" s="192">
        <f>O42*property_tax_rate/100</f>
        <v>0</v>
      </c>
      <c r="P71" s="192">
        <f>P42*property_tax_rate/100</f>
        <v>0</v>
      </c>
      <c r="Q71" s="192">
        <f>Q42*property_tax_rate/100</f>
        <v>0</v>
      </c>
      <c r="R71" s="192">
        <f>R42*property_tax_rate/100</f>
        <v>0</v>
      </c>
      <c r="S71" s="192">
        <f>S42*property_tax_rate/100</f>
        <v>0</v>
      </c>
      <c r="T71" s="192">
        <f>T42*property_tax_rate/100</f>
        <v>0</v>
      </c>
      <c r="U71" s="192">
        <f>U42*property_tax_rate/100</f>
        <v>0</v>
      </c>
      <c r="V71" s="192">
        <f>V42*property_tax_rate/100</f>
        <v>0</v>
      </c>
      <c r="W71" s="192">
        <f>W42*property_tax_rate/100</f>
        <v>0</v>
      </c>
      <c r="X71" s="192">
        <f>X42*property_tax_rate/100</f>
        <v>0</v>
      </c>
      <c r="Y71" s="192">
        <f>Y42*property_tax_rate/100</f>
        <v>0</v>
      </c>
      <c r="Z71" s="192">
        <f>Z42*property_tax_rate/100</f>
        <v>0</v>
      </c>
      <c r="AA71" s="192">
        <f>AA42*property_tax_rate/100</f>
        <v>0</v>
      </c>
      <c r="AB71" s="192">
        <f>AB42*property_tax_rate/100</f>
        <v>0</v>
      </c>
      <c r="AC71" s="192">
        <f>AC42*property_tax_rate/100</f>
        <v>0</v>
      </c>
      <c r="AD71" s="192">
        <f>AD42*property_tax_rate/100</f>
        <v>0</v>
      </c>
      <c r="AE71" s="192">
        <f>AE42*property_tax_rate/100</f>
        <v>0</v>
      </c>
      <c r="AF71" s="192">
        <f>AF42*property_tax_rate/100</f>
        <v>0</v>
      </c>
      <c r="AG71" s="192">
        <f>AG42*property_tax_rate/100</f>
        <v>0</v>
      </c>
      <c r="AH71" s="192">
        <f>AH42*property_tax_rate/100</f>
        <v>0</v>
      </c>
      <c r="AI71" s="192">
        <f>AI42*property_tax_rate/100</f>
        <v>0</v>
      </c>
      <c r="AJ71" s="192">
        <f>AJ42*property_tax_rate/100</f>
        <v>0</v>
      </c>
      <c r="AK71" s="192">
        <f>AK42*property_tax_rate/100</f>
        <v>0</v>
      </c>
      <c r="AL71" s="192">
        <f>AL42*property_tax_rate/100</f>
        <v>0</v>
      </c>
      <c r="AM71" s="192">
        <f>AM42*property_tax_rate/100</f>
        <v>0</v>
      </c>
      <c r="AN71" s="192">
        <f>AN42*property_tax_rate/100</f>
        <v>0</v>
      </c>
      <c r="AO71" s="192">
        <f>AO42*property_tax_rate/100</f>
        <v>0</v>
      </c>
      <c r="AP71" s="192">
        <f>AP42*property_tax_rate/100</f>
        <v>0</v>
      </c>
    </row>
    <row r="72" spans="1:42" x14ac:dyDescent="0.2">
      <c r="A72" s="23" t="s">
        <v>41</v>
      </c>
      <c r="C72" s="187">
        <f t="shared" ref="C72:AP72" si="22">IF(C$2&lt;=analysis_period,total_installed_cost*insurance_rate/100*(1+inflation_rate/100)^B$2,0)</f>
        <v>0</v>
      </c>
      <c r="D72" s="187">
        <f t="shared" si="22"/>
        <v>0</v>
      </c>
      <c r="E72" s="187">
        <f t="shared" si="22"/>
        <v>0</v>
      </c>
      <c r="F72" s="187">
        <f t="shared" si="22"/>
        <v>0</v>
      </c>
      <c r="G72" s="187">
        <f t="shared" si="22"/>
        <v>0</v>
      </c>
      <c r="H72" s="187">
        <f t="shared" si="22"/>
        <v>0</v>
      </c>
      <c r="I72" s="187">
        <f t="shared" si="22"/>
        <v>0</v>
      </c>
      <c r="J72" s="187">
        <f t="shared" si="22"/>
        <v>0</v>
      </c>
      <c r="K72" s="187">
        <f t="shared" si="22"/>
        <v>0</v>
      </c>
      <c r="L72" s="187">
        <f t="shared" si="22"/>
        <v>0</v>
      </c>
      <c r="M72" s="187">
        <f t="shared" si="22"/>
        <v>0</v>
      </c>
      <c r="N72" s="187">
        <f t="shared" si="22"/>
        <v>0</v>
      </c>
      <c r="O72" s="187">
        <f t="shared" si="22"/>
        <v>0</v>
      </c>
      <c r="P72" s="187">
        <f t="shared" si="22"/>
        <v>0</v>
      </c>
      <c r="Q72" s="187">
        <f t="shared" si="22"/>
        <v>0</v>
      </c>
      <c r="R72" s="187">
        <f t="shared" si="22"/>
        <v>0</v>
      </c>
      <c r="S72" s="187">
        <f t="shared" si="22"/>
        <v>0</v>
      </c>
      <c r="T72" s="187">
        <f t="shared" si="22"/>
        <v>0</v>
      </c>
      <c r="U72" s="187">
        <f t="shared" si="22"/>
        <v>0</v>
      </c>
      <c r="V72" s="187">
        <f t="shared" si="22"/>
        <v>0</v>
      </c>
      <c r="W72" s="187">
        <f t="shared" si="22"/>
        <v>0</v>
      </c>
      <c r="X72" s="187">
        <f t="shared" si="22"/>
        <v>0</v>
      </c>
      <c r="Y72" s="187">
        <f t="shared" si="22"/>
        <v>0</v>
      </c>
      <c r="Z72" s="187">
        <f t="shared" si="22"/>
        <v>0</v>
      </c>
      <c r="AA72" s="187">
        <f t="shared" si="22"/>
        <v>0</v>
      </c>
      <c r="AB72" s="187">
        <f t="shared" si="22"/>
        <v>0</v>
      </c>
      <c r="AC72" s="187">
        <f t="shared" si="22"/>
        <v>0</v>
      </c>
      <c r="AD72" s="187">
        <f t="shared" si="22"/>
        <v>0</v>
      </c>
      <c r="AE72" s="187">
        <f t="shared" si="22"/>
        <v>0</v>
      </c>
      <c r="AF72" s="187">
        <f t="shared" si="22"/>
        <v>0</v>
      </c>
      <c r="AG72" s="187">
        <f t="shared" si="22"/>
        <v>0</v>
      </c>
      <c r="AH72" s="187">
        <f t="shared" si="22"/>
        <v>0</v>
      </c>
      <c r="AI72" s="187">
        <f t="shared" si="22"/>
        <v>0</v>
      </c>
      <c r="AJ72" s="187">
        <f t="shared" si="22"/>
        <v>0</v>
      </c>
      <c r="AK72" s="187">
        <f t="shared" si="22"/>
        <v>0</v>
      </c>
      <c r="AL72" s="187">
        <f t="shared" si="22"/>
        <v>0</v>
      </c>
      <c r="AM72" s="187">
        <f t="shared" si="22"/>
        <v>0</v>
      </c>
      <c r="AN72" s="187">
        <f t="shared" si="22"/>
        <v>0</v>
      </c>
      <c r="AO72" s="187">
        <f t="shared" si="22"/>
        <v>0</v>
      </c>
      <c r="AP72" s="187">
        <f t="shared" si="22"/>
        <v>0</v>
      </c>
    </row>
    <row r="73" spans="1:42" x14ac:dyDescent="0.2">
      <c r="A73" s="43" t="s">
        <v>18</v>
      </c>
      <c r="B73" s="43"/>
      <c r="C73" s="200">
        <f>C$46+C$50+C$54+SUM(C$56:C$59)+SUM(C$61:C$72)</f>
        <v>0</v>
      </c>
      <c r="D73" s="200">
        <f t="shared" ref="D73:AP73" si="23">D$46+D$50+D$54+SUM(D$56:D$59)+SUM(D$61:D$72)</f>
        <v>0</v>
      </c>
      <c r="E73" s="200">
        <f t="shared" si="23"/>
        <v>0</v>
      </c>
      <c r="F73" s="200">
        <f t="shared" si="23"/>
        <v>0</v>
      </c>
      <c r="G73" s="200">
        <f t="shared" si="23"/>
        <v>0</v>
      </c>
      <c r="H73" s="200">
        <f t="shared" si="23"/>
        <v>0</v>
      </c>
      <c r="I73" s="200">
        <f t="shared" si="23"/>
        <v>0</v>
      </c>
      <c r="J73" s="200">
        <f t="shared" si="23"/>
        <v>0</v>
      </c>
      <c r="K73" s="200">
        <f t="shared" si="23"/>
        <v>0</v>
      </c>
      <c r="L73" s="200">
        <f t="shared" si="23"/>
        <v>0</v>
      </c>
      <c r="M73" s="200">
        <f t="shared" si="23"/>
        <v>0</v>
      </c>
      <c r="N73" s="200">
        <f t="shared" si="23"/>
        <v>0</v>
      </c>
      <c r="O73" s="200">
        <f t="shared" si="23"/>
        <v>0</v>
      </c>
      <c r="P73" s="200">
        <f t="shared" si="23"/>
        <v>0</v>
      </c>
      <c r="Q73" s="200">
        <f t="shared" si="23"/>
        <v>0</v>
      </c>
      <c r="R73" s="200">
        <f t="shared" si="23"/>
        <v>0</v>
      </c>
      <c r="S73" s="200">
        <f t="shared" si="23"/>
        <v>0</v>
      </c>
      <c r="T73" s="200">
        <f t="shared" si="23"/>
        <v>0</v>
      </c>
      <c r="U73" s="200">
        <f t="shared" si="23"/>
        <v>0</v>
      </c>
      <c r="V73" s="200">
        <f t="shared" si="23"/>
        <v>0</v>
      </c>
      <c r="W73" s="200">
        <f t="shared" si="23"/>
        <v>0</v>
      </c>
      <c r="X73" s="200">
        <f t="shared" si="23"/>
        <v>0</v>
      </c>
      <c r="Y73" s="200">
        <f t="shared" si="23"/>
        <v>0</v>
      </c>
      <c r="Z73" s="200">
        <f t="shared" si="23"/>
        <v>0</v>
      </c>
      <c r="AA73" s="200">
        <f t="shared" si="23"/>
        <v>0</v>
      </c>
      <c r="AB73" s="200">
        <f t="shared" si="23"/>
        <v>0</v>
      </c>
      <c r="AC73" s="200">
        <f t="shared" si="23"/>
        <v>0</v>
      </c>
      <c r="AD73" s="200">
        <f t="shared" si="23"/>
        <v>0</v>
      </c>
      <c r="AE73" s="200">
        <f t="shared" si="23"/>
        <v>0</v>
      </c>
      <c r="AF73" s="200">
        <f t="shared" si="23"/>
        <v>0</v>
      </c>
      <c r="AG73" s="200">
        <f t="shared" si="23"/>
        <v>0</v>
      </c>
      <c r="AH73" s="200">
        <f t="shared" si="23"/>
        <v>0</v>
      </c>
      <c r="AI73" s="200">
        <f t="shared" si="23"/>
        <v>0</v>
      </c>
      <c r="AJ73" s="200">
        <f t="shared" si="23"/>
        <v>0</v>
      </c>
      <c r="AK73" s="200">
        <f t="shared" si="23"/>
        <v>0</v>
      </c>
      <c r="AL73" s="200">
        <f t="shared" si="23"/>
        <v>0</v>
      </c>
      <c r="AM73" s="200">
        <f t="shared" si="23"/>
        <v>0</v>
      </c>
      <c r="AN73" s="200">
        <f t="shared" si="23"/>
        <v>0</v>
      </c>
      <c r="AO73" s="200">
        <f t="shared" si="23"/>
        <v>0</v>
      </c>
      <c r="AP73" s="200">
        <f t="shared" si="23"/>
        <v>0</v>
      </c>
    </row>
    <row r="75" spans="1:42" x14ac:dyDescent="0.2">
      <c r="A75" s="270" t="s">
        <v>27</v>
      </c>
      <c r="B75" s="43"/>
      <c r="C75" s="200">
        <f>C40-C73</f>
        <v>0</v>
      </c>
      <c r="D75" s="200">
        <f>D40-D73</f>
        <v>0</v>
      </c>
      <c r="E75" s="200">
        <f>E40-E73</f>
        <v>0</v>
      </c>
      <c r="F75" s="200">
        <f>F40-F73</f>
        <v>0</v>
      </c>
      <c r="G75" s="200">
        <f>G40-G73</f>
        <v>0</v>
      </c>
      <c r="H75" s="200">
        <f>H40-H73</f>
        <v>0</v>
      </c>
      <c r="I75" s="200">
        <f>I40-I73</f>
        <v>0</v>
      </c>
      <c r="J75" s="200">
        <f>J40-J73</f>
        <v>0</v>
      </c>
      <c r="K75" s="200">
        <f>K40-K73</f>
        <v>0</v>
      </c>
      <c r="L75" s="200">
        <f>L40-L73</f>
        <v>0</v>
      </c>
      <c r="M75" s="200">
        <f>M40-M73</f>
        <v>0</v>
      </c>
      <c r="N75" s="200">
        <f>N40-N73</f>
        <v>0</v>
      </c>
      <c r="O75" s="200">
        <f>O40-O73</f>
        <v>0</v>
      </c>
      <c r="P75" s="200">
        <f>P40-P73</f>
        <v>0</v>
      </c>
      <c r="Q75" s="200">
        <f>Q40-Q73</f>
        <v>0</v>
      </c>
      <c r="R75" s="200">
        <f>R40-R73</f>
        <v>0</v>
      </c>
      <c r="S75" s="200">
        <f>S40-S73</f>
        <v>0</v>
      </c>
      <c r="T75" s="200">
        <f>T40-T73</f>
        <v>0</v>
      </c>
      <c r="U75" s="200">
        <f>U40-U73</f>
        <v>0</v>
      </c>
      <c r="V75" s="200">
        <f>V40-V73</f>
        <v>0</v>
      </c>
      <c r="W75" s="200">
        <f>W40-W73</f>
        <v>0</v>
      </c>
      <c r="X75" s="200">
        <f>X40-X73</f>
        <v>0</v>
      </c>
      <c r="Y75" s="200">
        <f>Y40-Y73</f>
        <v>0</v>
      </c>
      <c r="Z75" s="200">
        <f>Z40-Z73</f>
        <v>0</v>
      </c>
      <c r="AA75" s="200">
        <f>AA40-AA73</f>
        <v>0</v>
      </c>
      <c r="AB75" s="200">
        <f>AB40-AB73</f>
        <v>0</v>
      </c>
      <c r="AC75" s="200">
        <f>AC40-AC73</f>
        <v>0</v>
      </c>
      <c r="AD75" s="200">
        <f>AD40-AD73</f>
        <v>0</v>
      </c>
      <c r="AE75" s="200">
        <f>AE40-AE73</f>
        <v>0</v>
      </c>
      <c r="AF75" s="200">
        <f>AF40-AF73</f>
        <v>0</v>
      </c>
      <c r="AG75" s="200">
        <f>AG40-AG73</f>
        <v>0</v>
      </c>
      <c r="AH75" s="200">
        <f>AH40-AH73</f>
        <v>0</v>
      </c>
      <c r="AI75" s="200">
        <f>AI40-AI73</f>
        <v>0</v>
      </c>
      <c r="AJ75" s="200">
        <f>AJ40-AJ73</f>
        <v>0</v>
      </c>
      <c r="AK75" s="200">
        <f>AK40-AK73</f>
        <v>0</v>
      </c>
      <c r="AL75" s="200">
        <f>AL40-AL73</f>
        <v>0</v>
      </c>
      <c r="AM75" s="200">
        <f>AM40-AM73</f>
        <v>0</v>
      </c>
      <c r="AN75" s="200">
        <f>AN40-AN73</f>
        <v>0</v>
      </c>
      <c r="AO75" s="200">
        <f>AO40-AO73</f>
        <v>0</v>
      </c>
      <c r="AP75" s="200">
        <f>AP40-AP73</f>
        <v>0</v>
      </c>
    </row>
    <row r="76" spans="1:42" x14ac:dyDescent="0.2">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row>
    <row r="77" spans="1:42" x14ac:dyDescent="0.2">
      <c r="A77" s="109" t="s">
        <v>83</v>
      </c>
      <c r="B77" s="8"/>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row>
    <row r="78" spans="1:42" x14ac:dyDescent="0.2">
      <c r="A78" s="25" t="s">
        <v>245</v>
      </c>
      <c r="B78" s="20"/>
      <c r="C78" s="20"/>
      <c r="D78" s="20"/>
      <c r="E78" s="20"/>
      <c r="F78" s="20"/>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row>
    <row r="79" spans="1:42" x14ac:dyDescent="0.2">
      <c r="A79" s="23" t="s">
        <v>27</v>
      </c>
      <c r="B79" s="192"/>
      <c r="C79" s="192">
        <f>C75</f>
        <v>0</v>
      </c>
      <c r="D79" s="192">
        <f t="shared" ref="D79:AP79" si="24">D75</f>
        <v>0</v>
      </c>
      <c r="E79" s="192">
        <f t="shared" si="24"/>
        <v>0</v>
      </c>
      <c r="F79" s="192">
        <f t="shared" si="24"/>
        <v>0</v>
      </c>
      <c r="G79" s="192">
        <f t="shared" si="24"/>
        <v>0</v>
      </c>
      <c r="H79" s="192">
        <f t="shared" si="24"/>
        <v>0</v>
      </c>
      <c r="I79" s="192">
        <f t="shared" si="24"/>
        <v>0</v>
      </c>
      <c r="J79" s="192">
        <f t="shared" si="24"/>
        <v>0</v>
      </c>
      <c r="K79" s="192">
        <f t="shared" si="24"/>
        <v>0</v>
      </c>
      <c r="L79" s="192">
        <f t="shared" si="24"/>
        <v>0</v>
      </c>
      <c r="M79" s="192">
        <f t="shared" si="24"/>
        <v>0</v>
      </c>
      <c r="N79" s="192">
        <f t="shared" si="24"/>
        <v>0</v>
      </c>
      <c r="O79" s="192">
        <f t="shared" si="24"/>
        <v>0</v>
      </c>
      <c r="P79" s="192">
        <f t="shared" si="24"/>
        <v>0</v>
      </c>
      <c r="Q79" s="192">
        <f t="shared" si="24"/>
        <v>0</v>
      </c>
      <c r="R79" s="192">
        <f t="shared" si="24"/>
        <v>0</v>
      </c>
      <c r="S79" s="192">
        <f t="shared" si="24"/>
        <v>0</v>
      </c>
      <c r="T79" s="192">
        <f t="shared" si="24"/>
        <v>0</v>
      </c>
      <c r="U79" s="192">
        <f t="shared" si="24"/>
        <v>0</v>
      </c>
      <c r="V79" s="192">
        <f t="shared" si="24"/>
        <v>0</v>
      </c>
      <c r="W79" s="192">
        <f t="shared" si="24"/>
        <v>0</v>
      </c>
      <c r="X79" s="192">
        <f t="shared" si="24"/>
        <v>0</v>
      </c>
      <c r="Y79" s="192">
        <f t="shared" si="24"/>
        <v>0</v>
      </c>
      <c r="Z79" s="192">
        <f t="shared" si="24"/>
        <v>0</v>
      </c>
      <c r="AA79" s="192">
        <f t="shared" si="24"/>
        <v>0</v>
      </c>
      <c r="AB79" s="192">
        <f t="shared" si="24"/>
        <v>0</v>
      </c>
      <c r="AC79" s="192">
        <f t="shared" si="24"/>
        <v>0</v>
      </c>
      <c r="AD79" s="192">
        <f t="shared" si="24"/>
        <v>0</v>
      </c>
      <c r="AE79" s="192">
        <f t="shared" si="24"/>
        <v>0</v>
      </c>
      <c r="AF79" s="192">
        <f t="shared" si="24"/>
        <v>0</v>
      </c>
      <c r="AG79" s="192">
        <f t="shared" si="24"/>
        <v>0</v>
      </c>
      <c r="AH79" s="192">
        <f t="shared" si="24"/>
        <v>0</v>
      </c>
      <c r="AI79" s="192">
        <f t="shared" si="24"/>
        <v>0</v>
      </c>
      <c r="AJ79" s="192">
        <f t="shared" si="24"/>
        <v>0</v>
      </c>
      <c r="AK79" s="192">
        <f t="shared" si="24"/>
        <v>0</v>
      </c>
      <c r="AL79" s="192">
        <f t="shared" si="24"/>
        <v>0</v>
      </c>
      <c r="AM79" s="192">
        <f t="shared" si="24"/>
        <v>0</v>
      </c>
      <c r="AN79" s="192">
        <f t="shared" si="24"/>
        <v>0</v>
      </c>
      <c r="AO79" s="192">
        <f t="shared" si="24"/>
        <v>0</v>
      </c>
      <c r="AP79" s="192">
        <f t="shared" si="24"/>
        <v>0</v>
      </c>
    </row>
    <row r="80" spans="1:42" x14ac:dyDescent="0.2">
      <c r="A80" s="23" t="s">
        <v>189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tr">
        <f>A34</f>
        <v>Federal</v>
      </c>
      <c r="B81" s="136"/>
      <c r="C81" s="192">
        <f t="shared" ref="C81:AP81" si="25">IF(pbi_fed_for_ds="Yes",0,C566)</f>
        <v>0</v>
      </c>
      <c r="D81" s="192">
        <f t="shared" si="25"/>
        <v>0</v>
      </c>
      <c r="E81" s="192">
        <f t="shared" si="25"/>
        <v>0</v>
      </c>
      <c r="F81" s="192">
        <f t="shared" si="25"/>
        <v>0</v>
      </c>
      <c r="G81" s="192">
        <f t="shared" si="25"/>
        <v>0</v>
      </c>
      <c r="H81" s="192">
        <f t="shared" si="25"/>
        <v>0</v>
      </c>
      <c r="I81" s="192">
        <f t="shared" si="25"/>
        <v>0</v>
      </c>
      <c r="J81" s="192">
        <f t="shared" si="25"/>
        <v>0</v>
      </c>
      <c r="K81" s="192">
        <f t="shared" si="25"/>
        <v>0</v>
      </c>
      <c r="L81" s="192">
        <f t="shared" si="25"/>
        <v>0</v>
      </c>
      <c r="M81" s="192">
        <f t="shared" si="25"/>
        <v>0</v>
      </c>
      <c r="N81" s="192">
        <f t="shared" si="25"/>
        <v>0</v>
      </c>
      <c r="O81" s="192">
        <f t="shared" si="25"/>
        <v>0</v>
      </c>
      <c r="P81" s="192">
        <f t="shared" si="25"/>
        <v>0</v>
      </c>
      <c r="Q81" s="192">
        <f t="shared" si="25"/>
        <v>0</v>
      </c>
      <c r="R81" s="192">
        <f t="shared" si="25"/>
        <v>0</v>
      </c>
      <c r="S81" s="192">
        <f t="shared" si="25"/>
        <v>0</v>
      </c>
      <c r="T81" s="192">
        <f t="shared" si="25"/>
        <v>0</v>
      </c>
      <c r="U81" s="192">
        <f t="shared" si="25"/>
        <v>0</v>
      </c>
      <c r="V81" s="192">
        <f t="shared" si="25"/>
        <v>0</v>
      </c>
      <c r="W81" s="192">
        <f t="shared" si="25"/>
        <v>0</v>
      </c>
      <c r="X81" s="192">
        <f t="shared" si="25"/>
        <v>0</v>
      </c>
      <c r="Y81" s="192">
        <f t="shared" si="25"/>
        <v>0</v>
      </c>
      <c r="Z81" s="192">
        <f t="shared" si="25"/>
        <v>0</v>
      </c>
      <c r="AA81" s="192">
        <f t="shared" si="25"/>
        <v>0</v>
      </c>
      <c r="AB81" s="192">
        <f t="shared" si="25"/>
        <v>0</v>
      </c>
      <c r="AC81" s="192">
        <f t="shared" si="25"/>
        <v>0</v>
      </c>
      <c r="AD81" s="192">
        <f t="shared" si="25"/>
        <v>0</v>
      </c>
      <c r="AE81" s="192">
        <f t="shared" si="25"/>
        <v>0</v>
      </c>
      <c r="AF81" s="192">
        <f t="shared" si="25"/>
        <v>0</v>
      </c>
      <c r="AG81" s="192">
        <f t="shared" si="25"/>
        <v>0</v>
      </c>
      <c r="AH81" s="192">
        <f t="shared" si="25"/>
        <v>0</v>
      </c>
      <c r="AI81" s="192">
        <f t="shared" si="25"/>
        <v>0</v>
      </c>
      <c r="AJ81" s="192">
        <f t="shared" si="25"/>
        <v>0</v>
      </c>
      <c r="AK81" s="192">
        <f t="shared" si="25"/>
        <v>0</v>
      </c>
      <c r="AL81" s="192">
        <f t="shared" si="25"/>
        <v>0</v>
      </c>
      <c r="AM81" s="192">
        <f t="shared" si="25"/>
        <v>0</v>
      </c>
      <c r="AN81" s="192">
        <f t="shared" si="25"/>
        <v>0</v>
      </c>
      <c r="AO81" s="192">
        <f t="shared" si="25"/>
        <v>0</v>
      </c>
      <c r="AP81" s="192">
        <f t="shared" si="25"/>
        <v>0</v>
      </c>
    </row>
    <row r="82" spans="1:42" x14ac:dyDescent="0.2">
      <c r="A82" s="27" t="str">
        <f>A35</f>
        <v>State</v>
      </c>
      <c r="B82" s="136"/>
      <c r="C82" s="192">
        <f t="shared" ref="C82:AP82" si="26">IF(pbi_sta_for_ds="Yes",0,C570)</f>
        <v>0</v>
      </c>
      <c r="D82" s="192">
        <f t="shared" si="26"/>
        <v>0</v>
      </c>
      <c r="E82" s="192">
        <f t="shared" si="26"/>
        <v>0</v>
      </c>
      <c r="F82" s="192">
        <f t="shared" si="26"/>
        <v>0</v>
      </c>
      <c r="G82" s="192">
        <f t="shared" si="26"/>
        <v>0</v>
      </c>
      <c r="H82" s="192">
        <f t="shared" si="26"/>
        <v>0</v>
      </c>
      <c r="I82" s="192">
        <f t="shared" si="26"/>
        <v>0</v>
      </c>
      <c r="J82" s="192">
        <f t="shared" si="26"/>
        <v>0</v>
      </c>
      <c r="K82" s="192">
        <f t="shared" si="26"/>
        <v>0</v>
      </c>
      <c r="L82" s="192">
        <f t="shared" si="26"/>
        <v>0</v>
      </c>
      <c r="M82" s="192">
        <f t="shared" si="26"/>
        <v>0</v>
      </c>
      <c r="N82" s="192">
        <f t="shared" si="26"/>
        <v>0</v>
      </c>
      <c r="O82" s="192">
        <f t="shared" si="26"/>
        <v>0</v>
      </c>
      <c r="P82" s="192">
        <f t="shared" si="26"/>
        <v>0</v>
      </c>
      <c r="Q82" s="192">
        <f t="shared" si="26"/>
        <v>0</v>
      </c>
      <c r="R82" s="192">
        <f t="shared" si="26"/>
        <v>0</v>
      </c>
      <c r="S82" s="192">
        <f t="shared" si="26"/>
        <v>0</v>
      </c>
      <c r="T82" s="192">
        <f t="shared" si="26"/>
        <v>0</v>
      </c>
      <c r="U82" s="192">
        <f t="shared" si="26"/>
        <v>0</v>
      </c>
      <c r="V82" s="192">
        <f t="shared" si="26"/>
        <v>0</v>
      </c>
      <c r="W82" s="192">
        <f t="shared" si="26"/>
        <v>0</v>
      </c>
      <c r="X82" s="192">
        <f t="shared" si="26"/>
        <v>0</v>
      </c>
      <c r="Y82" s="192">
        <f t="shared" si="26"/>
        <v>0</v>
      </c>
      <c r="Z82" s="192">
        <f t="shared" si="26"/>
        <v>0</v>
      </c>
      <c r="AA82" s="192">
        <f t="shared" si="26"/>
        <v>0</v>
      </c>
      <c r="AB82" s="192">
        <f t="shared" si="26"/>
        <v>0</v>
      </c>
      <c r="AC82" s="192">
        <f t="shared" si="26"/>
        <v>0</v>
      </c>
      <c r="AD82" s="192">
        <f t="shared" si="26"/>
        <v>0</v>
      </c>
      <c r="AE82" s="192">
        <f t="shared" si="26"/>
        <v>0</v>
      </c>
      <c r="AF82" s="192">
        <f t="shared" si="26"/>
        <v>0</v>
      </c>
      <c r="AG82" s="192">
        <f t="shared" si="26"/>
        <v>0</v>
      </c>
      <c r="AH82" s="192">
        <f t="shared" si="26"/>
        <v>0</v>
      </c>
      <c r="AI82" s="192">
        <f t="shared" si="26"/>
        <v>0</v>
      </c>
      <c r="AJ82" s="192">
        <f t="shared" si="26"/>
        <v>0</v>
      </c>
      <c r="AK82" s="192">
        <f t="shared" si="26"/>
        <v>0</v>
      </c>
      <c r="AL82" s="192">
        <f t="shared" si="26"/>
        <v>0</v>
      </c>
      <c r="AM82" s="192">
        <f t="shared" si="26"/>
        <v>0</v>
      </c>
      <c r="AN82" s="192">
        <f t="shared" si="26"/>
        <v>0</v>
      </c>
      <c r="AO82" s="192">
        <f t="shared" si="26"/>
        <v>0</v>
      </c>
      <c r="AP82" s="192">
        <f t="shared" si="26"/>
        <v>0</v>
      </c>
    </row>
    <row r="83" spans="1:42" x14ac:dyDescent="0.2">
      <c r="A83" s="27" t="str">
        <f>A36</f>
        <v>Utility</v>
      </c>
      <c r="B83" s="136"/>
      <c r="C83" s="192">
        <f t="shared" ref="C83:AP83" si="27">IF(pbi_uti_for_ds="Yes",0,C574)</f>
        <v>0</v>
      </c>
      <c r="D83" s="192">
        <f t="shared" si="27"/>
        <v>0</v>
      </c>
      <c r="E83" s="192">
        <f t="shared" si="27"/>
        <v>0</v>
      </c>
      <c r="F83" s="192">
        <f t="shared" si="27"/>
        <v>0</v>
      </c>
      <c r="G83" s="192">
        <f t="shared" si="27"/>
        <v>0</v>
      </c>
      <c r="H83" s="192">
        <f t="shared" si="27"/>
        <v>0</v>
      </c>
      <c r="I83" s="192">
        <f t="shared" si="27"/>
        <v>0</v>
      </c>
      <c r="J83" s="192">
        <f t="shared" si="27"/>
        <v>0</v>
      </c>
      <c r="K83" s="192">
        <f t="shared" si="27"/>
        <v>0</v>
      </c>
      <c r="L83" s="192">
        <f t="shared" si="27"/>
        <v>0</v>
      </c>
      <c r="M83" s="192">
        <f t="shared" si="27"/>
        <v>0</v>
      </c>
      <c r="N83" s="192">
        <f t="shared" si="27"/>
        <v>0</v>
      </c>
      <c r="O83" s="192">
        <f t="shared" si="27"/>
        <v>0</v>
      </c>
      <c r="P83" s="192">
        <f t="shared" si="27"/>
        <v>0</v>
      </c>
      <c r="Q83" s="192">
        <f t="shared" si="27"/>
        <v>0</v>
      </c>
      <c r="R83" s="192">
        <f t="shared" si="27"/>
        <v>0</v>
      </c>
      <c r="S83" s="192">
        <f t="shared" si="27"/>
        <v>0</v>
      </c>
      <c r="T83" s="192">
        <f t="shared" si="27"/>
        <v>0</v>
      </c>
      <c r="U83" s="192">
        <f t="shared" si="27"/>
        <v>0</v>
      </c>
      <c r="V83" s="192">
        <f t="shared" si="27"/>
        <v>0</v>
      </c>
      <c r="W83" s="192">
        <f t="shared" si="27"/>
        <v>0</v>
      </c>
      <c r="X83" s="192">
        <f t="shared" si="27"/>
        <v>0</v>
      </c>
      <c r="Y83" s="192">
        <f t="shared" si="27"/>
        <v>0</v>
      </c>
      <c r="Z83" s="192">
        <f t="shared" si="27"/>
        <v>0</v>
      </c>
      <c r="AA83" s="192">
        <f t="shared" si="27"/>
        <v>0</v>
      </c>
      <c r="AB83" s="192">
        <f t="shared" si="27"/>
        <v>0</v>
      </c>
      <c r="AC83" s="192">
        <f t="shared" si="27"/>
        <v>0</v>
      </c>
      <c r="AD83" s="192">
        <f t="shared" si="27"/>
        <v>0</v>
      </c>
      <c r="AE83" s="192">
        <f t="shared" si="27"/>
        <v>0</v>
      </c>
      <c r="AF83" s="192">
        <f t="shared" si="27"/>
        <v>0</v>
      </c>
      <c r="AG83" s="192">
        <f t="shared" si="27"/>
        <v>0</v>
      </c>
      <c r="AH83" s="192">
        <f t="shared" si="27"/>
        <v>0</v>
      </c>
      <c r="AI83" s="192">
        <f t="shared" si="27"/>
        <v>0</v>
      </c>
      <c r="AJ83" s="192">
        <f t="shared" si="27"/>
        <v>0</v>
      </c>
      <c r="AK83" s="192">
        <f t="shared" si="27"/>
        <v>0</v>
      </c>
      <c r="AL83" s="192">
        <f t="shared" si="27"/>
        <v>0</v>
      </c>
      <c r="AM83" s="192">
        <f t="shared" si="27"/>
        <v>0</v>
      </c>
      <c r="AN83" s="192">
        <f t="shared" si="27"/>
        <v>0</v>
      </c>
      <c r="AO83" s="192">
        <f t="shared" si="27"/>
        <v>0</v>
      </c>
      <c r="AP83" s="192">
        <f t="shared" si="27"/>
        <v>0</v>
      </c>
    </row>
    <row r="84" spans="1:42" x14ac:dyDescent="0.2">
      <c r="A84" s="27" t="str">
        <f>A37</f>
        <v>Other</v>
      </c>
      <c r="B84" s="143"/>
      <c r="C84" s="193">
        <f t="shared" ref="C84:AP84" si="28">IF(pbi_oth_for_ds="Yes",0,C578)</f>
        <v>0</v>
      </c>
      <c r="D84" s="193">
        <f t="shared" si="28"/>
        <v>0</v>
      </c>
      <c r="E84" s="193">
        <f t="shared" si="28"/>
        <v>0</v>
      </c>
      <c r="F84" s="193">
        <f t="shared" si="28"/>
        <v>0</v>
      </c>
      <c r="G84" s="193">
        <f t="shared" si="28"/>
        <v>0</v>
      </c>
      <c r="H84" s="193">
        <f t="shared" si="28"/>
        <v>0</v>
      </c>
      <c r="I84" s="193">
        <f t="shared" si="28"/>
        <v>0</v>
      </c>
      <c r="J84" s="193">
        <f t="shared" si="28"/>
        <v>0</v>
      </c>
      <c r="K84" s="193">
        <f t="shared" si="28"/>
        <v>0</v>
      </c>
      <c r="L84" s="193">
        <f t="shared" si="28"/>
        <v>0</v>
      </c>
      <c r="M84" s="193">
        <f t="shared" si="28"/>
        <v>0</v>
      </c>
      <c r="N84" s="193">
        <f t="shared" si="28"/>
        <v>0</v>
      </c>
      <c r="O84" s="193">
        <f t="shared" si="28"/>
        <v>0</v>
      </c>
      <c r="P84" s="193">
        <f t="shared" si="28"/>
        <v>0</v>
      </c>
      <c r="Q84" s="193">
        <f t="shared" si="28"/>
        <v>0</v>
      </c>
      <c r="R84" s="193">
        <f t="shared" si="28"/>
        <v>0</v>
      </c>
      <c r="S84" s="193">
        <f t="shared" si="28"/>
        <v>0</v>
      </c>
      <c r="T84" s="193">
        <f t="shared" si="28"/>
        <v>0</v>
      </c>
      <c r="U84" s="193">
        <f t="shared" si="28"/>
        <v>0</v>
      </c>
      <c r="V84" s="193">
        <f t="shared" si="28"/>
        <v>0</v>
      </c>
      <c r="W84" s="193">
        <f t="shared" si="28"/>
        <v>0</v>
      </c>
      <c r="X84" s="193">
        <f t="shared" si="28"/>
        <v>0</v>
      </c>
      <c r="Y84" s="193">
        <f t="shared" si="28"/>
        <v>0</v>
      </c>
      <c r="Z84" s="193">
        <f t="shared" si="28"/>
        <v>0</v>
      </c>
      <c r="AA84" s="193">
        <f t="shared" si="28"/>
        <v>0</v>
      </c>
      <c r="AB84" s="193">
        <f t="shared" si="28"/>
        <v>0</v>
      </c>
      <c r="AC84" s="193">
        <f t="shared" si="28"/>
        <v>0</v>
      </c>
      <c r="AD84" s="193">
        <f t="shared" si="28"/>
        <v>0</v>
      </c>
      <c r="AE84" s="193">
        <f t="shared" si="28"/>
        <v>0</v>
      </c>
      <c r="AF84" s="193">
        <f t="shared" si="28"/>
        <v>0</v>
      </c>
      <c r="AG84" s="193">
        <f t="shared" si="28"/>
        <v>0</v>
      </c>
      <c r="AH84" s="193">
        <f t="shared" si="28"/>
        <v>0</v>
      </c>
      <c r="AI84" s="193">
        <f t="shared" si="28"/>
        <v>0</v>
      </c>
      <c r="AJ84" s="193">
        <f t="shared" si="28"/>
        <v>0</v>
      </c>
      <c r="AK84" s="193">
        <f t="shared" si="28"/>
        <v>0</v>
      </c>
      <c r="AL84" s="193">
        <f t="shared" si="28"/>
        <v>0</v>
      </c>
      <c r="AM84" s="193">
        <f t="shared" si="28"/>
        <v>0</v>
      </c>
      <c r="AN84" s="193">
        <f t="shared" si="28"/>
        <v>0</v>
      </c>
      <c r="AO84" s="193">
        <f t="shared" si="28"/>
        <v>0</v>
      </c>
      <c r="AP84" s="193">
        <f t="shared" si="28"/>
        <v>0</v>
      </c>
    </row>
    <row r="85" spans="1:42" x14ac:dyDescent="0.2">
      <c r="A85" s="27" t="s">
        <v>13</v>
      </c>
      <c r="B85" s="136"/>
      <c r="C85" s="192">
        <f>SUM(C81:C84)</f>
        <v>0</v>
      </c>
      <c r="D85" s="192">
        <f t="shared" ref="D85:AP85" si="29">SUM(D81:D84)</f>
        <v>0</v>
      </c>
      <c r="E85" s="192">
        <f t="shared" si="29"/>
        <v>0</v>
      </c>
      <c r="F85" s="192">
        <f t="shared" si="29"/>
        <v>0</v>
      </c>
      <c r="G85" s="192">
        <f t="shared" si="29"/>
        <v>0</v>
      </c>
      <c r="H85" s="192">
        <f t="shared" si="29"/>
        <v>0</v>
      </c>
      <c r="I85" s="192">
        <f t="shared" si="29"/>
        <v>0</v>
      </c>
      <c r="J85" s="192">
        <f t="shared" si="29"/>
        <v>0</v>
      </c>
      <c r="K85" s="192">
        <f t="shared" si="29"/>
        <v>0</v>
      </c>
      <c r="L85" s="192">
        <f t="shared" si="29"/>
        <v>0</v>
      </c>
      <c r="M85" s="192">
        <f t="shared" si="29"/>
        <v>0</v>
      </c>
      <c r="N85" s="192">
        <f t="shared" si="29"/>
        <v>0</v>
      </c>
      <c r="O85" s="192">
        <f t="shared" si="29"/>
        <v>0</v>
      </c>
      <c r="P85" s="192">
        <f t="shared" si="29"/>
        <v>0</v>
      </c>
      <c r="Q85" s="192">
        <f t="shared" si="29"/>
        <v>0</v>
      </c>
      <c r="R85" s="192">
        <f t="shared" si="29"/>
        <v>0</v>
      </c>
      <c r="S85" s="192">
        <f t="shared" si="29"/>
        <v>0</v>
      </c>
      <c r="T85" s="192">
        <f t="shared" si="29"/>
        <v>0</v>
      </c>
      <c r="U85" s="192">
        <f t="shared" si="29"/>
        <v>0</v>
      </c>
      <c r="V85" s="192">
        <f t="shared" si="29"/>
        <v>0</v>
      </c>
      <c r="W85" s="192">
        <f t="shared" si="29"/>
        <v>0</v>
      </c>
      <c r="X85" s="192">
        <f t="shared" si="29"/>
        <v>0</v>
      </c>
      <c r="Y85" s="192">
        <f t="shared" si="29"/>
        <v>0</v>
      </c>
      <c r="Z85" s="192">
        <f t="shared" si="29"/>
        <v>0</v>
      </c>
      <c r="AA85" s="192">
        <f t="shared" si="29"/>
        <v>0</v>
      </c>
      <c r="AB85" s="192">
        <f t="shared" si="29"/>
        <v>0</v>
      </c>
      <c r="AC85" s="192">
        <f t="shared" si="29"/>
        <v>0</v>
      </c>
      <c r="AD85" s="192">
        <f t="shared" si="29"/>
        <v>0</v>
      </c>
      <c r="AE85" s="192">
        <f t="shared" si="29"/>
        <v>0</v>
      </c>
      <c r="AF85" s="192">
        <f t="shared" si="29"/>
        <v>0</v>
      </c>
      <c r="AG85" s="192">
        <f t="shared" si="29"/>
        <v>0</v>
      </c>
      <c r="AH85" s="192">
        <f t="shared" si="29"/>
        <v>0</v>
      </c>
      <c r="AI85" s="192">
        <f t="shared" si="29"/>
        <v>0</v>
      </c>
      <c r="AJ85" s="192">
        <f t="shared" si="29"/>
        <v>0</v>
      </c>
      <c r="AK85" s="192">
        <f t="shared" si="29"/>
        <v>0</v>
      </c>
      <c r="AL85" s="192">
        <f t="shared" si="29"/>
        <v>0</v>
      </c>
      <c r="AM85" s="192">
        <f t="shared" si="29"/>
        <v>0</v>
      </c>
      <c r="AN85" s="192">
        <f t="shared" si="29"/>
        <v>0</v>
      </c>
      <c r="AO85" s="192">
        <f t="shared" si="29"/>
        <v>0</v>
      </c>
      <c r="AP85" s="192">
        <f t="shared" si="29"/>
        <v>0</v>
      </c>
    </row>
    <row r="86" spans="1:42" x14ac:dyDescent="0.2">
      <c r="A86" s="23" t="s">
        <v>264</v>
      </c>
      <c r="B86" s="192">
        <v>0</v>
      </c>
      <c r="C86" s="192">
        <f t="shared" ref="C86:AP86" si="30">C726</f>
        <v>0</v>
      </c>
      <c r="D86" s="192">
        <f t="shared" si="30"/>
        <v>0</v>
      </c>
      <c r="E86" s="192">
        <f t="shared" si="30"/>
        <v>0</v>
      </c>
      <c r="F86" s="192">
        <f t="shared" si="30"/>
        <v>0</v>
      </c>
      <c r="G86" s="192">
        <f t="shared" si="30"/>
        <v>0</v>
      </c>
      <c r="H86" s="192">
        <f t="shared" si="30"/>
        <v>0</v>
      </c>
      <c r="I86" s="192">
        <f t="shared" si="30"/>
        <v>0</v>
      </c>
      <c r="J86" s="192">
        <f t="shared" si="30"/>
        <v>0</v>
      </c>
      <c r="K86" s="192">
        <f t="shared" si="30"/>
        <v>0</v>
      </c>
      <c r="L86" s="192">
        <f t="shared" si="30"/>
        <v>0</v>
      </c>
      <c r="M86" s="192">
        <f t="shared" si="30"/>
        <v>0</v>
      </c>
      <c r="N86" s="192">
        <f t="shared" si="30"/>
        <v>0</v>
      </c>
      <c r="O86" s="192">
        <f t="shared" si="30"/>
        <v>0</v>
      </c>
      <c r="P86" s="192">
        <f t="shared" si="30"/>
        <v>0</v>
      </c>
      <c r="Q86" s="192">
        <f t="shared" si="30"/>
        <v>0</v>
      </c>
      <c r="R86" s="192">
        <f t="shared" si="30"/>
        <v>0</v>
      </c>
      <c r="S86" s="192">
        <f t="shared" si="30"/>
        <v>0</v>
      </c>
      <c r="T86" s="192">
        <f t="shared" si="30"/>
        <v>0</v>
      </c>
      <c r="U86" s="192">
        <f t="shared" si="30"/>
        <v>0</v>
      </c>
      <c r="V86" s="192">
        <f t="shared" si="30"/>
        <v>0</v>
      </c>
      <c r="W86" s="192">
        <f t="shared" si="30"/>
        <v>0</v>
      </c>
      <c r="X86" s="192">
        <f t="shared" si="30"/>
        <v>0</v>
      </c>
      <c r="Y86" s="192">
        <f t="shared" si="30"/>
        <v>0</v>
      </c>
      <c r="Z86" s="192">
        <f t="shared" si="30"/>
        <v>0</v>
      </c>
      <c r="AA86" s="192">
        <f t="shared" si="30"/>
        <v>0</v>
      </c>
      <c r="AB86" s="192">
        <f t="shared" si="30"/>
        <v>0</v>
      </c>
      <c r="AC86" s="192">
        <f t="shared" si="30"/>
        <v>0</v>
      </c>
      <c r="AD86" s="192">
        <f t="shared" si="30"/>
        <v>0</v>
      </c>
      <c r="AE86" s="192">
        <f t="shared" si="30"/>
        <v>0</v>
      </c>
      <c r="AF86" s="192">
        <f t="shared" si="30"/>
        <v>0</v>
      </c>
      <c r="AG86" s="192">
        <f t="shared" si="30"/>
        <v>0</v>
      </c>
      <c r="AH86" s="192">
        <f t="shared" si="30"/>
        <v>0</v>
      </c>
      <c r="AI86" s="192">
        <f t="shared" si="30"/>
        <v>0</v>
      </c>
      <c r="AJ86" s="192">
        <f t="shared" si="30"/>
        <v>0</v>
      </c>
      <c r="AK86" s="192">
        <f t="shared" si="30"/>
        <v>0</v>
      </c>
      <c r="AL86" s="192">
        <f t="shared" si="30"/>
        <v>0</v>
      </c>
      <c r="AM86" s="192">
        <f t="shared" si="30"/>
        <v>0</v>
      </c>
      <c r="AN86" s="192">
        <f t="shared" si="30"/>
        <v>0</v>
      </c>
      <c r="AO86" s="192">
        <f t="shared" si="30"/>
        <v>0</v>
      </c>
      <c r="AP86" s="192">
        <f t="shared" si="30"/>
        <v>0</v>
      </c>
    </row>
    <row r="87" spans="1:42" x14ac:dyDescent="0.2">
      <c r="A87" s="23" t="s">
        <v>265</v>
      </c>
      <c r="B87" s="193">
        <v>0</v>
      </c>
      <c r="C87" s="193">
        <f t="shared" ref="C87:AP87" si="31">-C585</f>
        <v>0</v>
      </c>
      <c r="D87" s="193">
        <f t="shared" si="31"/>
        <v>0</v>
      </c>
      <c r="E87" s="193">
        <f t="shared" si="31"/>
        <v>0</v>
      </c>
      <c r="F87" s="193">
        <f t="shared" si="31"/>
        <v>0</v>
      </c>
      <c r="G87" s="193">
        <f t="shared" si="31"/>
        <v>0</v>
      </c>
      <c r="H87" s="193">
        <f t="shared" si="31"/>
        <v>0</v>
      </c>
      <c r="I87" s="193">
        <f t="shared" si="31"/>
        <v>0</v>
      </c>
      <c r="J87" s="193">
        <f t="shared" si="31"/>
        <v>0</v>
      </c>
      <c r="K87" s="193">
        <f t="shared" si="31"/>
        <v>0</v>
      </c>
      <c r="L87" s="193">
        <f t="shared" si="31"/>
        <v>0</v>
      </c>
      <c r="M87" s="193">
        <f t="shared" si="31"/>
        <v>0</v>
      </c>
      <c r="N87" s="193">
        <f t="shared" si="31"/>
        <v>0</v>
      </c>
      <c r="O87" s="193">
        <f t="shared" si="31"/>
        <v>0</v>
      </c>
      <c r="P87" s="193">
        <f t="shared" si="31"/>
        <v>0</v>
      </c>
      <c r="Q87" s="193">
        <f t="shared" si="31"/>
        <v>0</v>
      </c>
      <c r="R87" s="193">
        <f t="shared" si="31"/>
        <v>0</v>
      </c>
      <c r="S87" s="193">
        <f t="shared" si="31"/>
        <v>0</v>
      </c>
      <c r="T87" s="193">
        <f t="shared" si="31"/>
        <v>0</v>
      </c>
      <c r="U87" s="193">
        <f t="shared" si="31"/>
        <v>0</v>
      </c>
      <c r="V87" s="193">
        <f t="shared" si="31"/>
        <v>0</v>
      </c>
      <c r="W87" s="193">
        <f t="shared" si="31"/>
        <v>0</v>
      </c>
      <c r="X87" s="193">
        <f t="shared" si="31"/>
        <v>0</v>
      </c>
      <c r="Y87" s="193">
        <f t="shared" si="31"/>
        <v>0</v>
      </c>
      <c r="Z87" s="193">
        <f t="shared" si="31"/>
        <v>0</v>
      </c>
      <c r="AA87" s="193">
        <f t="shared" si="31"/>
        <v>0</v>
      </c>
      <c r="AB87" s="193">
        <f t="shared" si="31"/>
        <v>0</v>
      </c>
      <c r="AC87" s="193">
        <f t="shared" si="31"/>
        <v>0</v>
      </c>
      <c r="AD87" s="193">
        <f t="shared" si="31"/>
        <v>0</v>
      </c>
      <c r="AE87" s="193">
        <f t="shared" si="31"/>
        <v>0</v>
      </c>
      <c r="AF87" s="193">
        <f t="shared" si="31"/>
        <v>0</v>
      </c>
      <c r="AG87" s="193">
        <f t="shared" si="31"/>
        <v>0</v>
      </c>
      <c r="AH87" s="193">
        <f t="shared" si="31"/>
        <v>0</v>
      </c>
      <c r="AI87" s="193">
        <f t="shared" si="31"/>
        <v>0</v>
      </c>
      <c r="AJ87" s="193">
        <f t="shared" si="31"/>
        <v>0</v>
      </c>
      <c r="AK87" s="193">
        <f t="shared" si="31"/>
        <v>0</v>
      </c>
      <c r="AL87" s="193">
        <f t="shared" si="31"/>
        <v>0</v>
      </c>
      <c r="AM87" s="193">
        <f t="shared" si="31"/>
        <v>0</v>
      </c>
      <c r="AN87" s="193">
        <f t="shared" si="31"/>
        <v>0</v>
      </c>
      <c r="AO87" s="193">
        <f t="shared" si="31"/>
        <v>0</v>
      </c>
      <c r="AP87" s="193">
        <f t="shared" si="31"/>
        <v>0</v>
      </c>
    </row>
    <row r="88" spans="1:42" x14ac:dyDescent="0.2">
      <c r="A88" s="267" t="s">
        <v>13</v>
      </c>
      <c r="B88" s="200">
        <f>B79+B85+B86+B87</f>
        <v>0</v>
      </c>
      <c r="C88" s="200">
        <f>C79+C85+C86+C87</f>
        <v>0</v>
      </c>
      <c r="D88" s="200">
        <f t="shared" ref="D88:AP88" si="32">D79+D85+D86+D87</f>
        <v>0</v>
      </c>
      <c r="E88" s="200">
        <f t="shared" si="32"/>
        <v>0</v>
      </c>
      <c r="F88" s="200">
        <f t="shared" si="32"/>
        <v>0</v>
      </c>
      <c r="G88" s="200">
        <f t="shared" si="32"/>
        <v>0</v>
      </c>
      <c r="H88" s="200">
        <f t="shared" si="32"/>
        <v>0</v>
      </c>
      <c r="I88" s="200">
        <f t="shared" si="32"/>
        <v>0</v>
      </c>
      <c r="J88" s="200">
        <f t="shared" si="32"/>
        <v>0</v>
      </c>
      <c r="K88" s="200">
        <f t="shared" si="32"/>
        <v>0</v>
      </c>
      <c r="L88" s="200">
        <f t="shared" si="32"/>
        <v>0</v>
      </c>
      <c r="M88" s="200">
        <f t="shared" si="32"/>
        <v>0</v>
      </c>
      <c r="N88" s="200">
        <f t="shared" si="32"/>
        <v>0</v>
      </c>
      <c r="O88" s="200">
        <f t="shared" si="32"/>
        <v>0</v>
      </c>
      <c r="P88" s="200">
        <f t="shared" si="32"/>
        <v>0</v>
      </c>
      <c r="Q88" s="200">
        <f t="shared" si="32"/>
        <v>0</v>
      </c>
      <c r="R88" s="200">
        <f t="shared" si="32"/>
        <v>0</v>
      </c>
      <c r="S88" s="200">
        <f t="shared" si="32"/>
        <v>0</v>
      </c>
      <c r="T88" s="200">
        <f t="shared" si="32"/>
        <v>0</v>
      </c>
      <c r="U88" s="200">
        <f t="shared" si="32"/>
        <v>0</v>
      </c>
      <c r="V88" s="200">
        <f t="shared" si="32"/>
        <v>0</v>
      </c>
      <c r="W88" s="200">
        <f t="shared" si="32"/>
        <v>0</v>
      </c>
      <c r="X88" s="200">
        <f t="shared" si="32"/>
        <v>0</v>
      </c>
      <c r="Y88" s="200">
        <f t="shared" si="32"/>
        <v>0</v>
      </c>
      <c r="Z88" s="200">
        <f t="shared" si="32"/>
        <v>0</v>
      </c>
      <c r="AA88" s="200">
        <f t="shared" si="32"/>
        <v>0</v>
      </c>
      <c r="AB88" s="200">
        <f t="shared" si="32"/>
        <v>0</v>
      </c>
      <c r="AC88" s="200">
        <f t="shared" si="32"/>
        <v>0</v>
      </c>
      <c r="AD88" s="200">
        <f t="shared" si="32"/>
        <v>0</v>
      </c>
      <c r="AE88" s="200">
        <f t="shared" si="32"/>
        <v>0</v>
      </c>
      <c r="AF88" s="200">
        <f t="shared" si="32"/>
        <v>0</v>
      </c>
      <c r="AG88" s="200">
        <f t="shared" si="32"/>
        <v>0</v>
      </c>
      <c r="AH88" s="200">
        <f t="shared" si="32"/>
        <v>0</v>
      </c>
      <c r="AI88" s="200">
        <f t="shared" si="32"/>
        <v>0</v>
      </c>
      <c r="AJ88" s="200">
        <f t="shared" si="32"/>
        <v>0</v>
      </c>
      <c r="AK88" s="200">
        <f t="shared" si="32"/>
        <v>0</v>
      </c>
      <c r="AL88" s="200">
        <f t="shared" si="32"/>
        <v>0</v>
      </c>
      <c r="AM88" s="200">
        <f t="shared" si="32"/>
        <v>0</v>
      </c>
      <c r="AN88" s="200">
        <f t="shared" si="32"/>
        <v>0</v>
      </c>
      <c r="AO88" s="200">
        <f t="shared" si="32"/>
        <v>0</v>
      </c>
      <c r="AP88" s="200">
        <f t="shared" si="32"/>
        <v>0</v>
      </c>
    </row>
    <row r="89" spans="1:42" x14ac:dyDescent="0.2">
      <c r="A89" s="2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5" t="s">
        <v>69</v>
      </c>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4" t="s">
        <v>195</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196</v>
      </c>
      <c r="B92" s="187">
        <f>-total_installed_cost</f>
        <v>0</v>
      </c>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255</v>
      </c>
      <c r="B93" s="187">
        <f>-(cost_debt_closing)</f>
        <v>0</v>
      </c>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256</v>
      </c>
      <c r="B94" s="187">
        <f>-CostDebtUpfront</f>
        <v>0</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257</v>
      </c>
      <c r="B95" s="187">
        <f>-cost_other_financing</f>
        <v>0</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197</v>
      </c>
      <c r="B96" s="187">
        <f>-Inputs!I85</f>
        <v>0</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262</v>
      </c>
      <c r="B97" s="187">
        <f>C547+C553</f>
        <v>0</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7" t="s">
        <v>263</v>
      </c>
      <c r="B98" s="193">
        <f>C560</f>
        <v>0</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27" t="s">
        <v>205</v>
      </c>
      <c r="B99" s="192">
        <f>SUM(B92:B98)</f>
        <v>0</v>
      </c>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c r="AA99" s="192"/>
      <c r="AB99" s="192"/>
      <c r="AC99" s="192"/>
      <c r="AD99" s="192"/>
      <c r="AE99" s="192"/>
      <c r="AF99" s="192"/>
      <c r="AG99" s="192"/>
      <c r="AH99" s="192"/>
      <c r="AI99" s="192"/>
      <c r="AJ99" s="192"/>
      <c r="AK99" s="192"/>
      <c r="AL99" s="192"/>
      <c r="AM99" s="192"/>
      <c r="AN99" s="192"/>
      <c r="AO99" s="192"/>
      <c r="AP99" s="192"/>
    </row>
    <row r="100" spans="1:42" x14ac:dyDescent="0.2">
      <c r="A100" s="23" t="s">
        <v>198</v>
      </c>
      <c r="B100" s="192"/>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2">
      <c r="A101" s="27" t="s">
        <v>289</v>
      </c>
      <c r="B101" s="192">
        <f>-B612-B613</f>
        <v>0</v>
      </c>
      <c r="C101" s="192">
        <f t="shared" ref="C101:AP101" si="33">-C612-C613</f>
        <v>0</v>
      </c>
      <c r="D101" s="192">
        <f t="shared" si="33"/>
        <v>0</v>
      </c>
      <c r="E101" s="192">
        <f t="shared" si="33"/>
        <v>0</v>
      </c>
      <c r="F101" s="192">
        <f t="shared" si="33"/>
        <v>0</v>
      </c>
      <c r="G101" s="192">
        <f t="shared" si="33"/>
        <v>0</v>
      </c>
      <c r="H101" s="192">
        <f t="shared" si="33"/>
        <v>0</v>
      </c>
      <c r="I101" s="192">
        <f t="shared" si="33"/>
        <v>0</v>
      </c>
      <c r="J101" s="192">
        <f t="shared" si="33"/>
        <v>0</v>
      </c>
      <c r="K101" s="192">
        <f t="shared" si="33"/>
        <v>0</v>
      </c>
      <c r="L101" s="192">
        <f t="shared" si="33"/>
        <v>0</v>
      </c>
      <c r="M101" s="192">
        <f t="shared" si="33"/>
        <v>0</v>
      </c>
      <c r="N101" s="192">
        <f t="shared" si="33"/>
        <v>0</v>
      </c>
      <c r="O101" s="192">
        <f t="shared" si="33"/>
        <v>0</v>
      </c>
      <c r="P101" s="192">
        <f t="shared" si="33"/>
        <v>0</v>
      </c>
      <c r="Q101" s="192">
        <f t="shared" si="33"/>
        <v>0</v>
      </c>
      <c r="R101" s="192">
        <f t="shared" si="33"/>
        <v>0</v>
      </c>
      <c r="S101" s="192">
        <f t="shared" si="33"/>
        <v>0</v>
      </c>
      <c r="T101" s="192">
        <f t="shared" si="33"/>
        <v>0</v>
      </c>
      <c r="U101" s="192">
        <f t="shared" si="33"/>
        <v>0</v>
      </c>
      <c r="V101" s="192">
        <f t="shared" si="33"/>
        <v>0</v>
      </c>
      <c r="W101" s="192">
        <f t="shared" si="33"/>
        <v>0</v>
      </c>
      <c r="X101" s="192">
        <f t="shared" si="33"/>
        <v>0</v>
      </c>
      <c r="Y101" s="192">
        <f t="shared" si="33"/>
        <v>0</v>
      </c>
      <c r="Z101" s="192">
        <f t="shared" si="33"/>
        <v>0</v>
      </c>
      <c r="AA101" s="192">
        <f t="shared" si="33"/>
        <v>0</v>
      </c>
      <c r="AB101" s="192">
        <f t="shared" si="33"/>
        <v>0</v>
      </c>
      <c r="AC101" s="192">
        <f t="shared" si="33"/>
        <v>0</v>
      </c>
      <c r="AD101" s="192">
        <f t="shared" si="33"/>
        <v>0</v>
      </c>
      <c r="AE101" s="192">
        <f t="shared" si="33"/>
        <v>0</v>
      </c>
      <c r="AF101" s="192">
        <f t="shared" si="33"/>
        <v>0</v>
      </c>
      <c r="AG101" s="192">
        <f t="shared" si="33"/>
        <v>0</v>
      </c>
      <c r="AH101" s="192">
        <f t="shared" si="33"/>
        <v>0</v>
      </c>
      <c r="AI101" s="192">
        <f t="shared" si="33"/>
        <v>0</v>
      </c>
      <c r="AJ101" s="192">
        <f t="shared" si="33"/>
        <v>0</v>
      </c>
      <c r="AK101" s="192">
        <f t="shared" si="33"/>
        <v>0</v>
      </c>
      <c r="AL101" s="192">
        <f t="shared" si="33"/>
        <v>0</v>
      </c>
      <c r="AM101" s="192">
        <f t="shared" si="33"/>
        <v>0</v>
      </c>
      <c r="AN101" s="192">
        <f t="shared" si="33"/>
        <v>0</v>
      </c>
      <c r="AO101" s="192">
        <f t="shared" si="33"/>
        <v>0</v>
      </c>
      <c r="AP101" s="192">
        <f t="shared" si="33"/>
        <v>0</v>
      </c>
    </row>
    <row r="102" spans="1:42" x14ac:dyDescent="0.2">
      <c r="A102" s="27" t="s">
        <v>288</v>
      </c>
      <c r="B102" s="192">
        <f t="shared" ref="B102:AP102" si="34">-B618-B619</f>
        <v>0</v>
      </c>
      <c r="C102" s="192">
        <f t="shared" si="34"/>
        <v>0</v>
      </c>
      <c r="D102" s="192">
        <f t="shared" si="34"/>
        <v>0</v>
      </c>
      <c r="E102" s="192">
        <f t="shared" si="34"/>
        <v>0</v>
      </c>
      <c r="F102" s="192">
        <f t="shared" si="34"/>
        <v>0</v>
      </c>
      <c r="G102" s="192">
        <f t="shared" si="34"/>
        <v>0</v>
      </c>
      <c r="H102" s="192">
        <f t="shared" si="34"/>
        <v>0</v>
      </c>
      <c r="I102" s="192">
        <f t="shared" si="34"/>
        <v>0</v>
      </c>
      <c r="J102" s="192">
        <f t="shared" si="34"/>
        <v>0</v>
      </c>
      <c r="K102" s="192">
        <f t="shared" si="34"/>
        <v>0</v>
      </c>
      <c r="L102" s="192">
        <f t="shared" si="34"/>
        <v>0</v>
      </c>
      <c r="M102" s="192">
        <f t="shared" si="34"/>
        <v>0</v>
      </c>
      <c r="N102" s="192">
        <f t="shared" si="34"/>
        <v>0</v>
      </c>
      <c r="O102" s="192">
        <f t="shared" si="34"/>
        <v>0</v>
      </c>
      <c r="P102" s="192">
        <f t="shared" si="34"/>
        <v>0</v>
      </c>
      <c r="Q102" s="192">
        <f t="shared" si="34"/>
        <v>0</v>
      </c>
      <c r="R102" s="192">
        <f t="shared" si="34"/>
        <v>0</v>
      </c>
      <c r="S102" s="192">
        <f t="shared" si="34"/>
        <v>0</v>
      </c>
      <c r="T102" s="192">
        <f t="shared" si="34"/>
        <v>0</v>
      </c>
      <c r="U102" s="192">
        <f t="shared" si="34"/>
        <v>0</v>
      </c>
      <c r="V102" s="192">
        <f t="shared" si="34"/>
        <v>0</v>
      </c>
      <c r="W102" s="192">
        <f t="shared" si="34"/>
        <v>0</v>
      </c>
      <c r="X102" s="192">
        <f t="shared" si="34"/>
        <v>0</v>
      </c>
      <c r="Y102" s="192">
        <f t="shared" si="34"/>
        <v>0</v>
      </c>
      <c r="Z102" s="192">
        <f t="shared" si="34"/>
        <v>0</v>
      </c>
      <c r="AA102" s="192">
        <f t="shared" si="34"/>
        <v>0</v>
      </c>
      <c r="AB102" s="192">
        <f t="shared" si="34"/>
        <v>0</v>
      </c>
      <c r="AC102" s="192">
        <f t="shared" si="34"/>
        <v>0</v>
      </c>
      <c r="AD102" s="192">
        <f t="shared" si="34"/>
        <v>0</v>
      </c>
      <c r="AE102" s="192">
        <f t="shared" si="34"/>
        <v>0</v>
      </c>
      <c r="AF102" s="192">
        <f t="shared" si="34"/>
        <v>0</v>
      </c>
      <c r="AG102" s="192">
        <f t="shared" si="34"/>
        <v>0</v>
      </c>
      <c r="AH102" s="192">
        <f t="shared" si="34"/>
        <v>0</v>
      </c>
      <c r="AI102" s="192">
        <f t="shared" si="34"/>
        <v>0</v>
      </c>
      <c r="AJ102" s="192">
        <f t="shared" si="34"/>
        <v>0</v>
      </c>
      <c r="AK102" s="192">
        <f t="shared" si="34"/>
        <v>0</v>
      </c>
      <c r="AL102" s="192">
        <f t="shared" si="34"/>
        <v>0</v>
      </c>
      <c r="AM102" s="192">
        <f t="shared" si="34"/>
        <v>0</v>
      </c>
      <c r="AN102" s="192">
        <f t="shared" si="34"/>
        <v>0</v>
      </c>
      <c r="AO102" s="192">
        <f t="shared" si="34"/>
        <v>0</v>
      </c>
      <c r="AP102" s="192">
        <f t="shared" si="34"/>
        <v>0</v>
      </c>
    </row>
    <row r="103" spans="1:42" x14ac:dyDescent="0.2">
      <c r="A103" s="356" t="s">
        <v>300</v>
      </c>
      <c r="B103" s="358">
        <f>-B624-B625</f>
        <v>0</v>
      </c>
      <c r="C103" s="358">
        <f t="shared" ref="C103:AP103" si="35">-C624-C625</f>
        <v>0</v>
      </c>
      <c r="D103" s="358">
        <f t="shared" si="35"/>
        <v>0</v>
      </c>
      <c r="E103" s="358">
        <f t="shared" si="35"/>
        <v>0</v>
      </c>
      <c r="F103" s="358">
        <f t="shared" si="35"/>
        <v>0</v>
      </c>
      <c r="G103" s="358">
        <f t="shared" si="35"/>
        <v>0</v>
      </c>
      <c r="H103" s="358">
        <f t="shared" si="35"/>
        <v>0</v>
      </c>
      <c r="I103" s="358">
        <f t="shared" si="35"/>
        <v>0</v>
      </c>
      <c r="J103" s="358">
        <f t="shared" si="35"/>
        <v>0</v>
      </c>
      <c r="K103" s="358">
        <f t="shared" si="35"/>
        <v>0</v>
      </c>
      <c r="L103" s="358">
        <f t="shared" si="35"/>
        <v>0</v>
      </c>
      <c r="M103" s="358">
        <f t="shared" si="35"/>
        <v>0</v>
      </c>
      <c r="N103" s="358">
        <f t="shared" si="35"/>
        <v>0</v>
      </c>
      <c r="O103" s="358">
        <f t="shared" si="35"/>
        <v>0</v>
      </c>
      <c r="P103" s="358">
        <f t="shared" si="35"/>
        <v>0</v>
      </c>
      <c r="Q103" s="358">
        <f t="shared" si="35"/>
        <v>0</v>
      </c>
      <c r="R103" s="358">
        <f t="shared" si="35"/>
        <v>0</v>
      </c>
      <c r="S103" s="358">
        <f t="shared" si="35"/>
        <v>0</v>
      </c>
      <c r="T103" s="358">
        <f t="shared" si="35"/>
        <v>0</v>
      </c>
      <c r="U103" s="358">
        <f t="shared" si="35"/>
        <v>0</v>
      </c>
      <c r="V103" s="358">
        <f t="shared" si="35"/>
        <v>0</v>
      </c>
      <c r="W103" s="358">
        <f t="shared" si="35"/>
        <v>0</v>
      </c>
      <c r="X103" s="358">
        <f t="shared" si="35"/>
        <v>0</v>
      </c>
      <c r="Y103" s="358">
        <f t="shared" si="35"/>
        <v>0</v>
      </c>
      <c r="Z103" s="358">
        <f t="shared" si="35"/>
        <v>0</v>
      </c>
      <c r="AA103" s="358">
        <f t="shared" si="35"/>
        <v>0</v>
      </c>
      <c r="AB103" s="358">
        <f t="shared" si="35"/>
        <v>0</v>
      </c>
      <c r="AC103" s="358">
        <f t="shared" si="35"/>
        <v>0</v>
      </c>
      <c r="AD103" s="358">
        <f t="shared" si="35"/>
        <v>0</v>
      </c>
      <c r="AE103" s="358">
        <f t="shared" si="35"/>
        <v>0</v>
      </c>
      <c r="AF103" s="358">
        <f t="shared" si="35"/>
        <v>0</v>
      </c>
      <c r="AG103" s="358">
        <f t="shared" si="35"/>
        <v>0</v>
      </c>
      <c r="AH103" s="358">
        <f t="shared" si="35"/>
        <v>0</v>
      </c>
      <c r="AI103" s="358">
        <f t="shared" si="35"/>
        <v>0</v>
      </c>
      <c r="AJ103" s="358">
        <f t="shared" si="35"/>
        <v>0</v>
      </c>
      <c r="AK103" s="358">
        <f t="shared" si="35"/>
        <v>0</v>
      </c>
      <c r="AL103" s="358">
        <f t="shared" si="35"/>
        <v>0</v>
      </c>
      <c r="AM103" s="358">
        <f t="shared" si="35"/>
        <v>0</v>
      </c>
      <c r="AN103" s="358">
        <f t="shared" si="35"/>
        <v>0</v>
      </c>
      <c r="AO103" s="358">
        <f t="shared" si="35"/>
        <v>0</v>
      </c>
      <c r="AP103" s="358">
        <f t="shared" si="35"/>
        <v>0</v>
      </c>
    </row>
    <row r="104" spans="1:42" x14ac:dyDescent="0.2">
      <c r="A104" s="27" t="s">
        <v>301</v>
      </c>
      <c r="B104" s="187">
        <f>-B630-B631</f>
        <v>0</v>
      </c>
      <c r="C104" s="187">
        <f t="shared" ref="C104:AP104" si="36">-C630-C631</f>
        <v>0</v>
      </c>
      <c r="D104" s="187">
        <f t="shared" si="36"/>
        <v>0</v>
      </c>
      <c r="E104" s="187">
        <f t="shared" si="36"/>
        <v>0</v>
      </c>
      <c r="F104" s="187">
        <f t="shared" si="36"/>
        <v>0</v>
      </c>
      <c r="G104" s="187">
        <f t="shared" si="36"/>
        <v>0</v>
      </c>
      <c r="H104" s="187">
        <f t="shared" si="36"/>
        <v>0</v>
      </c>
      <c r="I104" s="187">
        <f t="shared" si="36"/>
        <v>0</v>
      </c>
      <c r="J104" s="187">
        <f t="shared" si="36"/>
        <v>0</v>
      </c>
      <c r="K104" s="187">
        <f t="shared" si="36"/>
        <v>0</v>
      </c>
      <c r="L104" s="187">
        <f t="shared" si="36"/>
        <v>0</v>
      </c>
      <c r="M104" s="187">
        <f t="shared" si="36"/>
        <v>0</v>
      </c>
      <c r="N104" s="187">
        <f t="shared" si="36"/>
        <v>0</v>
      </c>
      <c r="O104" s="187">
        <f t="shared" si="36"/>
        <v>0</v>
      </c>
      <c r="P104" s="187">
        <f t="shared" si="36"/>
        <v>0</v>
      </c>
      <c r="Q104" s="187">
        <f t="shared" si="36"/>
        <v>0</v>
      </c>
      <c r="R104" s="187">
        <f t="shared" si="36"/>
        <v>0</v>
      </c>
      <c r="S104" s="187">
        <f t="shared" si="36"/>
        <v>0</v>
      </c>
      <c r="T104" s="187">
        <f t="shared" si="36"/>
        <v>0</v>
      </c>
      <c r="U104" s="187">
        <f t="shared" si="36"/>
        <v>0</v>
      </c>
      <c r="V104" s="187">
        <f t="shared" si="36"/>
        <v>0</v>
      </c>
      <c r="W104" s="187">
        <f t="shared" si="36"/>
        <v>0</v>
      </c>
      <c r="X104" s="187">
        <f t="shared" si="36"/>
        <v>0</v>
      </c>
      <c r="Y104" s="187">
        <f t="shared" si="36"/>
        <v>0</v>
      </c>
      <c r="Z104" s="187">
        <f t="shared" si="36"/>
        <v>0</v>
      </c>
      <c r="AA104" s="187">
        <f t="shared" si="36"/>
        <v>0</v>
      </c>
      <c r="AB104" s="187">
        <f t="shared" si="36"/>
        <v>0</v>
      </c>
      <c r="AC104" s="187">
        <f t="shared" si="36"/>
        <v>0</v>
      </c>
      <c r="AD104" s="187">
        <f t="shared" si="36"/>
        <v>0</v>
      </c>
      <c r="AE104" s="187">
        <f t="shared" si="36"/>
        <v>0</v>
      </c>
      <c r="AF104" s="187">
        <f t="shared" si="36"/>
        <v>0</v>
      </c>
      <c r="AG104" s="187">
        <f t="shared" si="36"/>
        <v>0</v>
      </c>
      <c r="AH104" s="187">
        <f t="shared" si="36"/>
        <v>0</v>
      </c>
      <c r="AI104" s="187">
        <f t="shared" si="36"/>
        <v>0</v>
      </c>
      <c r="AJ104" s="187">
        <f t="shared" si="36"/>
        <v>0</v>
      </c>
      <c r="AK104" s="187">
        <f t="shared" si="36"/>
        <v>0</v>
      </c>
      <c r="AL104" s="187">
        <f t="shared" si="36"/>
        <v>0</v>
      </c>
      <c r="AM104" s="187">
        <f t="shared" si="36"/>
        <v>0</v>
      </c>
      <c r="AN104" s="187">
        <f t="shared" si="36"/>
        <v>0</v>
      </c>
      <c r="AO104" s="187">
        <f t="shared" si="36"/>
        <v>0</v>
      </c>
      <c r="AP104" s="187">
        <f t="shared" si="36"/>
        <v>0</v>
      </c>
    </row>
    <row r="105" spans="1:42" x14ac:dyDescent="0.2">
      <c r="A105" s="27" t="s">
        <v>302</v>
      </c>
      <c r="B105" s="187">
        <f>-B662-B663</f>
        <v>0</v>
      </c>
      <c r="C105" s="187">
        <f t="shared" ref="C105:AP105" si="37">-C662-C663</f>
        <v>0</v>
      </c>
      <c r="D105" s="187">
        <f t="shared" si="37"/>
        <v>0</v>
      </c>
      <c r="E105" s="187">
        <f t="shared" si="37"/>
        <v>0</v>
      </c>
      <c r="F105" s="187">
        <f t="shared" si="37"/>
        <v>0</v>
      </c>
      <c r="G105" s="187">
        <f t="shared" si="37"/>
        <v>0</v>
      </c>
      <c r="H105" s="187">
        <f t="shared" si="37"/>
        <v>0</v>
      </c>
      <c r="I105" s="187">
        <f t="shared" si="37"/>
        <v>0</v>
      </c>
      <c r="J105" s="187">
        <f t="shared" si="37"/>
        <v>0</v>
      </c>
      <c r="K105" s="187">
        <f t="shared" si="37"/>
        <v>0</v>
      </c>
      <c r="L105" s="187">
        <f t="shared" si="37"/>
        <v>0</v>
      </c>
      <c r="M105" s="187">
        <f t="shared" si="37"/>
        <v>0</v>
      </c>
      <c r="N105" s="187">
        <f t="shared" si="37"/>
        <v>0</v>
      </c>
      <c r="O105" s="187">
        <f t="shared" si="37"/>
        <v>0</v>
      </c>
      <c r="P105" s="187">
        <f t="shared" si="37"/>
        <v>0</v>
      </c>
      <c r="Q105" s="187">
        <f t="shared" si="37"/>
        <v>0</v>
      </c>
      <c r="R105" s="187">
        <f t="shared" si="37"/>
        <v>0</v>
      </c>
      <c r="S105" s="187">
        <f t="shared" si="37"/>
        <v>0</v>
      </c>
      <c r="T105" s="187">
        <f t="shared" si="37"/>
        <v>0</v>
      </c>
      <c r="U105" s="187">
        <f t="shared" si="37"/>
        <v>0</v>
      </c>
      <c r="V105" s="187">
        <f t="shared" si="37"/>
        <v>0</v>
      </c>
      <c r="W105" s="187">
        <f t="shared" si="37"/>
        <v>0</v>
      </c>
      <c r="X105" s="187">
        <f t="shared" si="37"/>
        <v>0</v>
      </c>
      <c r="Y105" s="187">
        <f t="shared" si="37"/>
        <v>0</v>
      </c>
      <c r="Z105" s="187">
        <f t="shared" si="37"/>
        <v>0</v>
      </c>
      <c r="AA105" s="187">
        <f t="shared" si="37"/>
        <v>0</v>
      </c>
      <c r="AB105" s="187">
        <f t="shared" si="37"/>
        <v>0</v>
      </c>
      <c r="AC105" s="187">
        <f t="shared" si="37"/>
        <v>0</v>
      </c>
      <c r="AD105" s="187">
        <f t="shared" si="37"/>
        <v>0</v>
      </c>
      <c r="AE105" s="187">
        <f t="shared" si="37"/>
        <v>0</v>
      </c>
      <c r="AF105" s="187">
        <f t="shared" si="37"/>
        <v>0</v>
      </c>
      <c r="AG105" s="187">
        <f t="shared" si="37"/>
        <v>0</v>
      </c>
      <c r="AH105" s="187">
        <f t="shared" si="37"/>
        <v>0</v>
      </c>
      <c r="AI105" s="187">
        <f t="shared" si="37"/>
        <v>0</v>
      </c>
      <c r="AJ105" s="187">
        <f t="shared" si="37"/>
        <v>0</v>
      </c>
      <c r="AK105" s="187">
        <f t="shared" si="37"/>
        <v>0</v>
      </c>
      <c r="AL105" s="187">
        <f t="shared" si="37"/>
        <v>0</v>
      </c>
      <c r="AM105" s="187">
        <f t="shared" si="37"/>
        <v>0</v>
      </c>
      <c r="AN105" s="187">
        <f t="shared" si="37"/>
        <v>0</v>
      </c>
      <c r="AO105" s="187">
        <f t="shared" si="37"/>
        <v>0</v>
      </c>
      <c r="AP105" s="187">
        <f t="shared" si="37"/>
        <v>0</v>
      </c>
    </row>
    <row r="106" spans="1:42" x14ac:dyDescent="0.2">
      <c r="A106" s="27" t="s">
        <v>303</v>
      </c>
      <c r="B106" s="193">
        <f>-B694-B695</f>
        <v>0</v>
      </c>
      <c r="C106" s="193">
        <f t="shared" ref="C106:AP106" si="38">-C694-C695</f>
        <v>0</v>
      </c>
      <c r="D106" s="193">
        <f t="shared" si="38"/>
        <v>0</v>
      </c>
      <c r="E106" s="193">
        <f t="shared" si="38"/>
        <v>0</v>
      </c>
      <c r="F106" s="193">
        <f t="shared" si="38"/>
        <v>0</v>
      </c>
      <c r="G106" s="193">
        <f t="shared" si="38"/>
        <v>0</v>
      </c>
      <c r="H106" s="193">
        <f t="shared" si="38"/>
        <v>0</v>
      </c>
      <c r="I106" s="193">
        <f t="shared" si="38"/>
        <v>0</v>
      </c>
      <c r="J106" s="193">
        <f t="shared" si="38"/>
        <v>0</v>
      </c>
      <c r="K106" s="193">
        <f t="shared" si="38"/>
        <v>0</v>
      </c>
      <c r="L106" s="193">
        <f t="shared" si="38"/>
        <v>0</v>
      </c>
      <c r="M106" s="193">
        <f t="shared" si="38"/>
        <v>0</v>
      </c>
      <c r="N106" s="193">
        <f t="shared" si="38"/>
        <v>0</v>
      </c>
      <c r="O106" s="193">
        <f t="shared" si="38"/>
        <v>0</v>
      </c>
      <c r="P106" s="193">
        <f t="shared" si="38"/>
        <v>0</v>
      </c>
      <c r="Q106" s="193">
        <f t="shared" si="38"/>
        <v>0</v>
      </c>
      <c r="R106" s="193">
        <f t="shared" si="38"/>
        <v>0</v>
      </c>
      <c r="S106" s="193">
        <f t="shared" si="38"/>
        <v>0</v>
      </c>
      <c r="T106" s="193">
        <f t="shared" si="38"/>
        <v>0</v>
      </c>
      <c r="U106" s="193">
        <f t="shared" si="38"/>
        <v>0</v>
      </c>
      <c r="V106" s="193">
        <f t="shared" si="38"/>
        <v>0</v>
      </c>
      <c r="W106" s="193">
        <f t="shared" si="38"/>
        <v>0</v>
      </c>
      <c r="X106" s="193">
        <f t="shared" si="38"/>
        <v>0</v>
      </c>
      <c r="Y106" s="193">
        <f t="shared" si="38"/>
        <v>0</v>
      </c>
      <c r="Z106" s="193">
        <f t="shared" si="38"/>
        <v>0</v>
      </c>
      <c r="AA106" s="193">
        <f t="shared" si="38"/>
        <v>0</v>
      </c>
      <c r="AB106" s="193">
        <f t="shared" si="38"/>
        <v>0</v>
      </c>
      <c r="AC106" s="193">
        <f t="shared" si="38"/>
        <v>0</v>
      </c>
      <c r="AD106" s="193">
        <f t="shared" si="38"/>
        <v>0</v>
      </c>
      <c r="AE106" s="193">
        <f t="shared" si="38"/>
        <v>0</v>
      </c>
      <c r="AF106" s="193">
        <f t="shared" si="38"/>
        <v>0</v>
      </c>
      <c r="AG106" s="193">
        <f t="shared" si="38"/>
        <v>0</v>
      </c>
      <c r="AH106" s="193">
        <f t="shared" si="38"/>
        <v>0</v>
      </c>
      <c r="AI106" s="193">
        <f t="shared" si="38"/>
        <v>0</v>
      </c>
      <c r="AJ106" s="193">
        <f t="shared" si="38"/>
        <v>0</v>
      </c>
      <c r="AK106" s="193">
        <f t="shared" si="38"/>
        <v>0</v>
      </c>
      <c r="AL106" s="193">
        <f t="shared" si="38"/>
        <v>0</v>
      </c>
      <c r="AM106" s="193">
        <f t="shared" si="38"/>
        <v>0</v>
      </c>
      <c r="AN106" s="193">
        <f t="shared" si="38"/>
        <v>0</v>
      </c>
      <c r="AO106" s="193">
        <f t="shared" si="38"/>
        <v>0</v>
      </c>
      <c r="AP106" s="193">
        <f t="shared" si="38"/>
        <v>0</v>
      </c>
    </row>
    <row r="107" spans="1:42" x14ac:dyDescent="0.2">
      <c r="A107" s="27" t="s">
        <v>13</v>
      </c>
      <c r="B107" s="192">
        <f>SUM(B101:B106)</f>
        <v>0</v>
      </c>
      <c r="C107" s="192">
        <f t="shared" ref="C107:AP107" si="39">SUM(C101:C106)</f>
        <v>0</v>
      </c>
      <c r="D107" s="192">
        <f t="shared" si="39"/>
        <v>0</v>
      </c>
      <c r="E107" s="192">
        <f t="shared" si="39"/>
        <v>0</v>
      </c>
      <c r="F107" s="192">
        <f t="shared" si="39"/>
        <v>0</v>
      </c>
      <c r="G107" s="192">
        <f t="shared" si="39"/>
        <v>0</v>
      </c>
      <c r="H107" s="192">
        <f t="shared" si="39"/>
        <v>0</v>
      </c>
      <c r="I107" s="192">
        <f t="shared" si="39"/>
        <v>0</v>
      </c>
      <c r="J107" s="192">
        <f t="shared" si="39"/>
        <v>0</v>
      </c>
      <c r="K107" s="192">
        <f t="shared" si="39"/>
        <v>0</v>
      </c>
      <c r="L107" s="192">
        <f t="shared" si="39"/>
        <v>0</v>
      </c>
      <c r="M107" s="192">
        <f t="shared" si="39"/>
        <v>0</v>
      </c>
      <c r="N107" s="192">
        <f t="shared" si="39"/>
        <v>0</v>
      </c>
      <c r="O107" s="192">
        <f t="shared" si="39"/>
        <v>0</v>
      </c>
      <c r="P107" s="192">
        <f t="shared" si="39"/>
        <v>0</v>
      </c>
      <c r="Q107" s="192">
        <f t="shared" si="39"/>
        <v>0</v>
      </c>
      <c r="R107" s="192">
        <f t="shared" si="39"/>
        <v>0</v>
      </c>
      <c r="S107" s="192">
        <f t="shared" si="39"/>
        <v>0</v>
      </c>
      <c r="T107" s="192">
        <f t="shared" si="39"/>
        <v>0</v>
      </c>
      <c r="U107" s="192">
        <f t="shared" si="39"/>
        <v>0</v>
      </c>
      <c r="V107" s="192">
        <f t="shared" si="39"/>
        <v>0</v>
      </c>
      <c r="W107" s="192">
        <f t="shared" si="39"/>
        <v>0</v>
      </c>
      <c r="X107" s="192">
        <f t="shared" si="39"/>
        <v>0</v>
      </c>
      <c r="Y107" s="192">
        <f t="shared" si="39"/>
        <v>0</v>
      </c>
      <c r="Z107" s="192">
        <f t="shared" si="39"/>
        <v>0</v>
      </c>
      <c r="AA107" s="192">
        <f t="shared" si="39"/>
        <v>0</v>
      </c>
      <c r="AB107" s="192">
        <f t="shared" si="39"/>
        <v>0</v>
      </c>
      <c r="AC107" s="192">
        <f t="shared" si="39"/>
        <v>0</v>
      </c>
      <c r="AD107" s="192">
        <f t="shared" si="39"/>
        <v>0</v>
      </c>
      <c r="AE107" s="192">
        <f t="shared" si="39"/>
        <v>0</v>
      </c>
      <c r="AF107" s="192">
        <f t="shared" si="39"/>
        <v>0</v>
      </c>
      <c r="AG107" s="192">
        <f t="shared" si="39"/>
        <v>0</v>
      </c>
      <c r="AH107" s="192">
        <f t="shared" si="39"/>
        <v>0</v>
      </c>
      <c r="AI107" s="192">
        <f t="shared" si="39"/>
        <v>0</v>
      </c>
      <c r="AJ107" s="192">
        <f t="shared" si="39"/>
        <v>0</v>
      </c>
      <c r="AK107" s="192">
        <f t="shared" si="39"/>
        <v>0</v>
      </c>
      <c r="AL107" s="192">
        <f t="shared" si="39"/>
        <v>0</v>
      </c>
      <c r="AM107" s="192">
        <f t="shared" si="39"/>
        <v>0</v>
      </c>
      <c r="AN107" s="192">
        <f t="shared" si="39"/>
        <v>0</v>
      </c>
      <c r="AO107" s="192">
        <f t="shared" si="39"/>
        <v>0</v>
      </c>
      <c r="AP107" s="192">
        <f t="shared" si="39"/>
        <v>0</v>
      </c>
    </row>
    <row r="108" spans="1:42" x14ac:dyDescent="0.2">
      <c r="A108" s="23" t="s">
        <v>246</v>
      </c>
    </row>
    <row r="109" spans="1:42" x14ac:dyDescent="0.2">
      <c r="A109" s="27" t="s">
        <v>304</v>
      </c>
      <c r="B109" s="187">
        <f>B631</f>
        <v>0</v>
      </c>
      <c r="C109" s="187">
        <f t="shared" ref="C109:AP109" si="40">C631</f>
        <v>0</v>
      </c>
      <c r="D109" s="187">
        <f t="shared" si="40"/>
        <v>0</v>
      </c>
      <c r="E109" s="187">
        <f t="shared" si="40"/>
        <v>0</v>
      </c>
      <c r="F109" s="187">
        <f t="shared" si="40"/>
        <v>0</v>
      </c>
      <c r="G109" s="187">
        <f t="shared" si="40"/>
        <v>0</v>
      </c>
      <c r="H109" s="187">
        <f t="shared" si="40"/>
        <v>0</v>
      </c>
      <c r="I109" s="187">
        <f t="shared" si="40"/>
        <v>0</v>
      </c>
      <c r="J109" s="187">
        <f t="shared" si="40"/>
        <v>0</v>
      </c>
      <c r="K109" s="187">
        <f t="shared" si="40"/>
        <v>0</v>
      </c>
      <c r="L109" s="187">
        <f t="shared" si="40"/>
        <v>0</v>
      </c>
      <c r="M109" s="187">
        <f t="shared" si="40"/>
        <v>0</v>
      </c>
      <c r="N109" s="187">
        <f t="shared" si="40"/>
        <v>0</v>
      </c>
      <c r="O109" s="187">
        <f t="shared" si="40"/>
        <v>0</v>
      </c>
      <c r="P109" s="187">
        <f t="shared" si="40"/>
        <v>0</v>
      </c>
      <c r="Q109" s="187">
        <f t="shared" si="40"/>
        <v>0</v>
      </c>
      <c r="R109" s="187">
        <f t="shared" si="40"/>
        <v>0</v>
      </c>
      <c r="S109" s="187">
        <f t="shared" si="40"/>
        <v>0</v>
      </c>
      <c r="T109" s="187">
        <f t="shared" si="40"/>
        <v>0</v>
      </c>
      <c r="U109" s="187">
        <f t="shared" si="40"/>
        <v>0</v>
      </c>
      <c r="V109" s="187">
        <f t="shared" si="40"/>
        <v>0</v>
      </c>
      <c r="W109" s="187">
        <f t="shared" si="40"/>
        <v>0</v>
      </c>
      <c r="X109" s="187">
        <f t="shared" si="40"/>
        <v>0</v>
      </c>
      <c r="Y109" s="187">
        <f t="shared" si="40"/>
        <v>0</v>
      </c>
      <c r="Z109" s="187">
        <f t="shared" si="40"/>
        <v>0</v>
      </c>
      <c r="AA109" s="187">
        <f t="shared" si="40"/>
        <v>0</v>
      </c>
      <c r="AB109" s="187">
        <f t="shared" si="40"/>
        <v>0</v>
      </c>
      <c r="AC109" s="187">
        <f t="shared" si="40"/>
        <v>0</v>
      </c>
      <c r="AD109" s="187">
        <f t="shared" si="40"/>
        <v>0</v>
      </c>
      <c r="AE109" s="187">
        <f t="shared" si="40"/>
        <v>0</v>
      </c>
      <c r="AF109" s="187">
        <f t="shared" si="40"/>
        <v>0</v>
      </c>
      <c r="AG109" s="187">
        <f t="shared" si="40"/>
        <v>0</v>
      </c>
      <c r="AH109" s="187">
        <f t="shared" si="40"/>
        <v>0</v>
      </c>
      <c r="AI109" s="187">
        <f t="shared" si="40"/>
        <v>0</v>
      </c>
      <c r="AJ109" s="187">
        <f t="shared" si="40"/>
        <v>0</v>
      </c>
      <c r="AK109" s="187">
        <f t="shared" si="40"/>
        <v>0</v>
      </c>
      <c r="AL109" s="187">
        <f t="shared" si="40"/>
        <v>0</v>
      </c>
      <c r="AM109" s="187">
        <f t="shared" si="40"/>
        <v>0</v>
      </c>
      <c r="AN109" s="187">
        <f t="shared" si="40"/>
        <v>0</v>
      </c>
      <c r="AO109" s="187">
        <f t="shared" si="40"/>
        <v>0</v>
      </c>
      <c r="AP109" s="187">
        <f t="shared" si="40"/>
        <v>0</v>
      </c>
    </row>
    <row r="110" spans="1:42" x14ac:dyDescent="0.2">
      <c r="A110" s="27" t="s">
        <v>305</v>
      </c>
      <c r="B110" s="187">
        <f>B663</f>
        <v>0</v>
      </c>
      <c r="C110" s="187">
        <f t="shared" ref="C110:AP110" si="41">C663</f>
        <v>0</v>
      </c>
      <c r="D110" s="187">
        <f t="shared" si="41"/>
        <v>0</v>
      </c>
      <c r="E110" s="187">
        <f t="shared" si="41"/>
        <v>0</v>
      </c>
      <c r="F110" s="187">
        <f t="shared" si="41"/>
        <v>0</v>
      </c>
      <c r="G110" s="187">
        <f t="shared" si="41"/>
        <v>0</v>
      </c>
      <c r="H110" s="187">
        <f t="shared" si="41"/>
        <v>0</v>
      </c>
      <c r="I110" s="187">
        <f t="shared" si="41"/>
        <v>0</v>
      </c>
      <c r="J110" s="187">
        <f t="shared" si="41"/>
        <v>0</v>
      </c>
      <c r="K110" s="187">
        <f t="shared" si="41"/>
        <v>0</v>
      </c>
      <c r="L110" s="187">
        <f t="shared" si="41"/>
        <v>0</v>
      </c>
      <c r="M110" s="187">
        <f t="shared" si="41"/>
        <v>0</v>
      </c>
      <c r="N110" s="187">
        <f t="shared" si="41"/>
        <v>0</v>
      </c>
      <c r="O110" s="187">
        <f t="shared" si="41"/>
        <v>0</v>
      </c>
      <c r="P110" s="187">
        <f t="shared" si="41"/>
        <v>0</v>
      </c>
      <c r="Q110" s="187">
        <f t="shared" si="41"/>
        <v>0</v>
      </c>
      <c r="R110" s="187">
        <f t="shared" si="41"/>
        <v>0</v>
      </c>
      <c r="S110" s="187">
        <f t="shared" si="41"/>
        <v>0</v>
      </c>
      <c r="T110" s="187">
        <f t="shared" si="41"/>
        <v>0</v>
      </c>
      <c r="U110" s="187">
        <f t="shared" si="41"/>
        <v>0</v>
      </c>
      <c r="V110" s="187">
        <f t="shared" si="41"/>
        <v>0</v>
      </c>
      <c r="W110" s="187">
        <f t="shared" si="41"/>
        <v>0</v>
      </c>
      <c r="X110" s="187">
        <f t="shared" si="41"/>
        <v>0</v>
      </c>
      <c r="Y110" s="187">
        <f t="shared" si="41"/>
        <v>0</v>
      </c>
      <c r="Z110" s="187">
        <f t="shared" si="41"/>
        <v>0</v>
      </c>
      <c r="AA110" s="187">
        <f t="shared" si="41"/>
        <v>0</v>
      </c>
      <c r="AB110" s="187">
        <f t="shared" si="41"/>
        <v>0</v>
      </c>
      <c r="AC110" s="187">
        <f t="shared" si="41"/>
        <v>0</v>
      </c>
      <c r="AD110" s="187">
        <f t="shared" si="41"/>
        <v>0</v>
      </c>
      <c r="AE110" s="187">
        <f t="shared" si="41"/>
        <v>0</v>
      </c>
      <c r="AF110" s="187">
        <f t="shared" si="41"/>
        <v>0</v>
      </c>
      <c r="AG110" s="187">
        <f t="shared" si="41"/>
        <v>0</v>
      </c>
      <c r="AH110" s="187">
        <f t="shared" si="41"/>
        <v>0</v>
      </c>
      <c r="AI110" s="187">
        <f t="shared" si="41"/>
        <v>0</v>
      </c>
      <c r="AJ110" s="187">
        <f t="shared" si="41"/>
        <v>0</v>
      </c>
      <c r="AK110" s="187">
        <f t="shared" si="41"/>
        <v>0</v>
      </c>
      <c r="AL110" s="187">
        <f t="shared" si="41"/>
        <v>0</v>
      </c>
      <c r="AM110" s="187">
        <f t="shared" si="41"/>
        <v>0</v>
      </c>
      <c r="AN110" s="187">
        <f t="shared" si="41"/>
        <v>0</v>
      </c>
      <c r="AO110" s="187">
        <f t="shared" si="41"/>
        <v>0</v>
      </c>
      <c r="AP110" s="187">
        <f t="shared" si="41"/>
        <v>0</v>
      </c>
    </row>
    <row r="111" spans="1:42" x14ac:dyDescent="0.2">
      <c r="A111" s="27" t="s">
        <v>306</v>
      </c>
      <c r="B111" s="193">
        <f>B695</f>
        <v>0</v>
      </c>
      <c r="C111" s="193">
        <f t="shared" ref="C111:AP111" si="42">C695</f>
        <v>0</v>
      </c>
      <c r="D111" s="193">
        <f t="shared" si="42"/>
        <v>0</v>
      </c>
      <c r="E111" s="193">
        <f t="shared" si="42"/>
        <v>0</v>
      </c>
      <c r="F111" s="193">
        <f t="shared" si="42"/>
        <v>0</v>
      </c>
      <c r="G111" s="193">
        <f t="shared" si="42"/>
        <v>0</v>
      </c>
      <c r="H111" s="193">
        <f t="shared" si="42"/>
        <v>0</v>
      </c>
      <c r="I111" s="193">
        <f t="shared" si="42"/>
        <v>0</v>
      </c>
      <c r="J111" s="193">
        <f t="shared" si="42"/>
        <v>0</v>
      </c>
      <c r="K111" s="193">
        <f t="shared" si="42"/>
        <v>0</v>
      </c>
      <c r="L111" s="193">
        <f t="shared" si="42"/>
        <v>0</v>
      </c>
      <c r="M111" s="193">
        <f t="shared" si="42"/>
        <v>0</v>
      </c>
      <c r="N111" s="193">
        <f t="shared" si="42"/>
        <v>0</v>
      </c>
      <c r="O111" s="193">
        <f t="shared" si="42"/>
        <v>0</v>
      </c>
      <c r="P111" s="193">
        <f t="shared" si="42"/>
        <v>0</v>
      </c>
      <c r="Q111" s="193">
        <f t="shared" si="42"/>
        <v>0</v>
      </c>
      <c r="R111" s="193">
        <f t="shared" si="42"/>
        <v>0</v>
      </c>
      <c r="S111" s="193">
        <f t="shared" si="42"/>
        <v>0</v>
      </c>
      <c r="T111" s="193">
        <f t="shared" si="42"/>
        <v>0</v>
      </c>
      <c r="U111" s="193">
        <f t="shared" si="42"/>
        <v>0</v>
      </c>
      <c r="V111" s="193">
        <f t="shared" si="42"/>
        <v>0</v>
      </c>
      <c r="W111" s="193">
        <f t="shared" si="42"/>
        <v>0</v>
      </c>
      <c r="X111" s="193">
        <f t="shared" si="42"/>
        <v>0</v>
      </c>
      <c r="Y111" s="193">
        <f t="shared" si="42"/>
        <v>0</v>
      </c>
      <c r="Z111" s="193">
        <f t="shared" si="42"/>
        <v>0</v>
      </c>
      <c r="AA111" s="193">
        <f t="shared" si="42"/>
        <v>0</v>
      </c>
      <c r="AB111" s="193">
        <f t="shared" si="42"/>
        <v>0</v>
      </c>
      <c r="AC111" s="193">
        <f t="shared" si="42"/>
        <v>0</v>
      </c>
      <c r="AD111" s="193">
        <f t="shared" si="42"/>
        <v>0</v>
      </c>
      <c r="AE111" s="193">
        <f t="shared" si="42"/>
        <v>0</v>
      </c>
      <c r="AF111" s="193">
        <f t="shared" si="42"/>
        <v>0</v>
      </c>
      <c r="AG111" s="193">
        <f t="shared" si="42"/>
        <v>0</v>
      </c>
      <c r="AH111" s="193">
        <f t="shared" si="42"/>
        <v>0</v>
      </c>
      <c r="AI111" s="193">
        <f t="shared" si="42"/>
        <v>0</v>
      </c>
      <c r="AJ111" s="193">
        <f t="shared" si="42"/>
        <v>0</v>
      </c>
      <c r="AK111" s="193">
        <f t="shared" si="42"/>
        <v>0</v>
      </c>
      <c r="AL111" s="193">
        <f t="shared" si="42"/>
        <v>0</v>
      </c>
      <c r="AM111" s="193">
        <f t="shared" si="42"/>
        <v>0</v>
      </c>
      <c r="AN111" s="193">
        <f t="shared" si="42"/>
        <v>0</v>
      </c>
      <c r="AO111" s="193">
        <f t="shared" si="42"/>
        <v>0</v>
      </c>
      <c r="AP111" s="193">
        <f t="shared" si="42"/>
        <v>0</v>
      </c>
    </row>
    <row r="112" spans="1:42" x14ac:dyDescent="0.2">
      <c r="A112" s="27" t="s">
        <v>13</v>
      </c>
      <c r="B112" s="266">
        <f>SUM(B109:B111)</f>
        <v>0</v>
      </c>
      <c r="C112" s="266">
        <f t="shared" ref="C112:AP112" si="43">SUM(C109:C111)</f>
        <v>0</v>
      </c>
      <c r="D112" s="266">
        <f t="shared" si="43"/>
        <v>0</v>
      </c>
      <c r="E112" s="266">
        <f t="shared" si="43"/>
        <v>0</v>
      </c>
      <c r="F112" s="266">
        <f t="shared" si="43"/>
        <v>0</v>
      </c>
      <c r="G112" s="266">
        <f t="shared" si="43"/>
        <v>0</v>
      </c>
      <c r="H112" s="266">
        <f t="shared" si="43"/>
        <v>0</v>
      </c>
      <c r="I112" s="266">
        <f t="shared" si="43"/>
        <v>0</v>
      </c>
      <c r="J112" s="266">
        <f t="shared" si="43"/>
        <v>0</v>
      </c>
      <c r="K112" s="266">
        <f t="shared" si="43"/>
        <v>0</v>
      </c>
      <c r="L112" s="266">
        <f t="shared" si="43"/>
        <v>0</v>
      </c>
      <c r="M112" s="266">
        <f t="shared" si="43"/>
        <v>0</v>
      </c>
      <c r="N112" s="266">
        <f t="shared" si="43"/>
        <v>0</v>
      </c>
      <c r="O112" s="266">
        <f t="shared" si="43"/>
        <v>0</v>
      </c>
      <c r="P112" s="266">
        <f t="shared" si="43"/>
        <v>0</v>
      </c>
      <c r="Q112" s="266">
        <f t="shared" si="43"/>
        <v>0</v>
      </c>
      <c r="R112" s="266">
        <f t="shared" si="43"/>
        <v>0</v>
      </c>
      <c r="S112" s="266">
        <f t="shared" si="43"/>
        <v>0</v>
      </c>
      <c r="T112" s="266">
        <f t="shared" si="43"/>
        <v>0</v>
      </c>
      <c r="U112" s="266">
        <f t="shared" si="43"/>
        <v>0</v>
      </c>
      <c r="V112" s="266">
        <f t="shared" si="43"/>
        <v>0</v>
      </c>
      <c r="W112" s="266">
        <f t="shared" si="43"/>
        <v>0</v>
      </c>
      <c r="X112" s="266">
        <f t="shared" si="43"/>
        <v>0</v>
      </c>
      <c r="Y112" s="266">
        <f t="shared" si="43"/>
        <v>0</v>
      </c>
      <c r="Z112" s="266">
        <f t="shared" si="43"/>
        <v>0</v>
      </c>
      <c r="AA112" s="266">
        <f t="shared" si="43"/>
        <v>0</v>
      </c>
      <c r="AB112" s="266">
        <f t="shared" si="43"/>
        <v>0</v>
      </c>
      <c r="AC112" s="266">
        <f t="shared" si="43"/>
        <v>0</v>
      </c>
      <c r="AD112" s="266">
        <f t="shared" si="43"/>
        <v>0</v>
      </c>
      <c r="AE112" s="266">
        <f t="shared" si="43"/>
        <v>0</v>
      </c>
      <c r="AF112" s="266">
        <f t="shared" si="43"/>
        <v>0</v>
      </c>
      <c r="AG112" s="266">
        <f t="shared" si="43"/>
        <v>0</v>
      </c>
      <c r="AH112" s="266">
        <f t="shared" si="43"/>
        <v>0</v>
      </c>
      <c r="AI112" s="266">
        <f t="shared" si="43"/>
        <v>0</v>
      </c>
      <c r="AJ112" s="266">
        <f t="shared" si="43"/>
        <v>0</v>
      </c>
      <c r="AK112" s="266">
        <f t="shared" si="43"/>
        <v>0</v>
      </c>
      <c r="AL112" s="266">
        <f t="shared" si="43"/>
        <v>0</v>
      </c>
      <c r="AM112" s="266">
        <f t="shared" si="43"/>
        <v>0</v>
      </c>
      <c r="AN112" s="266">
        <f t="shared" si="43"/>
        <v>0</v>
      </c>
      <c r="AO112" s="266">
        <f t="shared" si="43"/>
        <v>0</v>
      </c>
      <c r="AP112" s="266">
        <f t="shared" si="43"/>
        <v>0</v>
      </c>
    </row>
    <row r="113" spans="1:42" x14ac:dyDescent="0.2">
      <c r="A113" s="267" t="s">
        <v>13</v>
      </c>
      <c r="B113" s="200">
        <f>B99+B107+B112</f>
        <v>0</v>
      </c>
      <c r="C113" s="200">
        <f>C$107+C$112</f>
        <v>0</v>
      </c>
      <c r="D113" s="200">
        <f t="shared" ref="D113:AP113" si="44">D$107+D$112</f>
        <v>0</v>
      </c>
      <c r="E113" s="200">
        <f t="shared" si="44"/>
        <v>0</v>
      </c>
      <c r="F113" s="200">
        <f t="shared" si="44"/>
        <v>0</v>
      </c>
      <c r="G113" s="200">
        <f t="shared" si="44"/>
        <v>0</v>
      </c>
      <c r="H113" s="200">
        <f t="shared" si="44"/>
        <v>0</v>
      </c>
      <c r="I113" s="200">
        <f t="shared" si="44"/>
        <v>0</v>
      </c>
      <c r="J113" s="200">
        <f t="shared" si="44"/>
        <v>0</v>
      </c>
      <c r="K113" s="200">
        <f t="shared" si="44"/>
        <v>0</v>
      </c>
      <c r="L113" s="200">
        <f t="shared" si="44"/>
        <v>0</v>
      </c>
      <c r="M113" s="200">
        <f t="shared" si="44"/>
        <v>0</v>
      </c>
      <c r="N113" s="200">
        <f t="shared" si="44"/>
        <v>0</v>
      </c>
      <c r="O113" s="200">
        <f t="shared" si="44"/>
        <v>0</v>
      </c>
      <c r="P113" s="200">
        <f t="shared" si="44"/>
        <v>0</v>
      </c>
      <c r="Q113" s="200">
        <f t="shared" si="44"/>
        <v>0</v>
      </c>
      <c r="R113" s="200">
        <f t="shared" si="44"/>
        <v>0</v>
      </c>
      <c r="S113" s="200">
        <f t="shared" si="44"/>
        <v>0</v>
      </c>
      <c r="T113" s="200">
        <f t="shared" si="44"/>
        <v>0</v>
      </c>
      <c r="U113" s="200">
        <f t="shared" si="44"/>
        <v>0</v>
      </c>
      <c r="V113" s="200">
        <f t="shared" si="44"/>
        <v>0</v>
      </c>
      <c r="W113" s="200">
        <f t="shared" si="44"/>
        <v>0</v>
      </c>
      <c r="X113" s="200">
        <f t="shared" si="44"/>
        <v>0</v>
      </c>
      <c r="Y113" s="200">
        <f t="shared" si="44"/>
        <v>0</v>
      </c>
      <c r="Z113" s="200">
        <f t="shared" si="44"/>
        <v>0</v>
      </c>
      <c r="AA113" s="200">
        <f t="shared" si="44"/>
        <v>0</v>
      </c>
      <c r="AB113" s="200">
        <f t="shared" si="44"/>
        <v>0</v>
      </c>
      <c r="AC113" s="200">
        <f t="shared" si="44"/>
        <v>0</v>
      </c>
      <c r="AD113" s="200">
        <f t="shared" si="44"/>
        <v>0</v>
      </c>
      <c r="AE113" s="200">
        <f t="shared" si="44"/>
        <v>0</v>
      </c>
      <c r="AF113" s="200">
        <f t="shared" si="44"/>
        <v>0</v>
      </c>
      <c r="AG113" s="200">
        <f t="shared" si="44"/>
        <v>0</v>
      </c>
      <c r="AH113" s="200">
        <f t="shared" si="44"/>
        <v>0</v>
      </c>
      <c r="AI113" s="200">
        <f t="shared" si="44"/>
        <v>0</v>
      </c>
      <c r="AJ113" s="200">
        <f t="shared" si="44"/>
        <v>0</v>
      </c>
      <c r="AK113" s="200">
        <f t="shared" si="44"/>
        <v>0</v>
      </c>
      <c r="AL113" s="200">
        <f t="shared" si="44"/>
        <v>0</v>
      </c>
      <c r="AM113" s="200">
        <f t="shared" si="44"/>
        <v>0</v>
      </c>
      <c r="AN113" s="200">
        <f t="shared" si="44"/>
        <v>0</v>
      </c>
      <c r="AO113" s="200">
        <f t="shared" si="44"/>
        <v>0</v>
      </c>
      <c r="AP113" s="200">
        <f t="shared" si="44"/>
        <v>0</v>
      </c>
    </row>
    <row r="114" spans="1:42" x14ac:dyDescent="0.2">
      <c r="A114" s="23"/>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row>
    <row r="115" spans="1:42" x14ac:dyDescent="0.2">
      <c r="A115" s="25" t="s">
        <v>70</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23" t="s">
        <v>218</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117" t="s">
        <v>262</v>
      </c>
      <c r="B117" s="192">
        <f>C547+C553</f>
        <v>0</v>
      </c>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c r="AD117" s="192"/>
      <c r="AE117" s="192"/>
      <c r="AF117" s="192"/>
      <c r="AG117" s="192"/>
      <c r="AH117" s="192"/>
      <c r="AI117" s="192"/>
      <c r="AJ117" s="192"/>
      <c r="AK117" s="192"/>
      <c r="AL117" s="192"/>
      <c r="AM117" s="192"/>
      <c r="AN117" s="192"/>
      <c r="AO117" s="192"/>
      <c r="AP117" s="192"/>
    </row>
    <row r="118" spans="1:42" x14ac:dyDescent="0.2">
      <c r="A118" s="117" t="s">
        <v>263</v>
      </c>
      <c r="B118" s="187">
        <f>C560</f>
        <v>0</v>
      </c>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c r="AO118" s="192"/>
      <c r="AP118" s="192"/>
    </row>
    <row r="119" spans="1:42" x14ac:dyDescent="0.2">
      <c r="A119" s="117" t="s">
        <v>219</v>
      </c>
      <c r="B119" s="358">
        <f>$B$599</f>
        <v>0</v>
      </c>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c r="AD119" s="187"/>
      <c r="AE119" s="187"/>
      <c r="AF119" s="187"/>
      <c r="AG119" s="187"/>
      <c r="AH119" s="187"/>
      <c r="AI119" s="187"/>
      <c r="AJ119" s="187"/>
      <c r="AK119" s="187"/>
      <c r="AL119" s="187"/>
      <c r="AM119" s="187"/>
      <c r="AN119" s="187"/>
      <c r="AO119" s="187"/>
      <c r="AP119" s="187"/>
    </row>
    <row r="120" spans="1:42" x14ac:dyDescent="0.2">
      <c r="A120" s="117" t="s">
        <v>13</v>
      </c>
      <c r="B120" s="266">
        <f>SUM(B117:B119)</f>
        <v>0</v>
      </c>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c r="AA120" s="192"/>
      <c r="AB120" s="192"/>
      <c r="AC120" s="192"/>
      <c r="AD120" s="192"/>
      <c r="AE120" s="192"/>
      <c r="AF120" s="192"/>
      <c r="AG120" s="192"/>
      <c r="AH120" s="192"/>
      <c r="AI120" s="192"/>
      <c r="AJ120" s="192"/>
      <c r="AK120" s="192"/>
      <c r="AL120" s="192"/>
      <c r="AM120" s="192"/>
      <c r="AN120" s="192"/>
      <c r="AO120" s="192"/>
      <c r="AP120" s="192"/>
    </row>
    <row r="121" spans="1:42" x14ac:dyDescent="0.2">
      <c r="A121" s="23" t="s">
        <v>217</v>
      </c>
      <c r="B121" s="192">
        <f>-B113-B119</f>
        <v>0</v>
      </c>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row>
    <row r="122" spans="1:42" x14ac:dyDescent="0.2">
      <c r="A122" s="23" t="s">
        <v>216</v>
      </c>
      <c r="B122" s="193">
        <v>0</v>
      </c>
      <c r="C122" s="193">
        <f>-C586</f>
        <v>0</v>
      </c>
      <c r="D122" s="193">
        <f t="shared" ref="D122:AP122" si="45">-D586</f>
        <v>0</v>
      </c>
      <c r="E122" s="193">
        <f t="shared" si="45"/>
        <v>0</v>
      </c>
      <c r="F122" s="193">
        <f t="shared" si="45"/>
        <v>0</v>
      </c>
      <c r="G122" s="193">
        <f t="shared" si="45"/>
        <v>0</v>
      </c>
      <c r="H122" s="193">
        <f t="shared" si="45"/>
        <v>0</v>
      </c>
      <c r="I122" s="193">
        <f t="shared" si="45"/>
        <v>0</v>
      </c>
      <c r="J122" s="193">
        <f t="shared" si="45"/>
        <v>0</v>
      </c>
      <c r="K122" s="193">
        <f t="shared" si="45"/>
        <v>0</v>
      </c>
      <c r="L122" s="193">
        <f t="shared" si="45"/>
        <v>0</v>
      </c>
      <c r="M122" s="193">
        <f t="shared" si="45"/>
        <v>0</v>
      </c>
      <c r="N122" s="193">
        <f t="shared" si="45"/>
        <v>0</v>
      </c>
      <c r="O122" s="193">
        <f t="shared" si="45"/>
        <v>0</v>
      </c>
      <c r="P122" s="193">
        <f t="shared" si="45"/>
        <v>0</v>
      </c>
      <c r="Q122" s="193">
        <f t="shared" si="45"/>
        <v>0</v>
      </c>
      <c r="R122" s="193">
        <f t="shared" si="45"/>
        <v>0</v>
      </c>
      <c r="S122" s="193">
        <f t="shared" si="45"/>
        <v>0</v>
      </c>
      <c r="T122" s="193">
        <f t="shared" si="45"/>
        <v>0</v>
      </c>
      <c r="U122" s="193">
        <f t="shared" si="45"/>
        <v>0</v>
      </c>
      <c r="V122" s="193">
        <f t="shared" si="45"/>
        <v>0</v>
      </c>
      <c r="W122" s="193">
        <f t="shared" si="45"/>
        <v>0</v>
      </c>
      <c r="X122" s="193">
        <f t="shared" si="45"/>
        <v>0</v>
      </c>
      <c r="Y122" s="193">
        <f t="shared" si="45"/>
        <v>0</v>
      </c>
      <c r="Z122" s="193">
        <f t="shared" si="45"/>
        <v>0</v>
      </c>
      <c r="AA122" s="193">
        <f t="shared" si="45"/>
        <v>0</v>
      </c>
      <c r="AB122" s="193">
        <f t="shared" si="45"/>
        <v>0</v>
      </c>
      <c r="AC122" s="193">
        <f t="shared" si="45"/>
        <v>0</v>
      </c>
      <c r="AD122" s="193">
        <f t="shared" si="45"/>
        <v>0</v>
      </c>
      <c r="AE122" s="193">
        <f t="shared" si="45"/>
        <v>0</v>
      </c>
      <c r="AF122" s="193">
        <f t="shared" si="45"/>
        <v>0</v>
      </c>
      <c r="AG122" s="193">
        <f t="shared" si="45"/>
        <v>0</v>
      </c>
      <c r="AH122" s="193">
        <f t="shared" si="45"/>
        <v>0</v>
      </c>
      <c r="AI122" s="193">
        <f t="shared" si="45"/>
        <v>0</v>
      </c>
      <c r="AJ122" s="193">
        <f t="shared" si="45"/>
        <v>0</v>
      </c>
      <c r="AK122" s="193">
        <f t="shared" si="45"/>
        <v>0</v>
      </c>
      <c r="AL122" s="193">
        <f t="shared" si="45"/>
        <v>0</v>
      </c>
      <c r="AM122" s="193">
        <f t="shared" si="45"/>
        <v>0</v>
      </c>
      <c r="AN122" s="193">
        <f t="shared" si="45"/>
        <v>0</v>
      </c>
      <c r="AO122" s="193">
        <f t="shared" si="45"/>
        <v>0</v>
      </c>
      <c r="AP122" s="193">
        <f t="shared" si="45"/>
        <v>0</v>
      </c>
    </row>
    <row r="123" spans="1:42" x14ac:dyDescent="0.2">
      <c r="A123" s="268" t="s">
        <v>13</v>
      </c>
      <c r="B123" s="187">
        <f>SUM(B120:B122)</f>
        <v>0</v>
      </c>
      <c r="C123" s="266">
        <f>SUM(C120:C122)</f>
        <v>0</v>
      </c>
      <c r="D123" s="266">
        <f t="shared" ref="D123:AP123" si="46">SUM(D120:D122)</f>
        <v>0</v>
      </c>
      <c r="E123" s="266">
        <f t="shared" si="46"/>
        <v>0</v>
      </c>
      <c r="F123" s="266">
        <f t="shared" si="46"/>
        <v>0</v>
      </c>
      <c r="G123" s="266">
        <f t="shared" si="46"/>
        <v>0</v>
      </c>
      <c r="H123" s="266">
        <f t="shared" si="46"/>
        <v>0</v>
      </c>
      <c r="I123" s="266">
        <f t="shared" si="46"/>
        <v>0</v>
      </c>
      <c r="J123" s="266">
        <f t="shared" si="46"/>
        <v>0</v>
      </c>
      <c r="K123" s="266">
        <f t="shared" si="46"/>
        <v>0</v>
      </c>
      <c r="L123" s="266">
        <f t="shared" si="46"/>
        <v>0</v>
      </c>
      <c r="M123" s="266">
        <f t="shared" si="46"/>
        <v>0</v>
      </c>
      <c r="N123" s="266">
        <f t="shared" si="46"/>
        <v>0</v>
      </c>
      <c r="O123" s="266">
        <f t="shared" si="46"/>
        <v>0</v>
      </c>
      <c r="P123" s="266">
        <f t="shared" si="46"/>
        <v>0</v>
      </c>
      <c r="Q123" s="266">
        <f t="shared" si="46"/>
        <v>0</v>
      </c>
      <c r="R123" s="266">
        <f t="shared" si="46"/>
        <v>0</v>
      </c>
      <c r="S123" s="266">
        <f t="shared" si="46"/>
        <v>0</v>
      </c>
      <c r="T123" s="266">
        <f t="shared" si="46"/>
        <v>0</v>
      </c>
      <c r="U123" s="266">
        <f t="shared" si="46"/>
        <v>0</v>
      </c>
      <c r="V123" s="266">
        <f t="shared" si="46"/>
        <v>0</v>
      </c>
      <c r="W123" s="266">
        <f t="shared" si="46"/>
        <v>0</v>
      </c>
      <c r="X123" s="266">
        <f t="shared" si="46"/>
        <v>0</v>
      </c>
      <c r="Y123" s="266">
        <f t="shared" si="46"/>
        <v>0</v>
      </c>
      <c r="Z123" s="266">
        <f t="shared" si="46"/>
        <v>0</v>
      </c>
      <c r="AA123" s="266">
        <f t="shared" si="46"/>
        <v>0</v>
      </c>
      <c r="AB123" s="266">
        <f t="shared" si="46"/>
        <v>0</v>
      </c>
      <c r="AC123" s="266">
        <f t="shared" si="46"/>
        <v>0</v>
      </c>
      <c r="AD123" s="266">
        <f t="shared" si="46"/>
        <v>0</v>
      </c>
      <c r="AE123" s="266">
        <f t="shared" si="46"/>
        <v>0</v>
      </c>
      <c r="AF123" s="266">
        <f t="shared" si="46"/>
        <v>0</v>
      </c>
      <c r="AG123" s="266">
        <f t="shared" si="46"/>
        <v>0</v>
      </c>
      <c r="AH123" s="266">
        <f t="shared" si="46"/>
        <v>0</v>
      </c>
      <c r="AI123" s="266">
        <f t="shared" si="46"/>
        <v>0</v>
      </c>
      <c r="AJ123" s="266">
        <f t="shared" si="46"/>
        <v>0</v>
      </c>
      <c r="AK123" s="266">
        <f t="shared" si="46"/>
        <v>0</v>
      </c>
      <c r="AL123" s="266">
        <f t="shared" si="46"/>
        <v>0</v>
      </c>
      <c r="AM123" s="266">
        <f t="shared" si="46"/>
        <v>0</v>
      </c>
      <c r="AN123" s="266">
        <f t="shared" si="46"/>
        <v>0</v>
      </c>
      <c r="AO123" s="266">
        <f t="shared" si="46"/>
        <v>0</v>
      </c>
      <c r="AP123" s="266">
        <f t="shared" si="46"/>
        <v>0</v>
      </c>
    </row>
    <row r="124" spans="1:42" s="269" customFormat="1" ht="13.5" thickBot="1" x14ac:dyDescent="0.25">
      <c r="A124" s="268"/>
      <c r="B124" s="266"/>
      <c r="C124" s="266"/>
      <c r="D124" s="266"/>
      <c r="E124" s="266"/>
      <c r="F124" s="266"/>
      <c r="G124" s="266"/>
      <c r="H124" s="266"/>
      <c r="I124" s="266"/>
      <c r="J124" s="266"/>
      <c r="K124" s="266"/>
      <c r="L124" s="266"/>
      <c r="M124" s="266"/>
      <c r="N124" s="266"/>
      <c r="O124" s="266"/>
      <c r="P124" s="266"/>
      <c r="Q124" s="266"/>
      <c r="R124" s="266"/>
      <c r="S124" s="266"/>
      <c r="T124" s="266"/>
      <c r="U124" s="266"/>
      <c r="V124" s="266"/>
      <c r="W124" s="266"/>
      <c r="X124" s="266"/>
      <c r="Y124" s="266"/>
      <c r="Z124" s="266"/>
      <c r="AA124" s="266"/>
      <c r="AB124" s="266"/>
      <c r="AC124" s="266"/>
      <c r="AD124" s="266"/>
      <c r="AE124" s="266"/>
      <c r="AF124" s="266"/>
      <c r="AG124" s="266"/>
      <c r="AH124" s="266"/>
      <c r="AI124" s="266"/>
      <c r="AJ124" s="266"/>
      <c r="AK124" s="266"/>
      <c r="AL124" s="266"/>
      <c r="AM124" s="266"/>
      <c r="AN124" s="266"/>
      <c r="AO124" s="266"/>
      <c r="AP124" s="266"/>
    </row>
    <row r="125" spans="1:42" s="122" customFormat="1" ht="13.5" thickTop="1" x14ac:dyDescent="0.2">
      <c r="A125" s="109" t="s">
        <v>267</v>
      </c>
      <c r="B125" s="277"/>
      <c r="C125" s="277"/>
      <c r="D125" s="277"/>
      <c r="E125" s="277"/>
      <c r="F125" s="277"/>
      <c r="G125" s="277"/>
      <c r="H125" s="277"/>
      <c r="I125" s="277"/>
      <c r="J125" s="277"/>
      <c r="K125" s="277"/>
      <c r="L125" s="277"/>
      <c r="M125" s="277"/>
      <c r="N125" s="277"/>
      <c r="O125" s="277"/>
      <c r="P125" s="277"/>
      <c r="Q125" s="277"/>
      <c r="R125" s="277"/>
      <c r="S125" s="277"/>
      <c r="T125" s="277"/>
      <c r="U125" s="277"/>
      <c r="V125" s="277"/>
      <c r="W125" s="277"/>
      <c r="X125" s="277"/>
      <c r="Y125" s="277"/>
      <c r="Z125" s="277"/>
      <c r="AA125" s="277"/>
      <c r="AB125" s="277"/>
      <c r="AC125" s="277"/>
      <c r="AD125" s="277"/>
      <c r="AE125" s="277"/>
      <c r="AF125" s="277"/>
      <c r="AG125" s="277"/>
      <c r="AH125" s="277"/>
      <c r="AI125" s="277"/>
      <c r="AJ125" s="277"/>
      <c r="AK125" s="277"/>
      <c r="AL125" s="277"/>
      <c r="AM125" s="277"/>
      <c r="AN125" s="277"/>
      <c r="AO125" s="277"/>
      <c r="AP125" s="277"/>
    </row>
    <row r="126" spans="1:42" s="122" customFormat="1" x14ac:dyDescent="0.2">
      <c r="A126" s="29" t="s">
        <v>268</v>
      </c>
      <c r="G126" s="201"/>
      <c r="H126" s="201"/>
      <c r="I126" s="201"/>
      <c r="J126" s="201"/>
      <c r="K126" s="201"/>
      <c r="L126" s="201"/>
      <c r="M126" s="201"/>
      <c r="N126" s="201"/>
      <c r="O126" s="201"/>
      <c r="P126" s="201"/>
      <c r="Q126" s="201"/>
      <c r="R126" s="201"/>
      <c r="S126" s="201"/>
      <c r="T126" s="201"/>
      <c r="U126" s="201"/>
      <c r="V126" s="201"/>
      <c r="W126" s="201"/>
      <c r="X126" s="201"/>
      <c r="Y126" s="201"/>
      <c r="Z126" s="201"/>
      <c r="AA126" s="201"/>
      <c r="AB126" s="201"/>
      <c r="AC126" s="201"/>
      <c r="AD126" s="201"/>
      <c r="AE126" s="201"/>
      <c r="AF126" s="201"/>
      <c r="AG126" s="201"/>
      <c r="AH126" s="201"/>
      <c r="AI126" s="201"/>
      <c r="AJ126" s="201"/>
      <c r="AK126" s="201"/>
      <c r="AL126" s="201"/>
      <c r="AM126" s="201"/>
      <c r="AN126" s="201"/>
      <c r="AO126" s="201"/>
      <c r="AP126" s="201"/>
    </row>
    <row r="127" spans="1:42" x14ac:dyDescent="0.2">
      <c r="A127" s="117" t="s">
        <v>217</v>
      </c>
      <c r="B127" s="187">
        <f t="shared" ref="B127:AP127" si="47">-B121</f>
        <v>0</v>
      </c>
      <c r="C127" s="187">
        <f t="shared" si="47"/>
        <v>0</v>
      </c>
      <c r="D127" s="187">
        <f t="shared" si="47"/>
        <v>0</v>
      </c>
      <c r="E127" s="187">
        <f t="shared" si="47"/>
        <v>0</v>
      </c>
      <c r="F127" s="187">
        <f t="shared" si="47"/>
        <v>0</v>
      </c>
      <c r="G127" s="187">
        <f t="shared" si="47"/>
        <v>0</v>
      </c>
      <c r="H127" s="187">
        <f t="shared" si="47"/>
        <v>0</v>
      </c>
      <c r="I127" s="187">
        <f t="shared" si="47"/>
        <v>0</v>
      </c>
      <c r="J127" s="187">
        <f t="shared" si="47"/>
        <v>0</v>
      </c>
      <c r="K127" s="187">
        <f t="shared" si="47"/>
        <v>0</v>
      </c>
      <c r="L127" s="187">
        <f t="shared" si="47"/>
        <v>0</v>
      </c>
      <c r="M127" s="187">
        <f t="shared" si="47"/>
        <v>0</v>
      </c>
      <c r="N127" s="187">
        <f t="shared" si="47"/>
        <v>0</v>
      </c>
      <c r="O127" s="187">
        <f t="shared" si="47"/>
        <v>0</v>
      </c>
      <c r="P127" s="187">
        <f t="shared" si="47"/>
        <v>0</v>
      </c>
      <c r="Q127" s="187">
        <f t="shared" si="47"/>
        <v>0</v>
      </c>
      <c r="R127" s="187">
        <f t="shared" si="47"/>
        <v>0</v>
      </c>
      <c r="S127" s="187">
        <f t="shared" si="47"/>
        <v>0</v>
      </c>
      <c r="T127" s="187">
        <f t="shared" si="47"/>
        <v>0</v>
      </c>
      <c r="U127" s="187">
        <f t="shared" si="47"/>
        <v>0</v>
      </c>
      <c r="V127" s="187">
        <f t="shared" si="47"/>
        <v>0</v>
      </c>
      <c r="W127" s="187">
        <f t="shared" si="47"/>
        <v>0</v>
      </c>
      <c r="X127" s="187">
        <f t="shared" si="47"/>
        <v>0</v>
      </c>
      <c r="Y127" s="187">
        <f t="shared" si="47"/>
        <v>0</v>
      </c>
      <c r="Z127" s="187">
        <f t="shared" si="47"/>
        <v>0</v>
      </c>
      <c r="AA127" s="187">
        <f t="shared" si="47"/>
        <v>0</v>
      </c>
      <c r="AB127" s="187">
        <f t="shared" si="47"/>
        <v>0</v>
      </c>
      <c r="AC127" s="187">
        <f t="shared" si="47"/>
        <v>0</v>
      </c>
      <c r="AD127" s="187">
        <f t="shared" si="47"/>
        <v>0</v>
      </c>
      <c r="AE127" s="187">
        <f t="shared" si="47"/>
        <v>0</v>
      </c>
      <c r="AF127" s="187">
        <f t="shared" si="47"/>
        <v>0</v>
      </c>
      <c r="AG127" s="187">
        <f t="shared" si="47"/>
        <v>0</v>
      </c>
      <c r="AH127" s="187">
        <f t="shared" si="47"/>
        <v>0</v>
      </c>
      <c r="AI127" s="187">
        <f t="shared" si="47"/>
        <v>0</v>
      </c>
      <c r="AJ127" s="187">
        <f t="shared" si="47"/>
        <v>0</v>
      </c>
      <c r="AK127" s="187">
        <f t="shared" si="47"/>
        <v>0</v>
      </c>
      <c r="AL127" s="187">
        <f t="shared" si="47"/>
        <v>0</v>
      </c>
      <c r="AM127" s="187">
        <f t="shared" si="47"/>
        <v>0</v>
      </c>
      <c r="AN127" s="187">
        <f t="shared" si="47"/>
        <v>0</v>
      </c>
      <c r="AO127" s="187">
        <f t="shared" si="47"/>
        <v>0</v>
      </c>
      <c r="AP127" s="187">
        <f t="shared" si="47"/>
        <v>0</v>
      </c>
    </row>
    <row r="128" spans="1:42" x14ac:dyDescent="0.2">
      <c r="A128" s="117" t="s">
        <v>266</v>
      </c>
      <c r="B128" s="193">
        <f>B88+B113+B123</f>
        <v>0</v>
      </c>
      <c r="C128" s="193">
        <f>C88+C113+C123</f>
        <v>0</v>
      </c>
      <c r="D128" s="193">
        <f t="shared" ref="D128:AP128" si="48">D88+D113+D123</f>
        <v>0</v>
      </c>
      <c r="E128" s="193">
        <f t="shared" si="48"/>
        <v>0</v>
      </c>
      <c r="F128" s="193">
        <f t="shared" si="48"/>
        <v>0</v>
      </c>
      <c r="G128" s="193">
        <f t="shared" si="48"/>
        <v>0</v>
      </c>
      <c r="H128" s="193">
        <f t="shared" si="48"/>
        <v>0</v>
      </c>
      <c r="I128" s="193">
        <f t="shared" si="48"/>
        <v>0</v>
      </c>
      <c r="J128" s="193">
        <f t="shared" si="48"/>
        <v>0</v>
      </c>
      <c r="K128" s="193">
        <f t="shared" si="48"/>
        <v>0</v>
      </c>
      <c r="L128" s="193">
        <f t="shared" si="48"/>
        <v>0</v>
      </c>
      <c r="M128" s="193">
        <f t="shared" si="48"/>
        <v>0</v>
      </c>
      <c r="N128" s="193">
        <f t="shared" si="48"/>
        <v>0</v>
      </c>
      <c r="O128" s="193">
        <f t="shared" si="48"/>
        <v>0</v>
      </c>
      <c r="P128" s="193">
        <f t="shared" si="48"/>
        <v>0</v>
      </c>
      <c r="Q128" s="193">
        <f t="shared" si="48"/>
        <v>0</v>
      </c>
      <c r="R128" s="193">
        <f t="shared" si="48"/>
        <v>0</v>
      </c>
      <c r="S128" s="193">
        <f t="shared" si="48"/>
        <v>0</v>
      </c>
      <c r="T128" s="193">
        <f t="shared" si="48"/>
        <v>0</v>
      </c>
      <c r="U128" s="193">
        <f t="shared" si="48"/>
        <v>0</v>
      </c>
      <c r="V128" s="193">
        <f t="shared" si="48"/>
        <v>0</v>
      </c>
      <c r="W128" s="193">
        <f t="shared" si="48"/>
        <v>0</v>
      </c>
      <c r="X128" s="193">
        <f t="shared" si="48"/>
        <v>0</v>
      </c>
      <c r="Y128" s="193">
        <f t="shared" si="48"/>
        <v>0</v>
      </c>
      <c r="Z128" s="193">
        <f t="shared" si="48"/>
        <v>0</v>
      </c>
      <c r="AA128" s="193">
        <f t="shared" si="48"/>
        <v>0</v>
      </c>
      <c r="AB128" s="193">
        <f t="shared" si="48"/>
        <v>0</v>
      </c>
      <c r="AC128" s="193">
        <f t="shared" si="48"/>
        <v>0</v>
      </c>
      <c r="AD128" s="193">
        <f t="shared" si="48"/>
        <v>0</v>
      </c>
      <c r="AE128" s="193">
        <f t="shared" si="48"/>
        <v>0</v>
      </c>
      <c r="AF128" s="193">
        <f t="shared" si="48"/>
        <v>0</v>
      </c>
      <c r="AG128" s="193">
        <f t="shared" si="48"/>
        <v>0</v>
      </c>
      <c r="AH128" s="193">
        <f t="shared" si="48"/>
        <v>0</v>
      </c>
      <c r="AI128" s="193">
        <f t="shared" si="48"/>
        <v>0</v>
      </c>
      <c r="AJ128" s="193">
        <f t="shared" si="48"/>
        <v>0</v>
      </c>
      <c r="AK128" s="193">
        <f t="shared" si="48"/>
        <v>0</v>
      </c>
      <c r="AL128" s="193">
        <f t="shared" si="48"/>
        <v>0</v>
      </c>
      <c r="AM128" s="193">
        <f t="shared" si="48"/>
        <v>0</v>
      </c>
      <c r="AN128" s="193">
        <f t="shared" si="48"/>
        <v>0</v>
      </c>
      <c r="AO128" s="193">
        <f t="shared" si="48"/>
        <v>0</v>
      </c>
      <c r="AP128" s="193">
        <f t="shared" si="48"/>
        <v>0</v>
      </c>
    </row>
    <row r="129" spans="1:42" x14ac:dyDescent="0.2">
      <c r="A129" s="271" t="s">
        <v>13</v>
      </c>
      <c r="B129" s="200">
        <f>SUM(B127:B128)</f>
        <v>0</v>
      </c>
      <c r="C129" s="200">
        <f t="shared" ref="C129:AP129" si="49">SUM(C127:C128)</f>
        <v>0</v>
      </c>
      <c r="D129" s="200">
        <f t="shared" si="49"/>
        <v>0</v>
      </c>
      <c r="E129" s="200">
        <f t="shared" si="49"/>
        <v>0</v>
      </c>
      <c r="F129" s="200">
        <f t="shared" si="49"/>
        <v>0</v>
      </c>
      <c r="G129" s="200">
        <f t="shared" si="49"/>
        <v>0</v>
      </c>
      <c r="H129" s="200">
        <f t="shared" si="49"/>
        <v>0</v>
      </c>
      <c r="I129" s="200">
        <f t="shared" si="49"/>
        <v>0</v>
      </c>
      <c r="J129" s="200">
        <f t="shared" si="49"/>
        <v>0</v>
      </c>
      <c r="K129" s="200">
        <f t="shared" si="49"/>
        <v>0</v>
      </c>
      <c r="L129" s="200">
        <f t="shared" si="49"/>
        <v>0</v>
      </c>
      <c r="M129" s="200">
        <f t="shared" si="49"/>
        <v>0</v>
      </c>
      <c r="N129" s="200">
        <f t="shared" si="49"/>
        <v>0</v>
      </c>
      <c r="O129" s="200">
        <f t="shared" si="49"/>
        <v>0</v>
      </c>
      <c r="P129" s="200">
        <f t="shared" si="49"/>
        <v>0</v>
      </c>
      <c r="Q129" s="200">
        <f t="shared" si="49"/>
        <v>0</v>
      </c>
      <c r="R129" s="200">
        <f t="shared" si="49"/>
        <v>0</v>
      </c>
      <c r="S129" s="200">
        <f t="shared" si="49"/>
        <v>0</v>
      </c>
      <c r="T129" s="200">
        <f t="shared" si="49"/>
        <v>0</v>
      </c>
      <c r="U129" s="200">
        <f t="shared" si="49"/>
        <v>0</v>
      </c>
      <c r="V129" s="200">
        <f t="shared" si="49"/>
        <v>0</v>
      </c>
      <c r="W129" s="200">
        <f t="shared" si="49"/>
        <v>0</v>
      </c>
      <c r="X129" s="200">
        <f t="shared" si="49"/>
        <v>0</v>
      </c>
      <c r="Y129" s="200">
        <f t="shared" si="49"/>
        <v>0</v>
      </c>
      <c r="Z129" s="200">
        <f t="shared" si="49"/>
        <v>0</v>
      </c>
      <c r="AA129" s="200">
        <f t="shared" si="49"/>
        <v>0</v>
      </c>
      <c r="AB129" s="200">
        <f t="shared" si="49"/>
        <v>0</v>
      </c>
      <c r="AC129" s="200">
        <f t="shared" si="49"/>
        <v>0</v>
      </c>
      <c r="AD129" s="200">
        <f t="shared" si="49"/>
        <v>0</v>
      </c>
      <c r="AE129" s="200">
        <f t="shared" si="49"/>
        <v>0</v>
      </c>
      <c r="AF129" s="200">
        <f t="shared" si="49"/>
        <v>0</v>
      </c>
      <c r="AG129" s="200">
        <f t="shared" si="49"/>
        <v>0</v>
      </c>
      <c r="AH129" s="200">
        <f t="shared" si="49"/>
        <v>0</v>
      </c>
      <c r="AI129" s="200">
        <f t="shared" si="49"/>
        <v>0</v>
      </c>
      <c r="AJ129" s="200">
        <f t="shared" si="49"/>
        <v>0</v>
      </c>
      <c r="AK129" s="200">
        <f t="shared" si="49"/>
        <v>0</v>
      </c>
      <c r="AL129" s="200">
        <f t="shared" si="49"/>
        <v>0</v>
      </c>
      <c r="AM129" s="200">
        <f t="shared" si="49"/>
        <v>0</v>
      </c>
      <c r="AN129" s="200">
        <f t="shared" si="49"/>
        <v>0</v>
      </c>
      <c r="AO129" s="200">
        <f t="shared" si="49"/>
        <v>0</v>
      </c>
      <c r="AP129" s="200">
        <f t="shared" si="49"/>
        <v>0</v>
      </c>
    </row>
    <row r="130" spans="1:42" s="122" customFormat="1" x14ac:dyDescent="0.2">
      <c r="A130" s="23"/>
      <c r="G130" s="201"/>
      <c r="H130" s="201"/>
      <c r="I130" s="201"/>
      <c r="J130" s="201"/>
      <c r="K130" s="201"/>
      <c r="L130" s="201"/>
      <c r="M130" s="201"/>
      <c r="N130" s="201"/>
      <c r="O130" s="201"/>
      <c r="P130" s="201"/>
      <c r="Q130" s="201"/>
      <c r="R130" s="201"/>
      <c r="S130" s="201"/>
      <c r="T130" s="201"/>
      <c r="U130" s="201"/>
      <c r="V130" s="201"/>
      <c r="W130" s="201"/>
      <c r="X130" s="201"/>
      <c r="Y130" s="201"/>
      <c r="Z130" s="201"/>
      <c r="AA130" s="201"/>
      <c r="AB130" s="201"/>
      <c r="AC130" s="201"/>
      <c r="AD130" s="201"/>
      <c r="AE130" s="201"/>
      <c r="AF130" s="201"/>
      <c r="AG130" s="201"/>
      <c r="AH130" s="201"/>
      <c r="AI130" s="201"/>
      <c r="AJ130" s="201"/>
      <c r="AK130" s="201"/>
      <c r="AL130" s="201"/>
      <c r="AM130" s="201"/>
      <c r="AN130" s="201"/>
      <c r="AO130" s="201"/>
      <c r="AP130" s="201"/>
    </row>
    <row r="131" spans="1:42" s="122" customFormat="1" x14ac:dyDescent="0.2">
      <c r="A131" s="29" t="s">
        <v>269</v>
      </c>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row>
    <row r="132" spans="1:42" s="122" customFormat="1" x14ac:dyDescent="0.2">
      <c r="A132" s="117" t="s">
        <v>2</v>
      </c>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row>
    <row r="133" spans="1:42" x14ac:dyDescent="0.2">
      <c r="A133" s="119" t="s">
        <v>5</v>
      </c>
      <c r="B133" s="192"/>
      <c r="C133" s="192">
        <f>I264+K264</f>
        <v>0</v>
      </c>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c r="AA133" s="192"/>
      <c r="AB133" s="192"/>
      <c r="AC133" s="192"/>
      <c r="AD133" s="192"/>
      <c r="AE133" s="192"/>
      <c r="AF133" s="192"/>
      <c r="AG133" s="192"/>
      <c r="AH133" s="192"/>
      <c r="AI133" s="192"/>
      <c r="AJ133" s="192"/>
      <c r="AK133" s="192"/>
      <c r="AL133" s="192"/>
      <c r="AM133" s="192"/>
      <c r="AN133" s="192"/>
      <c r="AO133" s="192"/>
      <c r="AP133" s="192"/>
    </row>
    <row r="134" spans="1:42" x14ac:dyDescent="0.2">
      <c r="A134" s="119" t="s">
        <v>4</v>
      </c>
      <c r="B134" s="193"/>
      <c r="C134" s="193">
        <f>I400+K400</f>
        <v>0</v>
      </c>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c r="AD134" s="193"/>
      <c r="AE134" s="193"/>
      <c r="AF134" s="193"/>
      <c r="AG134" s="193"/>
      <c r="AH134" s="193"/>
      <c r="AI134" s="193"/>
      <c r="AJ134" s="193"/>
      <c r="AK134" s="193"/>
      <c r="AL134" s="193"/>
      <c r="AM134" s="193"/>
      <c r="AN134" s="193"/>
      <c r="AO134" s="193"/>
      <c r="AP134" s="193"/>
    </row>
    <row r="135" spans="1:42" x14ac:dyDescent="0.2">
      <c r="A135" s="119" t="s">
        <v>13</v>
      </c>
      <c r="B135" s="192"/>
      <c r="C135" s="192">
        <f>SUM(C133:C134)</f>
        <v>0</v>
      </c>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c r="AA135" s="192"/>
      <c r="AB135" s="192"/>
      <c r="AC135" s="192"/>
      <c r="AD135" s="192"/>
      <c r="AE135" s="192"/>
      <c r="AF135" s="192"/>
      <c r="AG135" s="192"/>
      <c r="AH135" s="192"/>
      <c r="AI135" s="192"/>
      <c r="AJ135" s="192"/>
      <c r="AK135" s="192"/>
      <c r="AL135" s="192"/>
      <c r="AM135" s="192"/>
      <c r="AN135" s="192"/>
      <c r="AO135" s="192"/>
      <c r="AP135" s="192"/>
    </row>
    <row r="136" spans="1:42" s="122" customFormat="1" x14ac:dyDescent="0.2">
      <c r="A136" s="117" t="s">
        <v>6</v>
      </c>
      <c r="G136" s="201"/>
      <c r="H136" s="201"/>
      <c r="I136" s="201"/>
      <c r="J136" s="201"/>
      <c r="K136" s="201"/>
      <c r="L136" s="201"/>
      <c r="M136" s="201"/>
      <c r="N136" s="201"/>
      <c r="O136" s="201"/>
      <c r="P136" s="201"/>
      <c r="Q136" s="201"/>
      <c r="R136" s="201"/>
      <c r="S136" s="201"/>
      <c r="T136" s="201"/>
      <c r="U136" s="201"/>
      <c r="V136" s="201"/>
      <c r="W136" s="201"/>
      <c r="X136" s="201"/>
      <c r="Y136" s="201"/>
      <c r="Z136" s="201"/>
      <c r="AA136" s="201"/>
      <c r="AB136" s="201"/>
      <c r="AC136" s="201"/>
      <c r="AD136" s="201"/>
      <c r="AE136" s="201"/>
      <c r="AF136" s="201"/>
      <c r="AG136" s="201"/>
      <c r="AH136" s="201"/>
      <c r="AI136" s="201"/>
      <c r="AJ136" s="201"/>
      <c r="AK136" s="201"/>
      <c r="AL136" s="201"/>
      <c r="AM136" s="201"/>
      <c r="AN136" s="201"/>
      <c r="AO136" s="201"/>
      <c r="AP136" s="201"/>
    </row>
    <row r="137" spans="1:42" x14ac:dyDescent="0.2">
      <c r="A137" s="119" t="s">
        <v>5</v>
      </c>
      <c r="B137" s="192">
        <f>B533</f>
        <v>0</v>
      </c>
      <c r="C137" s="192">
        <f t="shared" ref="C137:AO137" si="50">C533</f>
        <v>0</v>
      </c>
      <c r="D137" s="192">
        <f t="shared" si="50"/>
        <v>0</v>
      </c>
      <c r="E137" s="192">
        <f t="shared" si="50"/>
        <v>0</v>
      </c>
      <c r="F137" s="192">
        <f t="shared" si="50"/>
        <v>0</v>
      </c>
      <c r="G137" s="192">
        <f t="shared" si="50"/>
        <v>0</v>
      </c>
      <c r="H137" s="192">
        <f t="shared" si="50"/>
        <v>0</v>
      </c>
      <c r="I137" s="192">
        <f t="shared" si="50"/>
        <v>0</v>
      </c>
      <c r="J137" s="192">
        <f t="shared" si="50"/>
        <v>0</v>
      </c>
      <c r="K137" s="192">
        <f t="shared" si="50"/>
        <v>0</v>
      </c>
      <c r="L137" s="192">
        <f t="shared" si="50"/>
        <v>0</v>
      </c>
      <c r="M137" s="192">
        <f t="shared" si="50"/>
        <v>0</v>
      </c>
      <c r="N137" s="192">
        <f t="shared" si="50"/>
        <v>0</v>
      </c>
      <c r="O137" s="192">
        <f t="shared" si="50"/>
        <v>0</v>
      </c>
      <c r="P137" s="192">
        <f t="shared" si="50"/>
        <v>0</v>
      </c>
      <c r="Q137" s="192">
        <f t="shared" si="50"/>
        <v>0</v>
      </c>
      <c r="R137" s="192">
        <f t="shared" si="50"/>
        <v>0</v>
      </c>
      <c r="S137" s="192">
        <f t="shared" si="50"/>
        <v>0</v>
      </c>
      <c r="T137" s="192">
        <f t="shared" si="50"/>
        <v>0</v>
      </c>
      <c r="U137" s="192">
        <f t="shared" si="50"/>
        <v>0</v>
      </c>
      <c r="V137" s="192">
        <f t="shared" si="50"/>
        <v>0</v>
      </c>
      <c r="W137" s="192">
        <f t="shared" si="50"/>
        <v>0</v>
      </c>
      <c r="X137" s="192">
        <f t="shared" si="50"/>
        <v>0</v>
      </c>
      <c r="Y137" s="192">
        <f t="shared" si="50"/>
        <v>0</v>
      </c>
      <c r="Z137" s="192">
        <f t="shared" si="50"/>
        <v>0</v>
      </c>
      <c r="AA137" s="192">
        <f t="shared" si="50"/>
        <v>0</v>
      </c>
      <c r="AB137" s="192">
        <f t="shared" si="50"/>
        <v>0</v>
      </c>
      <c r="AC137" s="192">
        <f t="shared" si="50"/>
        <v>0</v>
      </c>
      <c r="AD137" s="192">
        <f t="shared" si="50"/>
        <v>0</v>
      </c>
      <c r="AE137" s="192">
        <f t="shared" si="50"/>
        <v>0</v>
      </c>
      <c r="AF137" s="192">
        <f t="shared" si="50"/>
        <v>0</v>
      </c>
      <c r="AG137" s="192">
        <f t="shared" si="50"/>
        <v>0</v>
      </c>
      <c r="AH137" s="192">
        <f t="shared" si="50"/>
        <v>0</v>
      </c>
      <c r="AI137" s="192">
        <f t="shared" si="50"/>
        <v>0</v>
      </c>
      <c r="AJ137" s="192">
        <f t="shared" si="50"/>
        <v>0</v>
      </c>
      <c r="AK137" s="192">
        <f t="shared" si="50"/>
        <v>0</v>
      </c>
      <c r="AL137" s="192">
        <f t="shared" si="50"/>
        <v>0</v>
      </c>
      <c r="AM137" s="192">
        <f t="shared" si="50"/>
        <v>0</v>
      </c>
      <c r="AN137" s="192">
        <f t="shared" si="50"/>
        <v>0</v>
      </c>
      <c r="AO137" s="192">
        <f t="shared" si="50"/>
        <v>0</v>
      </c>
      <c r="AP137" s="192">
        <f>AP533</f>
        <v>0</v>
      </c>
    </row>
    <row r="138" spans="1:42" x14ac:dyDescent="0.2">
      <c r="A138" s="119" t="s">
        <v>4</v>
      </c>
      <c r="B138" s="193">
        <f>B539</f>
        <v>0</v>
      </c>
      <c r="C138" s="193">
        <f t="shared" ref="C138:AO138" si="51">C539</f>
        <v>0</v>
      </c>
      <c r="D138" s="193">
        <f t="shared" si="51"/>
        <v>0</v>
      </c>
      <c r="E138" s="193">
        <f t="shared" si="51"/>
        <v>0</v>
      </c>
      <c r="F138" s="193">
        <f t="shared" si="51"/>
        <v>0</v>
      </c>
      <c r="G138" s="193">
        <f t="shared" si="51"/>
        <v>0</v>
      </c>
      <c r="H138" s="193">
        <f t="shared" si="51"/>
        <v>0</v>
      </c>
      <c r="I138" s="193">
        <f t="shared" si="51"/>
        <v>0</v>
      </c>
      <c r="J138" s="193">
        <f t="shared" si="51"/>
        <v>0</v>
      </c>
      <c r="K138" s="193">
        <f t="shared" si="51"/>
        <v>0</v>
      </c>
      <c r="L138" s="193">
        <f t="shared" si="51"/>
        <v>0</v>
      </c>
      <c r="M138" s="193">
        <f t="shared" si="51"/>
        <v>0</v>
      </c>
      <c r="N138" s="193">
        <f t="shared" si="51"/>
        <v>0</v>
      </c>
      <c r="O138" s="193">
        <f t="shared" si="51"/>
        <v>0</v>
      </c>
      <c r="P138" s="193">
        <f t="shared" si="51"/>
        <v>0</v>
      </c>
      <c r="Q138" s="193">
        <f t="shared" si="51"/>
        <v>0</v>
      </c>
      <c r="R138" s="193">
        <f t="shared" si="51"/>
        <v>0</v>
      </c>
      <c r="S138" s="193">
        <f t="shared" si="51"/>
        <v>0</v>
      </c>
      <c r="T138" s="193">
        <f t="shared" si="51"/>
        <v>0</v>
      </c>
      <c r="U138" s="193">
        <f t="shared" si="51"/>
        <v>0</v>
      </c>
      <c r="V138" s="193">
        <f t="shared" si="51"/>
        <v>0</v>
      </c>
      <c r="W138" s="193">
        <f t="shared" si="51"/>
        <v>0</v>
      </c>
      <c r="X138" s="193">
        <f t="shared" si="51"/>
        <v>0</v>
      </c>
      <c r="Y138" s="193">
        <f t="shared" si="51"/>
        <v>0</v>
      </c>
      <c r="Z138" s="193">
        <f t="shared" si="51"/>
        <v>0</v>
      </c>
      <c r="AA138" s="193">
        <f t="shared" si="51"/>
        <v>0</v>
      </c>
      <c r="AB138" s="193">
        <f t="shared" si="51"/>
        <v>0</v>
      </c>
      <c r="AC138" s="193">
        <f t="shared" si="51"/>
        <v>0</v>
      </c>
      <c r="AD138" s="193">
        <f t="shared" si="51"/>
        <v>0</v>
      </c>
      <c r="AE138" s="193">
        <f t="shared" si="51"/>
        <v>0</v>
      </c>
      <c r="AF138" s="193">
        <f t="shared" si="51"/>
        <v>0</v>
      </c>
      <c r="AG138" s="193">
        <f t="shared" si="51"/>
        <v>0</v>
      </c>
      <c r="AH138" s="193">
        <f t="shared" si="51"/>
        <v>0</v>
      </c>
      <c r="AI138" s="193">
        <f t="shared" si="51"/>
        <v>0</v>
      </c>
      <c r="AJ138" s="193">
        <f t="shared" si="51"/>
        <v>0</v>
      </c>
      <c r="AK138" s="193">
        <f t="shared" si="51"/>
        <v>0</v>
      </c>
      <c r="AL138" s="193">
        <f t="shared" si="51"/>
        <v>0</v>
      </c>
      <c r="AM138" s="193">
        <f t="shared" si="51"/>
        <v>0</v>
      </c>
      <c r="AN138" s="193">
        <f t="shared" si="51"/>
        <v>0</v>
      </c>
      <c r="AO138" s="193">
        <f t="shared" si="51"/>
        <v>0</v>
      </c>
      <c r="AP138" s="193">
        <f>AP539</f>
        <v>0</v>
      </c>
    </row>
    <row r="139" spans="1:42" x14ac:dyDescent="0.2">
      <c r="A139" s="119" t="s">
        <v>13</v>
      </c>
      <c r="B139" s="192">
        <f>SUM(B137:B138)</f>
        <v>0</v>
      </c>
      <c r="C139" s="192">
        <f>SUM(C137:C138)</f>
        <v>0</v>
      </c>
      <c r="D139" s="192">
        <f>SUM(D137:D138)</f>
        <v>0</v>
      </c>
      <c r="E139" s="192">
        <f t="shared" ref="E139:AP139" si="52">SUM(E137:E138)</f>
        <v>0</v>
      </c>
      <c r="F139" s="192">
        <f t="shared" si="52"/>
        <v>0</v>
      </c>
      <c r="G139" s="192">
        <f t="shared" si="52"/>
        <v>0</v>
      </c>
      <c r="H139" s="192">
        <f t="shared" si="52"/>
        <v>0</v>
      </c>
      <c r="I139" s="192">
        <f t="shared" si="52"/>
        <v>0</v>
      </c>
      <c r="J139" s="192">
        <f t="shared" si="52"/>
        <v>0</v>
      </c>
      <c r="K139" s="192">
        <f t="shared" si="52"/>
        <v>0</v>
      </c>
      <c r="L139" s="192">
        <f t="shared" si="52"/>
        <v>0</v>
      </c>
      <c r="M139" s="192">
        <f t="shared" si="52"/>
        <v>0</v>
      </c>
      <c r="N139" s="192">
        <f t="shared" si="52"/>
        <v>0</v>
      </c>
      <c r="O139" s="192">
        <f t="shared" si="52"/>
        <v>0</v>
      </c>
      <c r="P139" s="192">
        <f t="shared" si="52"/>
        <v>0</v>
      </c>
      <c r="Q139" s="192">
        <f t="shared" si="52"/>
        <v>0</v>
      </c>
      <c r="R139" s="192">
        <f t="shared" si="52"/>
        <v>0</v>
      </c>
      <c r="S139" s="192">
        <f t="shared" si="52"/>
        <v>0</v>
      </c>
      <c r="T139" s="192">
        <f t="shared" si="52"/>
        <v>0</v>
      </c>
      <c r="U139" s="192">
        <f t="shared" si="52"/>
        <v>0</v>
      </c>
      <c r="V139" s="192">
        <f t="shared" si="52"/>
        <v>0</v>
      </c>
      <c r="W139" s="192">
        <f t="shared" si="52"/>
        <v>0</v>
      </c>
      <c r="X139" s="192">
        <f t="shared" si="52"/>
        <v>0</v>
      </c>
      <c r="Y139" s="192">
        <f t="shared" si="52"/>
        <v>0</v>
      </c>
      <c r="Z139" s="192">
        <f t="shared" si="52"/>
        <v>0</v>
      </c>
      <c r="AA139" s="192">
        <f t="shared" si="52"/>
        <v>0</v>
      </c>
      <c r="AB139" s="192">
        <f t="shared" si="52"/>
        <v>0</v>
      </c>
      <c r="AC139" s="192">
        <f t="shared" si="52"/>
        <v>0</v>
      </c>
      <c r="AD139" s="192">
        <f t="shared" si="52"/>
        <v>0</v>
      </c>
      <c r="AE139" s="192">
        <f t="shared" si="52"/>
        <v>0</v>
      </c>
      <c r="AF139" s="192">
        <f t="shared" si="52"/>
        <v>0</v>
      </c>
      <c r="AG139" s="192">
        <f t="shared" si="52"/>
        <v>0</v>
      </c>
      <c r="AH139" s="192">
        <f t="shared" si="52"/>
        <v>0</v>
      </c>
      <c r="AI139" s="192">
        <f t="shared" si="52"/>
        <v>0</v>
      </c>
      <c r="AJ139" s="192">
        <f t="shared" si="52"/>
        <v>0</v>
      </c>
      <c r="AK139" s="192">
        <f t="shared" si="52"/>
        <v>0</v>
      </c>
      <c r="AL139" s="192">
        <f t="shared" si="52"/>
        <v>0</v>
      </c>
      <c r="AM139" s="192">
        <f t="shared" si="52"/>
        <v>0</v>
      </c>
      <c r="AN139" s="192">
        <f t="shared" si="52"/>
        <v>0</v>
      </c>
      <c r="AO139" s="192">
        <f t="shared" si="52"/>
        <v>0</v>
      </c>
      <c r="AP139" s="192">
        <f t="shared" si="52"/>
        <v>0</v>
      </c>
    </row>
    <row r="140" spans="1:42" s="122" customFormat="1" x14ac:dyDescent="0.2">
      <c r="A140" s="117" t="s">
        <v>78</v>
      </c>
    </row>
    <row r="141" spans="1:42" x14ac:dyDescent="0.2">
      <c r="A141" s="119" t="s">
        <v>5</v>
      </c>
      <c r="B141" s="192">
        <f>B211</f>
        <v>0</v>
      </c>
      <c r="C141" s="192">
        <f>C211</f>
        <v>0</v>
      </c>
      <c r="D141" s="192">
        <f t="shared" ref="D141:AP141" si="53">D211</f>
        <v>0</v>
      </c>
      <c r="E141" s="192">
        <f t="shared" si="53"/>
        <v>0</v>
      </c>
      <c r="F141" s="192">
        <f t="shared" si="53"/>
        <v>0</v>
      </c>
      <c r="G141" s="192">
        <f t="shared" si="53"/>
        <v>0</v>
      </c>
      <c r="H141" s="192">
        <f t="shared" si="53"/>
        <v>0</v>
      </c>
      <c r="I141" s="192">
        <f t="shared" si="53"/>
        <v>0</v>
      </c>
      <c r="J141" s="192">
        <f t="shared" si="53"/>
        <v>0</v>
      </c>
      <c r="K141" s="192">
        <f t="shared" si="53"/>
        <v>0</v>
      </c>
      <c r="L141" s="192">
        <f t="shared" si="53"/>
        <v>0</v>
      </c>
      <c r="M141" s="192">
        <f t="shared" si="53"/>
        <v>0</v>
      </c>
      <c r="N141" s="192">
        <f t="shared" si="53"/>
        <v>0</v>
      </c>
      <c r="O141" s="192">
        <f t="shared" si="53"/>
        <v>0</v>
      </c>
      <c r="P141" s="192">
        <f t="shared" si="53"/>
        <v>0</v>
      </c>
      <c r="Q141" s="192">
        <f t="shared" si="53"/>
        <v>0</v>
      </c>
      <c r="R141" s="192">
        <f t="shared" si="53"/>
        <v>0</v>
      </c>
      <c r="S141" s="192">
        <f t="shared" si="53"/>
        <v>0</v>
      </c>
      <c r="T141" s="192">
        <f t="shared" si="53"/>
        <v>0</v>
      </c>
      <c r="U141" s="192">
        <f t="shared" si="53"/>
        <v>0</v>
      </c>
      <c r="V141" s="192">
        <f t="shared" si="53"/>
        <v>0</v>
      </c>
      <c r="W141" s="192">
        <f t="shared" si="53"/>
        <v>0</v>
      </c>
      <c r="X141" s="192">
        <f t="shared" si="53"/>
        <v>0</v>
      </c>
      <c r="Y141" s="192">
        <f t="shared" si="53"/>
        <v>0</v>
      </c>
      <c r="Z141" s="192">
        <f t="shared" si="53"/>
        <v>0</v>
      </c>
      <c r="AA141" s="192">
        <f t="shared" si="53"/>
        <v>0</v>
      </c>
      <c r="AB141" s="192">
        <f t="shared" si="53"/>
        <v>0</v>
      </c>
      <c r="AC141" s="192">
        <f t="shared" si="53"/>
        <v>0</v>
      </c>
      <c r="AD141" s="192">
        <f t="shared" si="53"/>
        <v>0</v>
      </c>
      <c r="AE141" s="192">
        <f t="shared" si="53"/>
        <v>0</v>
      </c>
      <c r="AF141" s="192">
        <f t="shared" si="53"/>
        <v>0</v>
      </c>
      <c r="AG141" s="192">
        <f t="shared" si="53"/>
        <v>0</v>
      </c>
      <c r="AH141" s="192">
        <f t="shared" si="53"/>
        <v>0</v>
      </c>
      <c r="AI141" s="192">
        <f t="shared" si="53"/>
        <v>0</v>
      </c>
      <c r="AJ141" s="192">
        <f t="shared" si="53"/>
        <v>0</v>
      </c>
      <c r="AK141" s="192">
        <f t="shared" si="53"/>
        <v>0</v>
      </c>
      <c r="AL141" s="192">
        <f t="shared" si="53"/>
        <v>0</v>
      </c>
      <c r="AM141" s="192">
        <f t="shared" si="53"/>
        <v>0</v>
      </c>
      <c r="AN141" s="192">
        <f t="shared" si="53"/>
        <v>0</v>
      </c>
      <c r="AO141" s="192">
        <f t="shared" si="53"/>
        <v>0</v>
      </c>
      <c r="AP141" s="192">
        <f t="shared" si="53"/>
        <v>0</v>
      </c>
    </row>
    <row r="142" spans="1:42" x14ac:dyDescent="0.2">
      <c r="A142" s="119" t="s">
        <v>4</v>
      </c>
      <c r="B142" s="187">
        <f>B251</f>
        <v>0</v>
      </c>
      <c r="C142" s="187">
        <f>C251</f>
        <v>0</v>
      </c>
      <c r="D142" s="187">
        <f t="shared" ref="D142:AP142" si="54">D251</f>
        <v>0</v>
      </c>
      <c r="E142" s="187">
        <f t="shared" si="54"/>
        <v>0</v>
      </c>
      <c r="F142" s="187">
        <f t="shared" si="54"/>
        <v>0</v>
      </c>
      <c r="G142" s="187">
        <f t="shared" si="54"/>
        <v>0</v>
      </c>
      <c r="H142" s="187">
        <f t="shared" si="54"/>
        <v>0</v>
      </c>
      <c r="I142" s="187">
        <f t="shared" si="54"/>
        <v>0</v>
      </c>
      <c r="J142" s="187">
        <f t="shared" si="54"/>
        <v>0</v>
      </c>
      <c r="K142" s="187">
        <f t="shared" si="54"/>
        <v>0</v>
      </c>
      <c r="L142" s="187">
        <f t="shared" si="54"/>
        <v>0</v>
      </c>
      <c r="M142" s="187">
        <f t="shared" si="54"/>
        <v>0</v>
      </c>
      <c r="N142" s="187">
        <f t="shared" si="54"/>
        <v>0</v>
      </c>
      <c r="O142" s="187">
        <f t="shared" si="54"/>
        <v>0</v>
      </c>
      <c r="P142" s="187">
        <f t="shared" si="54"/>
        <v>0</v>
      </c>
      <c r="Q142" s="187">
        <f t="shared" si="54"/>
        <v>0</v>
      </c>
      <c r="R142" s="187">
        <f t="shared" si="54"/>
        <v>0</v>
      </c>
      <c r="S142" s="187">
        <f t="shared" si="54"/>
        <v>0</v>
      </c>
      <c r="T142" s="187">
        <f t="shared" si="54"/>
        <v>0</v>
      </c>
      <c r="U142" s="187">
        <f t="shared" si="54"/>
        <v>0</v>
      </c>
      <c r="V142" s="187">
        <f t="shared" si="54"/>
        <v>0</v>
      </c>
      <c r="W142" s="187">
        <f t="shared" si="54"/>
        <v>0</v>
      </c>
      <c r="X142" s="187">
        <f t="shared" si="54"/>
        <v>0</v>
      </c>
      <c r="Y142" s="187">
        <f t="shared" si="54"/>
        <v>0</v>
      </c>
      <c r="Z142" s="187">
        <f t="shared" si="54"/>
        <v>0</v>
      </c>
      <c r="AA142" s="187">
        <f t="shared" si="54"/>
        <v>0</v>
      </c>
      <c r="AB142" s="187">
        <f t="shared" si="54"/>
        <v>0</v>
      </c>
      <c r="AC142" s="187">
        <f t="shared" si="54"/>
        <v>0</v>
      </c>
      <c r="AD142" s="187">
        <f t="shared" si="54"/>
        <v>0</v>
      </c>
      <c r="AE142" s="187">
        <f t="shared" si="54"/>
        <v>0</v>
      </c>
      <c r="AF142" s="187">
        <f t="shared" si="54"/>
        <v>0</v>
      </c>
      <c r="AG142" s="187">
        <f t="shared" si="54"/>
        <v>0</v>
      </c>
      <c r="AH142" s="187">
        <f t="shared" si="54"/>
        <v>0</v>
      </c>
      <c r="AI142" s="187">
        <f t="shared" si="54"/>
        <v>0</v>
      </c>
      <c r="AJ142" s="187">
        <f t="shared" si="54"/>
        <v>0</v>
      </c>
      <c r="AK142" s="187">
        <f t="shared" si="54"/>
        <v>0</v>
      </c>
      <c r="AL142" s="187">
        <f t="shared" si="54"/>
        <v>0</v>
      </c>
      <c r="AM142" s="187">
        <f t="shared" si="54"/>
        <v>0</v>
      </c>
      <c r="AN142" s="187">
        <f t="shared" si="54"/>
        <v>0</v>
      </c>
      <c r="AO142" s="187">
        <f t="shared" si="54"/>
        <v>0</v>
      </c>
      <c r="AP142" s="187">
        <f t="shared" si="54"/>
        <v>0</v>
      </c>
    </row>
    <row r="143" spans="1:42" x14ac:dyDescent="0.2">
      <c r="A143" s="119" t="s">
        <v>13</v>
      </c>
      <c r="B143" s="187">
        <f>SUM(B141:B142)</f>
        <v>0</v>
      </c>
      <c r="C143" s="187">
        <f>SUM(C141:C142)</f>
        <v>0</v>
      </c>
      <c r="D143" s="187">
        <f>SUM(D141:D142)</f>
        <v>0</v>
      </c>
      <c r="E143" s="187">
        <f t="shared" ref="E143:AP143" si="55">SUM(E141:E142)</f>
        <v>0</v>
      </c>
      <c r="F143" s="187">
        <f t="shared" si="55"/>
        <v>0</v>
      </c>
      <c r="G143" s="187">
        <f t="shared" si="55"/>
        <v>0</v>
      </c>
      <c r="H143" s="187">
        <f t="shared" si="55"/>
        <v>0</v>
      </c>
      <c r="I143" s="187">
        <f t="shared" si="55"/>
        <v>0</v>
      </c>
      <c r="J143" s="187">
        <f t="shared" si="55"/>
        <v>0</v>
      </c>
      <c r="K143" s="187">
        <f t="shared" si="55"/>
        <v>0</v>
      </c>
      <c r="L143" s="187">
        <f t="shared" si="55"/>
        <v>0</v>
      </c>
      <c r="M143" s="187">
        <f t="shared" si="55"/>
        <v>0</v>
      </c>
      <c r="N143" s="187">
        <f t="shared" si="55"/>
        <v>0</v>
      </c>
      <c r="O143" s="187">
        <f t="shared" si="55"/>
        <v>0</v>
      </c>
      <c r="P143" s="187">
        <f t="shared" si="55"/>
        <v>0</v>
      </c>
      <c r="Q143" s="187">
        <f t="shared" si="55"/>
        <v>0</v>
      </c>
      <c r="R143" s="187">
        <f t="shared" si="55"/>
        <v>0</v>
      </c>
      <c r="S143" s="187">
        <f t="shared" si="55"/>
        <v>0</v>
      </c>
      <c r="T143" s="187">
        <f t="shared" si="55"/>
        <v>0</v>
      </c>
      <c r="U143" s="187">
        <f t="shared" si="55"/>
        <v>0</v>
      </c>
      <c r="V143" s="187">
        <f t="shared" si="55"/>
        <v>0</v>
      </c>
      <c r="W143" s="187">
        <f t="shared" si="55"/>
        <v>0</v>
      </c>
      <c r="X143" s="187">
        <f t="shared" si="55"/>
        <v>0</v>
      </c>
      <c r="Y143" s="187">
        <f t="shared" si="55"/>
        <v>0</v>
      </c>
      <c r="Z143" s="187">
        <f t="shared" si="55"/>
        <v>0</v>
      </c>
      <c r="AA143" s="187">
        <f t="shared" si="55"/>
        <v>0</v>
      </c>
      <c r="AB143" s="187">
        <f t="shared" si="55"/>
        <v>0</v>
      </c>
      <c r="AC143" s="187">
        <f t="shared" si="55"/>
        <v>0</v>
      </c>
      <c r="AD143" s="187">
        <f t="shared" si="55"/>
        <v>0</v>
      </c>
      <c r="AE143" s="187">
        <f t="shared" si="55"/>
        <v>0</v>
      </c>
      <c r="AF143" s="187">
        <f t="shared" si="55"/>
        <v>0</v>
      </c>
      <c r="AG143" s="187">
        <f t="shared" si="55"/>
        <v>0</v>
      </c>
      <c r="AH143" s="187">
        <f t="shared" si="55"/>
        <v>0</v>
      </c>
      <c r="AI143" s="187">
        <f t="shared" si="55"/>
        <v>0</v>
      </c>
      <c r="AJ143" s="187">
        <f t="shared" si="55"/>
        <v>0</v>
      </c>
      <c r="AK143" s="187">
        <f t="shared" si="55"/>
        <v>0</v>
      </c>
      <c r="AL143" s="187">
        <f t="shared" si="55"/>
        <v>0</v>
      </c>
      <c r="AM143" s="187">
        <f t="shared" si="55"/>
        <v>0</v>
      </c>
      <c r="AN143" s="187">
        <f t="shared" si="55"/>
        <v>0</v>
      </c>
      <c r="AO143" s="187">
        <f t="shared" si="55"/>
        <v>0</v>
      </c>
      <c r="AP143" s="187">
        <f t="shared" si="55"/>
        <v>0</v>
      </c>
    </row>
    <row r="144" spans="1:42" x14ac:dyDescent="0.2">
      <c r="A144" s="271" t="s">
        <v>13</v>
      </c>
      <c r="B144" s="200">
        <f t="shared" ref="B144:AP144" si="56">B129+B135+B139+B143</f>
        <v>0</v>
      </c>
      <c r="C144" s="200">
        <f t="shared" si="56"/>
        <v>0</v>
      </c>
      <c r="D144" s="200">
        <f t="shared" si="56"/>
        <v>0</v>
      </c>
      <c r="E144" s="200">
        <f t="shared" si="56"/>
        <v>0</v>
      </c>
      <c r="F144" s="200">
        <f t="shared" si="56"/>
        <v>0</v>
      </c>
      <c r="G144" s="200">
        <f t="shared" si="56"/>
        <v>0</v>
      </c>
      <c r="H144" s="200">
        <f t="shared" si="56"/>
        <v>0</v>
      </c>
      <c r="I144" s="200">
        <f t="shared" si="56"/>
        <v>0</v>
      </c>
      <c r="J144" s="200">
        <f t="shared" si="56"/>
        <v>0</v>
      </c>
      <c r="K144" s="200">
        <f t="shared" si="56"/>
        <v>0</v>
      </c>
      <c r="L144" s="200">
        <f t="shared" si="56"/>
        <v>0</v>
      </c>
      <c r="M144" s="200">
        <f t="shared" si="56"/>
        <v>0</v>
      </c>
      <c r="N144" s="200">
        <f t="shared" si="56"/>
        <v>0</v>
      </c>
      <c r="O144" s="200">
        <f t="shared" si="56"/>
        <v>0</v>
      </c>
      <c r="P144" s="200">
        <f t="shared" si="56"/>
        <v>0</v>
      </c>
      <c r="Q144" s="200">
        <f t="shared" si="56"/>
        <v>0</v>
      </c>
      <c r="R144" s="200">
        <f t="shared" si="56"/>
        <v>0</v>
      </c>
      <c r="S144" s="200">
        <f t="shared" si="56"/>
        <v>0</v>
      </c>
      <c r="T144" s="200">
        <f t="shared" si="56"/>
        <v>0</v>
      </c>
      <c r="U144" s="200">
        <f t="shared" si="56"/>
        <v>0</v>
      </c>
      <c r="V144" s="200">
        <f t="shared" si="56"/>
        <v>0</v>
      </c>
      <c r="W144" s="200">
        <f t="shared" si="56"/>
        <v>0</v>
      </c>
      <c r="X144" s="200">
        <f t="shared" si="56"/>
        <v>0</v>
      </c>
      <c r="Y144" s="200">
        <f t="shared" si="56"/>
        <v>0</v>
      </c>
      <c r="Z144" s="200">
        <f t="shared" si="56"/>
        <v>0</v>
      </c>
      <c r="AA144" s="200">
        <f t="shared" si="56"/>
        <v>0</v>
      </c>
      <c r="AB144" s="200">
        <f t="shared" si="56"/>
        <v>0</v>
      </c>
      <c r="AC144" s="200">
        <f t="shared" si="56"/>
        <v>0</v>
      </c>
      <c r="AD144" s="200">
        <f t="shared" si="56"/>
        <v>0</v>
      </c>
      <c r="AE144" s="200">
        <f t="shared" si="56"/>
        <v>0</v>
      </c>
      <c r="AF144" s="200">
        <f t="shared" si="56"/>
        <v>0</v>
      </c>
      <c r="AG144" s="200">
        <f t="shared" si="56"/>
        <v>0</v>
      </c>
      <c r="AH144" s="200">
        <f t="shared" si="56"/>
        <v>0</v>
      </c>
      <c r="AI144" s="200">
        <f t="shared" si="56"/>
        <v>0</v>
      </c>
      <c r="AJ144" s="200">
        <f t="shared" si="56"/>
        <v>0</v>
      </c>
      <c r="AK144" s="200">
        <f t="shared" si="56"/>
        <v>0</v>
      </c>
      <c r="AL144" s="200">
        <f t="shared" si="56"/>
        <v>0</v>
      </c>
      <c r="AM144" s="200">
        <f t="shared" si="56"/>
        <v>0</v>
      </c>
      <c r="AN144" s="200">
        <f t="shared" si="56"/>
        <v>0</v>
      </c>
      <c r="AO144" s="200">
        <f t="shared" si="56"/>
        <v>0</v>
      </c>
      <c r="AP144" s="200">
        <f t="shared" si="56"/>
        <v>0</v>
      </c>
    </row>
    <row r="145" spans="1:42" x14ac:dyDescent="0.2">
      <c r="A145" s="287"/>
      <c r="B145" s="187"/>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7"/>
      <c r="AC145" s="187"/>
      <c r="AD145" s="187"/>
      <c r="AE145" s="187"/>
      <c r="AF145" s="187"/>
      <c r="AG145" s="187"/>
      <c r="AH145" s="187"/>
      <c r="AI145" s="187"/>
      <c r="AJ145" s="187"/>
      <c r="AK145" s="187"/>
      <c r="AL145" s="187"/>
      <c r="AM145" s="187"/>
      <c r="AN145" s="187"/>
      <c r="AO145" s="187"/>
      <c r="AP145" s="187"/>
    </row>
    <row r="146" spans="1:42" x14ac:dyDescent="0.2">
      <c r="A146" s="109" t="s">
        <v>331</v>
      </c>
      <c r="B146" s="277"/>
      <c r="C146" s="277"/>
      <c r="D146" s="277"/>
      <c r="E146" s="277"/>
      <c r="F146" s="277"/>
      <c r="G146" s="277"/>
      <c r="H146" s="277"/>
      <c r="I146" s="277"/>
      <c r="J146" s="277"/>
      <c r="K146" s="277"/>
      <c r="L146" s="277"/>
      <c r="M146" s="277"/>
      <c r="N146" s="277"/>
      <c r="O146" s="277"/>
      <c r="P146" s="277"/>
      <c r="Q146" s="277"/>
      <c r="R146" s="277"/>
      <c r="S146" s="277"/>
      <c r="T146" s="277"/>
      <c r="U146" s="277"/>
      <c r="V146" s="277"/>
      <c r="W146" s="277"/>
      <c r="X146" s="277"/>
      <c r="Y146" s="277"/>
      <c r="Z146" s="277"/>
      <c r="AA146" s="277"/>
      <c r="AB146" s="277"/>
      <c r="AC146" s="277"/>
      <c r="AD146" s="277"/>
      <c r="AE146" s="277"/>
      <c r="AF146" s="277"/>
      <c r="AG146" s="277"/>
      <c r="AH146" s="277"/>
      <c r="AI146" s="277"/>
      <c r="AJ146" s="277"/>
      <c r="AK146" s="277"/>
      <c r="AL146" s="277"/>
      <c r="AM146" s="277"/>
      <c r="AN146" s="277"/>
      <c r="AO146" s="277"/>
      <c r="AP146" s="277"/>
    </row>
    <row r="147" spans="1:42" s="122" customFormat="1" x14ac:dyDescent="0.2">
      <c r="A147" s="119"/>
    </row>
    <row r="148" spans="1:42" x14ac:dyDescent="0.2">
      <c r="A148" s="117" t="s">
        <v>206</v>
      </c>
      <c r="B148" s="143">
        <f>ROUND(IF(ISERROR(IRR($B144:B144)),0,IRR($B144:B144)*100),4)</f>
        <v>0</v>
      </c>
      <c r="C148" s="143">
        <f>ROUND(IF(ISERROR(IRR($B144:C144)),0,IRR($B144:C144)*100),4)</f>
        <v>0</v>
      </c>
      <c r="D148" s="143">
        <f>ROUND(IF(ISERROR(IRR($B144:D144)),0,IRR($B144:D144)*100),4)</f>
        <v>0</v>
      </c>
      <c r="E148" s="143">
        <f>ROUND(IF(ISERROR(IRR($B144:E144)),0,IRR($B144:E144)*100),4)</f>
        <v>0</v>
      </c>
      <c r="F148" s="143">
        <f>ROUND(IF(ISERROR(IRR($B144:F144)),0,IRR($B144:F144)*100),4)</f>
        <v>0</v>
      </c>
      <c r="G148" s="143">
        <f>ROUND(IF(ISERROR(IRR($B144:G144)),0,IRR($B144:G144)*100),4)</f>
        <v>0</v>
      </c>
      <c r="H148" s="143">
        <f>ROUND(IF(ISERROR(IRR($B144:H144)),0,IRR($B144:H144)*100),4)</f>
        <v>0</v>
      </c>
      <c r="I148" s="143">
        <f>ROUND(IF(ISERROR(IRR($B144:I144)),0,IRR($B144:I144)*100),4)</f>
        <v>0</v>
      </c>
      <c r="J148" s="143">
        <f>ROUND(IF(ISERROR(IRR($B144:J144)),0,IRR($B144:J144)*100),4)</f>
        <v>0</v>
      </c>
      <c r="K148" s="143">
        <f>ROUND(IF(ISERROR(IRR($B144:K144)),0,IRR($B144:K144)*100),4)</f>
        <v>0</v>
      </c>
      <c r="L148" s="143">
        <f>ROUND(IF(ISERROR(IRR($B144:L144)),0,IRR($B144:L144)*100),4)</f>
        <v>0</v>
      </c>
      <c r="M148" s="143">
        <f>ROUND(IF(ISERROR(IRR($B144:M144)),0,IRR($B144:M144)*100),4)</f>
        <v>0</v>
      </c>
      <c r="N148" s="143">
        <f>ROUND(IF(ISERROR(IRR($B144:N144)),0,IRR($B144:N144)*100),4)</f>
        <v>0</v>
      </c>
      <c r="O148" s="143">
        <f>ROUND(IF(ISERROR(IRR($B144:O144)),0,IRR($B144:O144)*100),4)</f>
        <v>0</v>
      </c>
      <c r="P148" s="143">
        <f>ROUND(IF(ISERROR(IRR($B144:P144)),0,IRR($B144:P144)*100),4)</f>
        <v>0</v>
      </c>
      <c r="Q148" s="143">
        <f>ROUND(IF(ISERROR(IRR($B144:Q144)),0,IRR($B144:Q144)*100),4)</f>
        <v>0</v>
      </c>
      <c r="R148" s="143">
        <f>ROUND(IF(ISERROR(IRR($B144:R144)),0,IRR($B144:R144)*100),4)</f>
        <v>0</v>
      </c>
      <c r="S148" s="143">
        <f>ROUND(IF(ISERROR(IRR($B144:S144)),0,IRR($B144:S144)*100),4)</f>
        <v>0</v>
      </c>
      <c r="T148" s="143">
        <f>ROUND(IF(ISERROR(IRR($B144:T144)),0,IRR($B144:T144)*100),4)</f>
        <v>0</v>
      </c>
      <c r="U148" s="143">
        <f>ROUND(IF(ISERROR(IRR($B144:U144)),0,IRR($B144:U144)*100),4)</f>
        <v>0</v>
      </c>
      <c r="V148" s="143">
        <f>ROUND(IF(ISERROR(IRR($B144:V144)),0,IRR($B144:V144)*100),4)</f>
        <v>0</v>
      </c>
      <c r="W148" s="143">
        <f>ROUND(IF(ISERROR(IRR($B144:W144)),0,IRR($B144:W144)*100),4)</f>
        <v>0</v>
      </c>
      <c r="X148" s="143">
        <f>ROUND(IF(ISERROR(IRR($B144:X144)),0,IRR($B144:X144)*100),4)</f>
        <v>0</v>
      </c>
      <c r="Y148" s="143">
        <f>ROUND(IF(ISERROR(IRR($B144:Y144)),0,IRR($B144:Y144)*100),4)</f>
        <v>0</v>
      </c>
      <c r="Z148" s="143">
        <f>ROUND(IF(ISERROR(IRR($B144:Z144)),0,IRR($B144:Z144)*100),4)</f>
        <v>0</v>
      </c>
      <c r="AA148" s="143">
        <f>ROUND(IF(ISERROR(IRR($B144:AA144)),0,IRR($B144:AA144)*100),4)</f>
        <v>0</v>
      </c>
      <c r="AB148" s="143">
        <f>ROUND(IF(ISERROR(IRR($B144:AB144)),0,IRR($B144:AB144)*100),4)</f>
        <v>0</v>
      </c>
      <c r="AC148" s="143">
        <f>ROUND(IF(ISERROR(IRR($B144:AC144)),0,IRR($B144:AC144)*100),4)</f>
        <v>0</v>
      </c>
      <c r="AD148" s="143">
        <f>ROUND(IF(ISERROR(IRR($B144:AD144)),0,IRR($B144:AD144)*100),4)</f>
        <v>0</v>
      </c>
      <c r="AE148" s="143">
        <f>ROUND(IF(ISERROR(IRR($B144:AE144)),0,IRR($B144:AE144)*100),4)</f>
        <v>0</v>
      </c>
      <c r="AF148" s="143">
        <f>ROUND(IF(ISERROR(IRR($B144:AF144)),0,IRR($B144:AF144)*100),4)</f>
        <v>0</v>
      </c>
      <c r="AG148" s="143">
        <f>ROUND(IF(ISERROR(IRR($B144:AG144)),0,IRR($B144:AG144)*100),4)</f>
        <v>0</v>
      </c>
      <c r="AH148" s="143">
        <f>ROUND(IF(ISERROR(IRR($B144:AH144)),0,IRR($B144:AH144)*100),4)</f>
        <v>0</v>
      </c>
      <c r="AI148" s="143">
        <f>ROUND(IF(ISERROR(IRR($B144:AI144)),0,IRR($B144:AI144)*100),4)</f>
        <v>0</v>
      </c>
      <c r="AJ148" s="143">
        <f>ROUND(IF(ISERROR(IRR($B144:AJ144)),0,IRR($B144:AJ144)*100),4)</f>
        <v>0</v>
      </c>
      <c r="AK148" s="143">
        <f>ROUND(IF(ISERROR(IRR($B144:AK144)),0,IRR($B144:AK144)*100),4)</f>
        <v>0</v>
      </c>
      <c r="AL148" s="143">
        <f>ROUND(IF(ISERROR(IRR($B144:AL144)),0,IRR($B144:AL144)*100),4)</f>
        <v>0</v>
      </c>
      <c r="AM148" s="143">
        <f>ROUND(IF(ISERROR(IRR($B144:AM144)),0,IRR($B144:AM144)*100),4)</f>
        <v>0</v>
      </c>
      <c r="AN148" s="143">
        <f>ROUND(IF(ISERROR(IRR($B144:AN144)),0,IRR($B144:AN144)*100),4)</f>
        <v>0</v>
      </c>
      <c r="AO148" s="143">
        <f>ROUND(IF(ISERROR(IRR($B144:AO144)),0,IRR($B144:AO144)*100),4)</f>
        <v>0</v>
      </c>
      <c r="AP148" s="143">
        <f>ROUND(IF(ISERROR(IRR($B144:AP144)),0,IRR($B144:AP144)*100),4)</f>
        <v>0</v>
      </c>
    </row>
    <row r="149" spans="1:42" s="16" customFormat="1" x14ac:dyDescent="0.2">
      <c r="A149" s="41" t="s">
        <v>8</v>
      </c>
      <c r="B149" s="262">
        <f>MAX($B$148:B148)</f>
        <v>0</v>
      </c>
      <c r="C149" s="262">
        <f>MAX($B$148:C148)</f>
        <v>0</v>
      </c>
      <c r="D149" s="262">
        <f>MAX($B$148:D148)</f>
        <v>0</v>
      </c>
      <c r="E149" s="262">
        <f>MAX($B$148:E148)</f>
        <v>0</v>
      </c>
      <c r="F149" s="262">
        <f>MAX($B$148:F148)</f>
        <v>0</v>
      </c>
      <c r="G149" s="262">
        <f>MAX($B$148:G148)</f>
        <v>0</v>
      </c>
      <c r="H149" s="262">
        <f>MAX($B$148:H148)</f>
        <v>0</v>
      </c>
      <c r="I149" s="262">
        <f>MAX($B$148:I148)</f>
        <v>0</v>
      </c>
      <c r="J149" s="262">
        <f>MAX($B$148:J148)</f>
        <v>0</v>
      </c>
      <c r="K149" s="262">
        <f>MAX($B$148:K148)</f>
        <v>0</v>
      </c>
      <c r="L149" s="262">
        <f>MAX($B$148:L148)</f>
        <v>0</v>
      </c>
      <c r="M149" s="262">
        <f>MAX($B$148:M148)</f>
        <v>0</v>
      </c>
      <c r="N149" s="262">
        <f>MAX($B$148:N148)</f>
        <v>0</v>
      </c>
      <c r="O149" s="262">
        <f>MAX($B$148:O148)</f>
        <v>0</v>
      </c>
      <c r="P149" s="262">
        <f>MAX($B$148:P148)</f>
        <v>0</v>
      </c>
      <c r="Q149" s="262">
        <f>MAX($B$148:Q148)</f>
        <v>0</v>
      </c>
      <c r="R149" s="262">
        <f>MAX($B$148:R148)</f>
        <v>0</v>
      </c>
      <c r="S149" s="262">
        <f>MAX($B$148:S148)</f>
        <v>0</v>
      </c>
      <c r="T149" s="262">
        <f>MAX($B$148:T148)</f>
        <v>0</v>
      </c>
      <c r="U149" s="262">
        <f>MAX($B$148:U148)</f>
        <v>0</v>
      </c>
      <c r="V149" s="262">
        <f>MAX($B$148:V148)</f>
        <v>0</v>
      </c>
      <c r="W149" s="262">
        <f>MAX($B$148:W148)</f>
        <v>0</v>
      </c>
      <c r="X149" s="262">
        <f>MAX($B$148:X148)</f>
        <v>0</v>
      </c>
      <c r="Y149" s="262">
        <f>MAX($B$148:Y148)</f>
        <v>0</v>
      </c>
      <c r="Z149" s="262">
        <f>MAX($B$148:Z148)</f>
        <v>0</v>
      </c>
      <c r="AA149" s="262">
        <f>MAX($B$148:AA148)</f>
        <v>0</v>
      </c>
      <c r="AB149" s="262">
        <f>MAX($B$148:AB148)</f>
        <v>0</v>
      </c>
      <c r="AC149" s="262">
        <f>MAX($B$148:AC148)</f>
        <v>0</v>
      </c>
      <c r="AD149" s="262">
        <f>MAX($B$148:AD148)</f>
        <v>0</v>
      </c>
      <c r="AE149" s="262">
        <f>MAX($B$148:AE148)</f>
        <v>0</v>
      </c>
      <c r="AF149" s="262">
        <f>MAX($B$148:AF148)</f>
        <v>0</v>
      </c>
      <c r="AG149" s="262">
        <f>MAX($B$148:AG148)</f>
        <v>0</v>
      </c>
      <c r="AH149" s="262">
        <f>MAX($B$148:AH148)</f>
        <v>0</v>
      </c>
      <c r="AI149" s="262">
        <f>MAX($B$148:AI148)</f>
        <v>0</v>
      </c>
      <c r="AJ149" s="262">
        <f>MAX($B$148:AJ148)</f>
        <v>0</v>
      </c>
      <c r="AK149" s="262">
        <f>MAX($B$148:AK148)</f>
        <v>0</v>
      </c>
      <c r="AL149" s="262">
        <f>MAX($B$148:AL148)</f>
        <v>0</v>
      </c>
      <c r="AM149" s="262">
        <f>MAX($B$148:AM148)</f>
        <v>0</v>
      </c>
      <c r="AN149" s="262">
        <f>MAX($B$148:AN148)</f>
        <v>0</v>
      </c>
      <c r="AO149" s="262">
        <f>MAX($B$148:AO148)</f>
        <v>0</v>
      </c>
      <c r="AP149" s="262">
        <f>MAX($B$148:AP148)</f>
        <v>0</v>
      </c>
    </row>
    <row r="150" spans="1:42" x14ac:dyDescent="0.2">
      <c r="A150" s="117" t="s">
        <v>207</v>
      </c>
      <c r="B150" s="203">
        <f>SUM(C150:AP150)</f>
        <v>0</v>
      </c>
      <c r="C150" s="197">
        <f t="shared" ref="C150:AP150" si="57">IF(AND(B149&lt;IRRTarget,C149&gt;=IRRTarget),C$2,0)</f>
        <v>0</v>
      </c>
      <c r="D150" s="197">
        <f t="shared" si="57"/>
        <v>0</v>
      </c>
      <c r="E150" s="197">
        <f t="shared" si="57"/>
        <v>0</v>
      </c>
      <c r="F150" s="197">
        <f t="shared" si="57"/>
        <v>0</v>
      </c>
      <c r="G150" s="197">
        <f t="shared" si="57"/>
        <v>0</v>
      </c>
      <c r="H150" s="197">
        <f t="shared" si="57"/>
        <v>0</v>
      </c>
      <c r="I150" s="197">
        <f t="shared" si="57"/>
        <v>0</v>
      </c>
      <c r="J150" s="197">
        <f t="shared" si="57"/>
        <v>0</v>
      </c>
      <c r="K150" s="197">
        <f t="shared" si="57"/>
        <v>0</v>
      </c>
      <c r="L150" s="197">
        <f t="shared" si="57"/>
        <v>0</v>
      </c>
      <c r="M150" s="197">
        <f t="shared" si="57"/>
        <v>0</v>
      </c>
      <c r="N150" s="197">
        <f>IF(AND(M149&lt;IRRTarget,N149&gt;=IRRTarget),N$2,0)</f>
        <v>0</v>
      </c>
      <c r="O150" s="197">
        <f t="shared" si="57"/>
        <v>0</v>
      </c>
      <c r="P150" s="197">
        <f t="shared" si="57"/>
        <v>0</v>
      </c>
      <c r="Q150" s="197">
        <f t="shared" si="57"/>
        <v>0</v>
      </c>
      <c r="R150" s="197">
        <f t="shared" si="57"/>
        <v>0</v>
      </c>
      <c r="S150" s="197">
        <f t="shared" si="57"/>
        <v>0</v>
      </c>
      <c r="T150" s="197">
        <f t="shared" si="57"/>
        <v>0</v>
      </c>
      <c r="U150" s="197">
        <f t="shared" si="57"/>
        <v>0</v>
      </c>
      <c r="V150" s="197">
        <f t="shared" si="57"/>
        <v>0</v>
      </c>
      <c r="W150" s="197">
        <f t="shared" si="57"/>
        <v>0</v>
      </c>
      <c r="X150" s="197">
        <f t="shared" si="57"/>
        <v>0</v>
      </c>
      <c r="Y150" s="197">
        <f t="shared" si="57"/>
        <v>0</v>
      </c>
      <c r="Z150" s="197">
        <f t="shared" si="57"/>
        <v>0</v>
      </c>
      <c r="AA150" s="197">
        <f t="shared" si="57"/>
        <v>0</v>
      </c>
      <c r="AB150" s="197">
        <f t="shared" si="57"/>
        <v>0</v>
      </c>
      <c r="AC150" s="197">
        <f t="shared" si="57"/>
        <v>0</v>
      </c>
      <c r="AD150" s="197">
        <f t="shared" si="57"/>
        <v>0</v>
      </c>
      <c r="AE150" s="197">
        <f t="shared" si="57"/>
        <v>0</v>
      </c>
      <c r="AF150" s="197">
        <f t="shared" si="57"/>
        <v>0</v>
      </c>
      <c r="AG150" s="197">
        <f t="shared" si="57"/>
        <v>0</v>
      </c>
      <c r="AH150" s="197">
        <f t="shared" si="57"/>
        <v>0</v>
      </c>
      <c r="AI150" s="197">
        <f t="shared" si="57"/>
        <v>0</v>
      </c>
      <c r="AJ150" s="197">
        <f t="shared" si="57"/>
        <v>0</v>
      </c>
      <c r="AK150" s="197">
        <f t="shared" si="57"/>
        <v>0</v>
      </c>
      <c r="AL150" s="197">
        <f t="shared" si="57"/>
        <v>0</v>
      </c>
      <c r="AM150" s="197">
        <f t="shared" si="57"/>
        <v>0</v>
      </c>
      <c r="AN150" s="197">
        <f t="shared" si="57"/>
        <v>0</v>
      </c>
      <c r="AO150" s="197">
        <f t="shared" si="57"/>
        <v>0</v>
      </c>
      <c r="AP150" s="197">
        <f t="shared" si="57"/>
        <v>0</v>
      </c>
    </row>
    <row r="151" spans="1:42" x14ac:dyDescent="0.2">
      <c r="A151" s="117"/>
      <c r="B151" s="205"/>
      <c r="C151" s="197"/>
      <c r="D151" s="197"/>
      <c r="E151" s="197"/>
      <c r="F151" s="197"/>
      <c r="G151" s="197"/>
      <c r="H151" s="197"/>
      <c r="I151" s="197"/>
      <c r="J151" s="197"/>
      <c r="K151" s="197"/>
      <c r="L151" s="197"/>
      <c r="M151" s="197"/>
      <c r="N151" s="197"/>
      <c r="O151" s="197"/>
      <c r="P151" s="197"/>
      <c r="Q151" s="197"/>
      <c r="R151" s="197"/>
      <c r="S151" s="197"/>
      <c r="T151" s="197"/>
      <c r="U151" s="197"/>
      <c r="V151" s="197"/>
      <c r="W151" s="197"/>
      <c r="X151" s="197"/>
      <c r="Y151" s="197"/>
      <c r="Z151" s="197"/>
      <c r="AA151" s="197"/>
      <c r="AB151" s="197"/>
      <c r="AC151" s="197"/>
      <c r="AD151" s="197"/>
      <c r="AE151" s="197"/>
      <c r="AF151" s="197"/>
      <c r="AG151" s="197"/>
      <c r="AH151" s="197"/>
      <c r="AI151" s="197"/>
      <c r="AJ151" s="197"/>
      <c r="AK151" s="197"/>
      <c r="AL151" s="197"/>
      <c r="AM151" s="197"/>
      <c r="AN151" s="197"/>
      <c r="AO151" s="197"/>
      <c r="AP151" s="197"/>
    </row>
    <row r="152" spans="1:42" x14ac:dyDescent="0.2">
      <c r="A152" s="117" t="s">
        <v>208</v>
      </c>
      <c r="B152" s="231">
        <f>B144+NPV(NominalDiscountRate/100,C144:AP144)</f>
        <v>0</v>
      </c>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c r="AD152" s="197"/>
      <c r="AE152" s="197"/>
      <c r="AF152" s="197"/>
      <c r="AG152" s="197"/>
      <c r="AH152" s="197"/>
      <c r="AI152" s="197"/>
      <c r="AJ152" s="197"/>
      <c r="AK152" s="197"/>
      <c r="AL152" s="197"/>
      <c r="AM152" s="197"/>
      <c r="AN152" s="197"/>
      <c r="AO152" s="197"/>
      <c r="AP152" s="197"/>
    </row>
    <row r="153" spans="1:42" s="122" customFormat="1" x14ac:dyDescent="0.2">
      <c r="A153" s="4"/>
      <c r="B153" s="201"/>
    </row>
    <row r="154" spans="1:42" s="122" customFormat="1" x14ac:dyDescent="0.2">
      <c r="A154" s="109" t="s">
        <v>392</v>
      </c>
      <c r="B154" s="277"/>
      <c r="C154" s="277"/>
      <c r="D154" s="277"/>
      <c r="E154" s="277"/>
      <c r="F154" s="277"/>
      <c r="G154" s="277"/>
      <c r="H154" s="277"/>
      <c r="I154" s="277"/>
      <c r="J154" s="277"/>
      <c r="K154" s="277"/>
      <c r="L154" s="277"/>
      <c r="M154" s="277"/>
      <c r="N154" s="277"/>
      <c r="O154" s="277"/>
      <c r="P154" s="277"/>
      <c r="Q154" s="277"/>
      <c r="R154" s="277"/>
      <c r="S154" s="277"/>
      <c r="T154" s="277"/>
      <c r="U154" s="277"/>
      <c r="V154" s="277"/>
      <c r="W154" s="277"/>
      <c r="X154" s="277"/>
      <c r="Y154" s="277"/>
      <c r="Z154" s="277"/>
      <c r="AA154" s="277"/>
      <c r="AB154" s="277"/>
      <c r="AC154" s="277"/>
      <c r="AD154" s="277"/>
      <c r="AE154" s="277"/>
      <c r="AF154" s="277"/>
      <c r="AG154" s="277"/>
      <c r="AH154" s="277"/>
      <c r="AI154" s="277"/>
      <c r="AJ154" s="277"/>
      <c r="AK154" s="277"/>
      <c r="AL154" s="277"/>
      <c r="AM154" s="277"/>
      <c r="AN154" s="277"/>
      <c r="AO154" s="277"/>
      <c r="AP154" s="277"/>
    </row>
    <row r="155" spans="1:42" x14ac:dyDescent="0.2">
      <c r="A155" s="23" t="s">
        <v>204</v>
      </c>
      <c r="B155" s="235">
        <f>B127</f>
        <v>0</v>
      </c>
      <c r="C155" s="192">
        <f>C580+C211+C251-C73-C585-C586+C135+C139-C618-C612-C613-C624-C630-C662-C694+C726-C619+C39</f>
        <v>0</v>
      </c>
      <c r="D155" s="358">
        <f>D580+D211+D251-D73-D585-D586+D135+D139-D618-D612-D613-D624-D630-D662-D694+D726-D619+D39</f>
        <v>0</v>
      </c>
      <c r="E155" s="358">
        <f>E580+E211+E251-E73-E585-E586+E135+E139-E618-E612-E613-E624-E630-E662-E694+E726-E619+E39</f>
        <v>0</v>
      </c>
      <c r="F155" s="358">
        <f>F580+F211+F251-F73-F585-F586+F135+F139-F618-F612-F613-F624-F630-F662-F694+F726-F619+F39</f>
        <v>0</v>
      </c>
      <c r="G155" s="358">
        <f>G580+G211+G251-G73-G585-G586+G135+G139-G618-G612-G613-G624-G630-G662-G694+G726-G619+G39</f>
        <v>0</v>
      </c>
      <c r="H155" s="358">
        <f>H580+H211+H251-H73-H585-H586+H135+H139-H618-H612-H613-H624-H630-H662-H694+H726-H619+H39</f>
        <v>0</v>
      </c>
      <c r="I155" s="358">
        <f>I580+I211+I251-I73-I585-I586+I135+I139-I618-I612-I613-I624-I630-I662-I694+I726-I619+I39</f>
        <v>0</v>
      </c>
      <c r="J155" s="358">
        <f>J580+J211+J251-J73-J585-J586+J135+J139-J618-J612-J613-J624-J630-J662-J694+J726-J619+J39</f>
        <v>0</v>
      </c>
      <c r="K155" s="358">
        <f>K580+K211+K251-K73-K585-K586+K135+K139-K618-K612-K613-K624-K630-K662-K694+K726-K619+K39</f>
        <v>0</v>
      </c>
      <c r="L155" s="358">
        <f>L580+L211+L251-L73-L585-L586+L135+L139-L618-L612-L613-L624-L630-L662-L694+L726-L619+L39</f>
        <v>0</v>
      </c>
      <c r="M155" s="358">
        <f>M580+M211+M251-M73-M585-M586+M135+M139-M618-M612-M613-M624-M630-M662-M694+M726-M619+M39</f>
        <v>0</v>
      </c>
      <c r="N155" s="358">
        <f>N580+N211+N251-N73-N585-N586+N135+N139-N618-N612-N613-N624-N630-N662-N694+N726-N619+N39</f>
        <v>0</v>
      </c>
      <c r="O155" s="358">
        <f>O580+O211+O251-O73-O585-O586+O135+O139-O618-O612-O613-O624-O630-O662-O694+O726-O619+O39</f>
        <v>0</v>
      </c>
      <c r="P155" s="358">
        <f>P580+P211+P251-P73-P585-P586+P135+P139-P618-P612-P613-P624-P630-P662-P694+P726-P619+P39</f>
        <v>0</v>
      </c>
      <c r="Q155" s="358">
        <f>Q580+Q211+Q251-Q73-Q585-Q586+Q135+Q139-Q618-Q612-Q613-Q624-Q630-Q662-Q694+Q726-Q619+Q39</f>
        <v>0</v>
      </c>
      <c r="R155" s="358">
        <f>R580+R211+R251-R73-R585-R586+R135+R139-R618-R612-R613-R624-R630-R662-R694+R726-R619+R39</f>
        <v>0</v>
      </c>
      <c r="S155" s="358">
        <f>S580+S211+S251-S73-S585-S586+S135+S139-S618-S612-S613-S624-S630-S662-S694+S726-S619+S39</f>
        <v>0</v>
      </c>
      <c r="T155" s="358">
        <f>T580+T211+T251-T73-T585-T586+T135+T139-T618-T612-T613-T624-T630-T662-T694+T726-T619+T39</f>
        <v>0</v>
      </c>
      <c r="U155" s="358">
        <f>U580+U211+U251-U73-U585-U586+U135+U139-U618-U612-U613-U624-U630-U662-U694+U726-U619+U39</f>
        <v>0</v>
      </c>
      <c r="V155" s="358">
        <f>V580+V211+V251-V73-V585-V586+V135+V139-V618-V612-V613-V624-V630-V662-V694+V726-V619+V39</f>
        <v>0</v>
      </c>
      <c r="W155" s="358">
        <f>W580+W211+W251-W73-W585-W586+W135+W139-W618-W612-W613-W624-W630-W662-W694+W726-W619+W39</f>
        <v>0</v>
      </c>
      <c r="X155" s="358">
        <f>X580+X211+X251-X73-X585-X586+X135+X139-X618-X612-X613-X624-X630-X662-X694+X726-X619+X39</f>
        <v>0</v>
      </c>
      <c r="Y155" s="358">
        <f>Y580+Y211+Y251-Y73-Y585-Y586+Y135+Y139-Y618-Y612-Y613-Y624-Y630-Y662-Y694+Y726-Y619+Y39</f>
        <v>0</v>
      </c>
      <c r="Z155" s="358">
        <f>Z580+Z211+Z251-Z73-Z585-Z586+Z135+Z139-Z618-Z612-Z613-Z624-Z630-Z662-Z694+Z726-Z619+Z39</f>
        <v>0</v>
      </c>
      <c r="AA155" s="358">
        <f>AA580+AA211+AA251-AA73-AA585-AA586+AA135+AA139-AA618-AA612-AA613-AA624-AA630-AA662-AA694+AA726-AA619+AA39</f>
        <v>0</v>
      </c>
      <c r="AB155" s="358">
        <f>AB580+AB211+AB251-AB73-AB585-AB586+AB135+AB139-AB618-AB612-AB613-AB624-AB630-AB662-AB694+AB726-AB619+AB39</f>
        <v>0</v>
      </c>
      <c r="AC155" s="358">
        <f>AC580+AC211+AC251-AC73-AC585-AC586+AC135+AC139-AC618-AC612-AC613-AC624-AC630-AC662-AC694+AC726-AC619+AC39</f>
        <v>0</v>
      </c>
      <c r="AD155" s="358">
        <f>AD580+AD211+AD251-AD73-AD585-AD586+AD135+AD139-AD618-AD612-AD613-AD624-AD630-AD662-AD694+AD726-AD619+AD39</f>
        <v>0</v>
      </c>
      <c r="AE155" s="358">
        <f>AE580+AE211+AE251-AE73-AE585-AE586+AE135+AE139-AE618-AE612-AE613-AE624-AE630-AE662-AE694+AE726-AE619+AE39</f>
        <v>0</v>
      </c>
      <c r="AF155" s="358">
        <f>AF580+AF211+AF251-AF73-AF585-AF586+AF135+AF139-AF618-AF612-AF613-AF624-AF630-AF662-AF694+AF726-AF619+AF39</f>
        <v>0</v>
      </c>
      <c r="AG155" s="358">
        <f>AG580+AG211+AG251-AG73-AG585-AG586+AG135+AG139-AG618-AG612-AG613-AG624-AG630-AG662-AG694+AG726-AG619+AG39</f>
        <v>0</v>
      </c>
      <c r="AH155" s="358">
        <f>AH580+AH211+AH251-AH73-AH585-AH586+AH135+AH139-AH618-AH612-AH613-AH624-AH630-AH662-AH694+AH726-AH619+AH39</f>
        <v>0</v>
      </c>
      <c r="AI155" s="358">
        <f>AI580+AI211+AI251-AI73-AI585-AI586+AI135+AI139-AI618-AI612-AI613-AI624-AI630-AI662-AI694+AI726-AI619+AI39</f>
        <v>0</v>
      </c>
      <c r="AJ155" s="358">
        <f>AJ580+AJ211+AJ251-AJ73-AJ585-AJ586+AJ135+AJ139-AJ618-AJ612-AJ613-AJ624-AJ630-AJ662-AJ694+AJ726-AJ619+AJ39</f>
        <v>0</v>
      </c>
      <c r="AK155" s="358">
        <f>AK580+AK211+AK251-AK73-AK585-AK586+AK135+AK139-AK618-AK612-AK613-AK624-AK630-AK662-AK694+AK726-AK619+AK39</f>
        <v>0</v>
      </c>
      <c r="AL155" s="358">
        <f>AL580+AL211+AL251-AL73-AL585-AL586+AL135+AL139-AL618-AL612-AL613-AL624-AL630-AL662-AL694+AL726-AL619+AL39</f>
        <v>0</v>
      </c>
      <c r="AM155" s="358">
        <f>AM580+AM211+AM251-AM73-AM585-AM586+AM135+AM139-AM618-AM612-AM613-AM624-AM630-AM662-AM694+AM726-AM619+AM39</f>
        <v>0</v>
      </c>
      <c r="AN155" s="358">
        <f>AN580+AN211+AN251-AN73-AN585-AN586+AN135+AN139-AN618-AN612-AN613-AN624-AN630-AN662-AN694+AN726-AN619+AN39</f>
        <v>0</v>
      </c>
      <c r="AO155" s="358">
        <f>AO580+AO211+AO251-AO73-AO585-AO586+AO135+AO139-AO618-AO612-AO613-AO624-AO630-AO662-AO694+AO726-AO619+AO39</f>
        <v>0</v>
      </c>
      <c r="AP155" s="358">
        <f>AP580+AP211+AP251-AP73-AP585-AP586+AP135+AP139-AP618-AP612-AP613-AP624-AP630-AP662-AP694+AP726-AP619+AP39</f>
        <v>0</v>
      </c>
    </row>
    <row r="156" spans="1:42" x14ac:dyDescent="0.2">
      <c r="A156" s="23" t="s">
        <v>209</v>
      </c>
      <c r="B156" s="235"/>
      <c r="C156" s="192">
        <f>C29</f>
        <v>0</v>
      </c>
      <c r="D156" s="358">
        <f>D29</f>
        <v>0</v>
      </c>
      <c r="E156" s="358">
        <f>E29</f>
        <v>0</v>
      </c>
      <c r="F156" s="358">
        <f>F29</f>
        <v>0</v>
      </c>
      <c r="G156" s="358">
        <f>G29</f>
        <v>0</v>
      </c>
      <c r="H156" s="358">
        <f>H29</f>
        <v>0</v>
      </c>
      <c r="I156" s="358">
        <f>I29</f>
        <v>0</v>
      </c>
      <c r="J156" s="358">
        <f>J29</f>
        <v>0</v>
      </c>
      <c r="K156" s="358">
        <f>K29</f>
        <v>0</v>
      </c>
      <c r="L156" s="358">
        <f>L29</f>
        <v>0</v>
      </c>
      <c r="M156" s="358">
        <f>M29</f>
        <v>0</v>
      </c>
      <c r="N156" s="358">
        <f>N29</f>
        <v>0</v>
      </c>
      <c r="O156" s="358">
        <f>O29</f>
        <v>0</v>
      </c>
      <c r="P156" s="358">
        <f>P29</f>
        <v>0</v>
      </c>
      <c r="Q156" s="358">
        <f>Q29</f>
        <v>0</v>
      </c>
      <c r="R156" s="358">
        <f>R29</f>
        <v>0</v>
      </c>
      <c r="S156" s="358">
        <f>S29</f>
        <v>0</v>
      </c>
      <c r="T156" s="358">
        <f>T29</f>
        <v>0</v>
      </c>
      <c r="U156" s="358">
        <f>U29</f>
        <v>0</v>
      </c>
      <c r="V156" s="358">
        <f>V29</f>
        <v>0</v>
      </c>
      <c r="W156" s="358">
        <f>W29</f>
        <v>0</v>
      </c>
      <c r="X156" s="358">
        <f>X29</f>
        <v>0</v>
      </c>
      <c r="Y156" s="358">
        <f>Y29</f>
        <v>0</v>
      </c>
      <c r="Z156" s="358">
        <f>Z29</f>
        <v>0</v>
      </c>
      <c r="AA156" s="358">
        <f>AA29</f>
        <v>0</v>
      </c>
      <c r="AB156" s="358">
        <f>AB29</f>
        <v>0</v>
      </c>
      <c r="AC156" s="358">
        <f>AC29</f>
        <v>0</v>
      </c>
      <c r="AD156" s="358">
        <f>AD29</f>
        <v>0</v>
      </c>
      <c r="AE156" s="358">
        <f>AE29</f>
        <v>0</v>
      </c>
      <c r="AF156" s="358">
        <f>AF29</f>
        <v>0</v>
      </c>
      <c r="AG156" s="358">
        <f>AG29</f>
        <v>0</v>
      </c>
      <c r="AH156" s="358">
        <f>AH29</f>
        <v>0</v>
      </c>
      <c r="AI156" s="358">
        <f>AI29</f>
        <v>0</v>
      </c>
      <c r="AJ156" s="358">
        <f>AJ29</f>
        <v>0</v>
      </c>
      <c r="AK156" s="358">
        <f>AK29</f>
        <v>0</v>
      </c>
      <c r="AL156" s="358">
        <f>AL29</f>
        <v>0</v>
      </c>
      <c r="AM156" s="358">
        <f>AM29</f>
        <v>0</v>
      </c>
      <c r="AN156" s="358">
        <f>AN29</f>
        <v>0</v>
      </c>
      <c r="AO156" s="358">
        <f>AO29</f>
        <v>0</v>
      </c>
      <c r="AP156" s="358">
        <f>AP29</f>
        <v>0</v>
      </c>
    </row>
    <row r="157" spans="1:42" x14ac:dyDescent="0.2">
      <c r="A157" s="23" t="s">
        <v>384</v>
      </c>
      <c r="B157" s="235"/>
      <c r="C157" s="192">
        <f>C$5</f>
        <v>0</v>
      </c>
      <c r="D157" s="358">
        <f t="shared" ref="D157:AP157" si="58">D$5</f>
        <v>0</v>
      </c>
      <c r="E157" s="358">
        <f t="shared" si="58"/>
        <v>0</v>
      </c>
      <c r="F157" s="358">
        <f t="shared" si="58"/>
        <v>0</v>
      </c>
      <c r="G157" s="358">
        <f t="shared" si="58"/>
        <v>0</v>
      </c>
      <c r="H157" s="358">
        <f t="shared" si="58"/>
        <v>0</v>
      </c>
      <c r="I157" s="358">
        <f t="shared" si="58"/>
        <v>0</v>
      </c>
      <c r="J157" s="358">
        <f t="shared" si="58"/>
        <v>0</v>
      </c>
      <c r="K157" s="358">
        <f t="shared" si="58"/>
        <v>0</v>
      </c>
      <c r="L157" s="358">
        <f t="shared" si="58"/>
        <v>0</v>
      </c>
      <c r="M157" s="358">
        <f t="shared" si="58"/>
        <v>0</v>
      </c>
      <c r="N157" s="358">
        <f t="shared" si="58"/>
        <v>0</v>
      </c>
      <c r="O157" s="358">
        <f t="shared" si="58"/>
        <v>0</v>
      </c>
      <c r="P157" s="358">
        <f t="shared" si="58"/>
        <v>0</v>
      </c>
      <c r="Q157" s="358">
        <f t="shared" si="58"/>
        <v>0</v>
      </c>
      <c r="R157" s="358">
        <f t="shared" si="58"/>
        <v>0</v>
      </c>
      <c r="S157" s="358">
        <f t="shared" si="58"/>
        <v>0</v>
      </c>
      <c r="T157" s="358">
        <f t="shared" si="58"/>
        <v>0</v>
      </c>
      <c r="U157" s="358">
        <f t="shared" si="58"/>
        <v>0</v>
      </c>
      <c r="V157" s="358">
        <f t="shared" si="58"/>
        <v>0</v>
      </c>
      <c r="W157" s="358">
        <f t="shared" si="58"/>
        <v>0</v>
      </c>
      <c r="X157" s="358">
        <f t="shared" si="58"/>
        <v>0</v>
      </c>
      <c r="Y157" s="358">
        <f t="shared" si="58"/>
        <v>0</v>
      </c>
      <c r="Z157" s="358">
        <f t="shared" si="58"/>
        <v>0</v>
      </c>
      <c r="AA157" s="358">
        <f t="shared" si="58"/>
        <v>0</v>
      </c>
      <c r="AB157" s="358">
        <f t="shared" si="58"/>
        <v>0</v>
      </c>
      <c r="AC157" s="358">
        <f t="shared" si="58"/>
        <v>0</v>
      </c>
      <c r="AD157" s="358">
        <f t="shared" si="58"/>
        <v>0</v>
      </c>
      <c r="AE157" s="358">
        <f t="shared" si="58"/>
        <v>0</v>
      </c>
      <c r="AF157" s="358">
        <f t="shared" si="58"/>
        <v>0</v>
      </c>
      <c r="AG157" s="358">
        <f t="shared" si="58"/>
        <v>0</v>
      </c>
      <c r="AH157" s="358">
        <f t="shared" si="58"/>
        <v>0</v>
      </c>
      <c r="AI157" s="358">
        <f t="shared" si="58"/>
        <v>0</v>
      </c>
      <c r="AJ157" s="358">
        <f t="shared" si="58"/>
        <v>0</v>
      </c>
      <c r="AK157" s="358">
        <f t="shared" si="58"/>
        <v>0</v>
      </c>
      <c r="AL157" s="358">
        <f t="shared" si="58"/>
        <v>0</v>
      </c>
      <c r="AM157" s="358">
        <f t="shared" si="58"/>
        <v>0</v>
      </c>
      <c r="AN157" s="358">
        <f t="shared" si="58"/>
        <v>0</v>
      </c>
      <c r="AO157" s="358">
        <f t="shared" si="58"/>
        <v>0</v>
      </c>
      <c r="AP157" s="358">
        <f t="shared" si="58"/>
        <v>0</v>
      </c>
    </row>
    <row r="158" spans="1:42" s="122" customFormat="1" x14ac:dyDescent="0.2">
      <c r="A158" s="4"/>
      <c r="G158" s="201"/>
      <c r="H158" s="201"/>
      <c r="I158" s="201"/>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1"/>
      <c r="AJ158" s="201"/>
      <c r="AK158" s="201"/>
      <c r="AL158" s="201"/>
      <c r="AM158" s="201"/>
      <c r="AN158" s="201"/>
      <c r="AO158" s="201"/>
      <c r="AP158" s="201"/>
    </row>
    <row r="159" spans="1:42" s="122" customFormat="1" x14ac:dyDescent="0.2">
      <c r="A159" s="4" t="s">
        <v>203</v>
      </c>
      <c r="B159" s="194">
        <f>-(B155+NPV(NominalDiscountRate/100,C155:AP155))</f>
        <v>0</v>
      </c>
      <c r="C159" s="192"/>
      <c r="D159" s="192"/>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row>
    <row r="160" spans="1:42" s="122" customFormat="1" x14ac:dyDescent="0.2">
      <c r="A160" s="4" t="s">
        <v>202</v>
      </c>
      <c r="B160" s="194">
        <f>NPV(NominalDiscountRate/100,C157:AP157)</f>
        <v>0</v>
      </c>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row>
    <row r="161" spans="1:42" s="122" customFormat="1" x14ac:dyDescent="0.2">
      <c r="A161" s="4" t="s">
        <v>391</v>
      </c>
      <c r="B161" s="272">
        <f>IF(B160=0,0,B159/B160*100)</f>
        <v>0</v>
      </c>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row>
    <row r="162" spans="1:42" s="122" customFormat="1" x14ac:dyDescent="0.2">
      <c r="A162" s="4"/>
      <c r="B162" s="261"/>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row>
    <row r="163" spans="1:42" s="122" customFormat="1" x14ac:dyDescent="0.2">
      <c r="A163" s="4" t="s">
        <v>210</v>
      </c>
      <c r="B163" s="194">
        <f>NPV(NominalDiscountRate/100,C156:AP156)</f>
        <v>0</v>
      </c>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row>
    <row r="164" spans="1:42" s="122" customFormat="1" x14ac:dyDescent="0.2">
      <c r="A164" s="4" t="s">
        <v>202</v>
      </c>
      <c r="B164" s="194">
        <f>B160</f>
        <v>0</v>
      </c>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row>
    <row r="165" spans="1:42" s="122" customFormat="1" x14ac:dyDescent="0.2">
      <c r="A165" s="4" t="s">
        <v>247</v>
      </c>
      <c r="B165" s="272">
        <f>IF(B164=0,0,B163/B164*100)</f>
        <v>0</v>
      </c>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row>
    <row r="166" spans="1:42" s="122" customFormat="1" x14ac:dyDescent="0.2">
      <c r="A166" s="4"/>
      <c r="B166" s="151"/>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row>
    <row r="167" spans="1:42" s="122" customFormat="1" x14ac:dyDescent="0.2">
      <c r="A167" s="109" t="s">
        <v>370</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spans="1:42" s="122" customFormat="1" x14ac:dyDescent="0.2">
      <c r="A168" s="4" t="s">
        <v>371</v>
      </c>
      <c r="B168" s="358">
        <f t="array" ref="B168:AP169">Inputs!C202:AQ203</f>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69" spans="1:42" s="122" customFormat="1" x14ac:dyDescent="0.2">
      <c r="A169" s="4" t="s">
        <v>372</v>
      </c>
      <c r="B169" s="358">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s="122" customForma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row>
    <row r="171" spans="1:42" s="122" customFormat="1" x14ac:dyDescent="0.2">
      <c r="A171" s="4" t="s">
        <v>373</v>
      </c>
      <c r="B171" s="231">
        <f>(B168+NPV(NominalDiscountRate/100,C168:AP168))</f>
        <v>0</v>
      </c>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spans="1:42" s="122" customFormat="1" x14ac:dyDescent="0.2">
      <c r="A172" s="4" t="s">
        <v>374</v>
      </c>
      <c r="B172" s="231">
        <f>NPV(NominalDiscountRate/100,C169:AP169)</f>
        <v>0</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spans="1:42" s="122" customFormat="1" x14ac:dyDescent="0.2">
      <c r="A173" s="4" t="s">
        <v>375</v>
      </c>
      <c r="B173" s="146">
        <f>IF(B172=0,0,B171/B172*100)</f>
        <v>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spans="1:42" s="122" customFormat="1" x14ac:dyDescent="0.2">
      <c r="A174" s="4"/>
      <c r="G174" s="201"/>
      <c r="H174" s="201"/>
      <c r="I174" s="201"/>
      <c r="J174" s="201"/>
      <c r="K174" s="201"/>
      <c r="L174" s="201"/>
      <c r="M174" s="201"/>
      <c r="N174" s="201"/>
      <c r="O174" s="201"/>
      <c r="P174" s="201"/>
      <c r="Q174" s="201"/>
      <c r="R174" s="201"/>
      <c r="S174" s="201"/>
      <c r="T174" s="201"/>
      <c r="U174" s="201"/>
      <c r="V174" s="201"/>
      <c r="W174" s="201"/>
      <c r="X174" s="201"/>
      <c r="Y174" s="201"/>
      <c r="Z174" s="201"/>
      <c r="AA174" s="201"/>
      <c r="AB174" s="201"/>
      <c r="AC174" s="201"/>
      <c r="AD174" s="201"/>
      <c r="AE174" s="201"/>
      <c r="AF174" s="201"/>
      <c r="AG174" s="201"/>
      <c r="AH174" s="201"/>
      <c r="AI174" s="201"/>
      <c r="AJ174" s="201"/>
      <c r="AK174" s="201"/>
      <c r="AL174" s="201"/>
      <c r="AM174" s="201"/>
      <c r="AN174" s="201"/>
      <c r="AO174" s="201"/>
      <c r="AP174" s="201"/>
    </row>
    <row r="175" spans="1:42" s="122" customFormat="1" x14ac:dyDescent="0.2">
      <c r="A175" s="109" t="s">
        <v>332</v>
      </c>
      <c r="B175" s="277"/>
      <c r="C175" s="277"/>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277"/>
      <c r="Z175" s="277"/>
      <c r="AA175" s="277"/>
      <c r="AB175" s="277"/>
      <c r="AC175" s="277"/>
      <c r="AD175" s="277"/>
      <c r="AE175" s="277"/>
      <c r="AF175" s="277"/>
      <c r="AG175" s="277"/>
      <c r="AH175" s="277"/>
      <c r="AI175" s="277"/>
      <c r="AJ175" s="277"/>
      <c r="AK175" s="277"/>
      <c r="AL175" s="277"/>
      <c r="AM175" s="277"/>
      <c r="AN175" s="277"/>
      <c r="AO175" s="277"/>
      <c r="AP175" s="277"/>
    </row>
    <row r="176" spans="1:42" s="202" customFormat="1" x14ac:dyDescent="0.2">
      <c r="A176" s="29" t="s">
        <v>40</v>
      </c>
    </row>
    <row r="177" spans="1:42" s="16" customFormat="1" x14ac:dyDescent="0.2">
      <c r="A177" s="118" t="s">
        <v>27</v>
      </c>
      <c r="B177" s="202"/>
      <c r="C177" s="186">
        <f t="shared" ref="C177:AP177" si="59">C75</f>
        <v>0</v>
      </c>
      <c r="D177" s="186">
        <f t="shared" si="59"/>
        <v>0</v>
      </c>
      <c r="E177" s="186">
        <f t="shared" si="59"/>
        <v>0</v>
      </c>
      <c r="F177" s="186">
        <f t="shared" si="59"/>
        <v>0</v>
      </c>
      <c r="G177" s="186">
        <f t="shared" si="59"/>
        <v>0</v>
      </c>
      <c r="H177" s="186">
        <f t="shared" si="59"/>
        <v>0</v>
      </c>
      <c r="I177" s="186">
        <f t="shared" si="59"/>
        <v>0</v>
      </c>
      <c r="J177" s="186">
        <f t="shared" si="59"/>
        <v>0</v>
      </c>
      <c r="K177" s="186">
        <f t="shared" si="59"/>
        <v>0</v>
      </c>
      <c r="L177" s="186">
        <f t="shared" si="59"/>
        <v>0</v>
      </c>
      <c r="M177" s="186">
        <f t="shared" si="59"/>
        <v>0</v>
      </c>
      <c r="N177" s="186">
        <f t="shared" si="59"/>
        <v>0</v>
      </c>
      <c r="O177" s="186">
        <f t="shared" si="59"/>
        <v>0</v>
      </c>
      <c r="P177" s="186">
        <f t="shared" si="59"/>
        <v>0</v>
      </c>
      <c r="Q177" s="186">
        <f t="shared" si="59"/>
        <v>0</v>
      </c>
      <c r="R177" s="186">
        <f t="shared" si="59"/>
        <v>0</v>
      </c>
      <c r="S177" s="186">
        <f t="shared" si="59"/>
        <v>0</v>
      </c>
      <c r="T177" s="186">
        <f t="shared" si="59"/>
        <v>0</v>
      </c>
      <c r="U177" s="186">
        <f t="shared" si="59"/>
        <v>0</v>
      </c>
      <c r="V177" s="186">
        <f t="shared" si="59"/>
        <v>0</v>
      </c>
      <c r="W177" s="186">
        <f t="shared" si="59"/>
        <v>0</v>
      </c>
      <c r="X177" s="186">
        <f t="shared" si="59"/>
        <v>0</v>
      </c>
      <c r="Y177" s="186">
        <f t="shared" si="59"/>
        <v>0</v>
      </c>
      <c r="Z177" s="186">
        <f t="shared" si="59"/>
        <v>0</v>
      </c>
      <c r="AA177" s="186">
        <f t="shared" si="59"/>
        <v>0</v>
      </c>
      <c r="AB177" s="186">
        <f t="shared" si="59"/>
        <v>0</v>
      </c>
      <c r="AC177" s="186">
        <f t="shared" si="59"/>
        <v>0</v>
      </c>
      <c r="AD177" s="186">
        <f t="shared" si="59"/>
        <v>0</v>
      </c>
      <c r="AE177" s="186">
        <f t="shared" si="59"/>
        <v>0</v>
      </c>
      <c r="AF177" s="186">
        <f t="shared" si="59"/>
        <v>0</v>
      </c>
      <c r="AG177" s="186">
        <f t="shared" si="59"/>
        <v>0</v>
      </c>
      <c r="AH177" s="186">
        <f t="shared" si="59"/>
        <v>0</v>
      </c>
      <c r="AI177" s="186">
        <f t="shared" si="59"/>
        <v>0</v>
      </c>
      <c r="AJ177" s="186">
        <f t="shared" si="59"/>
        <v>0</v>
      </c>
      <c r="AK177" s="186">
        <f t="shared" si="59"/>
        <v>0</v>
      </c>
      <c r="AL177" s="186">
        <f t="shared" si="59"/>
        <v>0</v>
      </c>
      <c r="AM177" s="186">
        <f t="shared" si="59"/>
        <v>0</v>
      </c>
      <c r="AN177" s="186">
        <f t="shared" si="59"/>
        <v>0</v>
      </c>
      <c r="AO177" s="186">
        <f t="shared" si="59"/>
        <v>0</v>
      </c>
      <c r="AP177" s="186">
        <f t="shared" si="59"/>
        <v>0</v>
      </c>
    </row>
    <row r="178" spans="1:42" s="16" customFormat="1" x14ac:dyDescent="0.2">
      <c r="A178" s="118" t="s">
        <v>36</v>
      </c>
      <c r="B178" s="202"/>
      <c r="C178" s="186">
        <f t="shared" ref="C178:AP178" si="60">C726</f>
        <v>0</v>
      </c>
      <c r="D178" s="186">
        <f t="shared" si="60"/>
        <v>0</v>
      </c>
      <c r="E178" s="186">
        <f t="shared" si="60"/>
        <v>0</v>
      </c>
      <c r="F178" s="186">
        <f t="shared" si="60"/>
        <v>0</v>
      </c>
      <c r="G178" s="186">
        <f t="shared" si="60"/>
        <v>0</v>
      </c>
      <c r="H178" s="186">
        <f t="shared" si="60"/>
        <v>0</v>
      </c>
      <c r="I178" s="186">
        <f t="shared" si="60"/>
        <v>0</v>
      </c>
      <c r="J178" s="186">
        <f t="shared" si="60"/>
        <v>0</v>
      </c>
      <c r="K178" s="186">
        <f t="shared" si="60"/>
        <v>0</v>
      </c>
      <c r="L178" s="186">
        <f t="shared" si="60"/>
        <v>0</v>
      </c>
      <c r="M178" s="186">
        <f t="shared" si="60"/>
        <v>0</v>
      </c>
      <c r="N178" s="186">
        <f t="shared" si="60"/>
        <v>0</v>
      </c>
      <c r="O178" s="186">
        <f t="shared" si="60"/>
        <v>0</v>
      </c>
      <c r="P178" s="186">
        <f t="shared" si="60"/>
        <v>0</v>
      </c>
      <c r="Q178" s="186">
        <f t="shared" si="60"/>
        <v>0</v>
      </c>
      <c r="R178" s="186">
        <f t="shared" si="60"/>
        <v>0</v>
      </c>
      <c r="S178" s="186">
        <f t="shared" si="60"/>
        <v>0</v>
      </c>
      <c r="T178" s="186">
        <f t="shared" si="60"/>
        <v>0</v>
      </c>
      <c r="U178" s="186">
        <f t="shared" si="60"/>
        <v>0</v>
      </c>
      <c r="V178" s="186">
        <f t="shared" si="60"/>
        <v>0</v>
      </c>
      <c r="W178" s="186">
        <f t="shared" si="60"/>
        <v>0</v>
      </c>
      <c r="X178" s="186">
        <f t="shared" si="60"/>
        <v>0</v>
      </c>
      <c r="Y178" s="186">
        <f t="shared" si="60"/>
        <v>0</v>
      </c>
      <c r="Z178" s="186">
        <f t="shared" si="60"/>
        <v>0</v>
      </c>
      <c r="AA178" s="186">
        <f t="shared" si="60"/>
        <v>0</v>
      </c>
      <c r="AB178" s="186">
        <f t="shared" si="60"/>
        <v>0</v>
      </c>
      <c r="AC178" s="186">
        <f t="shared" si="60"/>
        <v>0</v>
      </c>
      <c r="AD178" s="186">
        <f t="shared" si="60"/>
        <v>0</v>
      </c>
      <c r="AE178" s="186">
        <f t="shared" si="60"/>
        <v>0</v>
      </c>
      <c r="AF178" s="186">
        <f t="shared" si="60"/>
        <v>0</v>
      </c>
      <c r="AG178" s="186">
        <f t="shared" si="60"/>
        <v>0</v>
      </c>
      <c r="AH178" s="186">
        <f t="shared" si="60"/>
        <v>0</v>
      </c>
      <c r="AI178" s="186">
        <f t="shared" si="60"/>
        <v>0</v>
      </c>
      <c r="AJ178" s="186">
        <f t="shared" si="60"/>
        <v>0</v>
      </c>
      <c r="AK178" s="186">
        <f t="shared" si="60"/>
        <v>0</v>
      </c>
      <c r="AL178" s="186">
        <f t="shared" si="60"/>
        <v>0</v>
      </c>
      <c r="AM178" s="186">
        <f t="shared" si="60"/>
        <v>0</v>
      </c>
      <c r="AN178" s="186">
        <f t="shared" si="60"/>
        <v>0</v>
      </c>
      <c r="AO178" s="186">
        <f t="shared" si="60"/>
        <v>0</v>
      </c>
      <c r="AP178" s="186">
        <f t="shared" si="60"/>
        <v>0</v>
      </c>
    </row>
    <row r="179" spans="1:42" s="16" customFormat="1" x14ac:dyDescent="0.2">
      <c r="A179" s="118" t="s">
        <v>28</v>
      </c>
      <c r="B179" s="202"/>
      <c r="C179" s="186">
        <f t="shared" ref="C179:AP179" si="61">-C585</f>
        <v>0</v>
      </c>
      <c r="D179" s="186">
        <f t="shared" si="61"/>
        <v>0</v>
      </c>
      <c r="E179" s="186">
        <f t="shared" si="61"/>
        <v>0</v>
      </c>
      <c r="F179" s="186">
        <f t="shared" si="61"/>
        <v>0</v>
      </c>
      <c r="G179" s="186">
        <f t="shared" si="61"/>
        <v>0</v>
      </c>
      <c r="H179" s="186">
        <f t="shared" si="61"/>
        <v>0</v>
      </c>
      <c r="I179" s="186">
        <f t="shared" si="61"/>
        <v>0</v>
      </c>
      <c r="J179" s="186">
        <f t="shared" si="61"/>
        <v>0</v>
      </c>
      <c r="K179" s="186">
        <f t="shared" si="61"/>
        <v>0</v>
      </c>
      <c r="L179" s="186">
        <f t="shared" si="61"/>
        <v>0</v>
      </c>
      <c r="M179" s="186">
        <f t="shared" si="61"/>
        <v>0</v>
      </c>
      <c r="N179" s="186">
        <f t="shared" si="61"/>
        <v>0</v>
      </c>
      <c r="O179" s="186">
        <f t="shared" si="61"/>
        <v>0</v>
      </c>
      <c r="P179" s="186">
        <f t="shared" si="61"/>
        <v>0</v>
      </c>
      <c r="Q179" s="186">
        <f t="shared" si="61"/>
        <v>0</v>
      </c>
      <c r="R179" s="186">
        <f t="shared" si="61"/>
        <v>0</v>
      </c>
      <c r="S179" s="186">
        <f t="shared" si="61"/>
        <v>0</v>
      </c>
      <c r="T179" s="186">
        <f t="shared" si="61"/>
        <v>0</v>
      </c>
      <c r="U179" s="186">
        <f t="shared" si="61"/>
        <v>0</v>
      </c>
      <c r="V179" s="186">
        <f t="shared" si="61"/>
        <v>0</v>
      </c>
      <c r="W179" s="186">
        <f t="shared" si="61"/>
        <v>0</v>
      </c>
      <c r="X179" s="186">
        <f t="shared" si="61"/>
        <v>0</v>
      </c>
      <c r="Y179" s="186">
        <f t="shared" si="61"/>
        <v>0</v>
      </c>
      <c r="Z179" s="186">
        <f t="shared" si="61"/>
        <v>0</v>
      </c>
      <c r="AA179" s="186">
        <f t="shared" si="61"/>
        <v>0</v>
      </c>
      <c r="AB179" s="186">
        <f t="shared" si="61"/>
        <v>0</v>
      </c>
      <c r="AC179" s="186">
        <f t="shared" si="61"/>
        <v>0</v>
      </c>
      <c r="AD179" s="186">
        <f t="shared" si="61"/>
        <v>0</v>
      </c>
      <c r="AE179" s="186">
        <f t="shared" si="61"/>
        <v>0</v>
      </c>
      <c r="AF179" s="186">
        <f t="shared" si="61"/>
        <v>0</v>
      </c>
      <c r="AG179" s="186">
        <f t="shared" si="61"/>
        <v>0</v>
      </c>
      <c r="AH179" s="186">
        <f t="shared" si="61"/>
        <v>0</v>
      </c>
      <c r="AI179" s="186">
        <f t="shared" si="61"/>
        <v>0</v>
      </c>
      <c r="AJ179" s="186">
        <f t="shared" si="61"/>
        <v>0</v>
      </c>
      <c r="AK179" s="186">
        <f t="shared" si="61"/>
        <v>0</v>
      </c>
      <c r="AL179" s="186">
        <f t="shared" si="61"/>
        <v>0</v>
      </c>
      <c r="AM179" s="186">
        <f t="shared" si="61"/>
        <v>0</v>
      </c>
      <c r="AN179" s="186">
        <f t="shared" si="61"/>
        <v>0</v>
      </c>
      <c r="AO179" s="186">
        <f t="shared" si="61"/>
        <v>0</v>
      </c>
      <c r="AP179" s="186">
        <f t="shared" si="61"/>
        <v>0</v>
      </c>
    </row>
    <row r="180" spans="1:42" s="9" customFormat="1" x14ac:dyDescent="0.2">
      <c r="A180" s="118" t="s">
        <v>31</v>
      </c>
      <c r="B180" s="202"/>
      <c r="C180" s="163">
        <f t="shared" ref="C180:AP180" si="62">IF(C$2&lt;=analysis_period,-C306-C336-C362-C388,0)</f>
        <v>0</v>
      </c>
      <c r="D180" s="163">
        <f t="shared" si="62"/>
        <v>0</v>
      </c>
      <c r="E180" s="163">
        <f t="shared" si="62"/>
        <v>0</v>
      </c>
      <c r="F180" s="163">
        <f t="shared" si="62"/>
        <v>0</v>
      </c>
      <c r="G180" s="163">
        <f t="shared" si="62"/>
        <v>0</v>
      </c>
      <c r="H180" s="163">
        <f t="shared" si="62"/>
        <v>0</v>
      </c>
      <c r="I180" s="163">
        <f t="shared" si="62"/>
        <v>0</v>
      </c>
      <c r="J180" s="163">
        <f t="shared" si="62"/>
        <v>0</v>
      </c>
      <c r="K180" s="163">
        <f t="shared" si="62"/>
        <v>0</v>
      </c>
      <c r="L180" s="163">
        <f t="shared" si="62"/>
        <v>0</v>
      </c>
      <c r="M180" s="163">
        <f t="shared" si="62"/>
        <v>0</v>
      </c>
      <c r="N180" s="163">
        <f t="shared" si="62"/>
        <v>0</v>
      </c>
      <c r="O180" s="163">
        <f t="shared" si="62"/>
        <v>0</v>
      </c>
      <c r="P180" s="163">
        <f t="shared" si="62"/>
        <v>0</v>
      </c>
      <c r="Q180" s="163">
        <f t="shared" si="62"/>
        <v>0</v>
      </c>
      <c r="R180" s="163">
        <f t="shared" si="62"/>
        <v>0</v>
      </c>
      <c r="S180" s="163">
        <f t="shared" si="62"/>
        <v>0</v>
      </c>
      <c r="T180" s="163">
        <f t="shared" si="62"/>
        <v>0</v>
      </c>
      <c r="U180" s="163">
        <f t="shared" si="62"/>
        <v>0</v>
      </c>
      <c r="V180" s="163">
        <f t="shared" si="62"/>
        <v>0</v>
      </c>
      <c r="W180" s="163">
        <f t="shared" si="62"/>
        <v>0</v>
      </c>
      <c r="X180" s="163">
        <f t="shared" si="62"/>
        <v>0</v>
      </c>
      <c r="Y180" s="163">
        <f t="shared" si="62"/>
        <v>0</v>
      </c>
      <c r="Z180" s="163">
        <f t="shared" si="62"/>
        <v>0</v>
      </c>
      <c r="AA180" s="163">
        <f t="shared" si="62"/>
        <v>0</v>
      </c>
      <c r="AB180" s="163">
        <f t="shared" si="62"/>
        <v>0</v>
      </c>
      <c r="AC180" s="163">
        <f t="shared" si="62"/>
        <v>0</v>
      </c>
      <c r="AD180" s="163">
        <f t="shared" si="62"/>
        <v>0</v>
      </c>
      <c r="AE180" s="163">
        <f t="shared" si="62"/>
        <v>0</v>
      </c>
      <c r="AF180" s="163">
        <f t="shared" si="62"/>
        <v>0</v>
      </c>
      <c r="AG180" s="163">
        <f t="shared" si="62"/>
        <v>0</v>
      </c>
      <c r="AH180" s="163">
        <f t="shared" si="62"/>
        <v>0</v>
      </c>
      <c r="AI180" s="163">
        <f t="shared" si="62"/>
        <v>0</v>
      </c>
      <c r="AJ180" s="163">
        <f t="shared" si="62"/>
        <v>0</v>
      </c>
      <c r="AK180" s="163">
        <f t="shared" si="62"/>
        <v>0</v>
      </c>
      <c r="AL180" s="163">
        <f t="shared" si="62"/>
        <v>0</v>
      </c>
      <c r="AM180" s="163">
        <f t="shared" si="62"/>
        <v>0</v>
      </c>
      <c r="AN180" s="163">
        <f t="shared" si="62"/>
        <v>0</v>
      </c>
      <c r="AO180" s="163">
        <f t="shared" si="62"/>
        <v>0</v>
      </c>
      <c r="AP180" s="163">
        <f t="shared" si="62"/>
        <v>0</v>
      </c>
    </row>
    <row r="181" spans="1:42" s="16" customFormat="1" x14ac:dyDescent="0.2">
      <c r="A181" s="118" t="s">
        <v>185</v>
      </c>
      <c r="B181" s="202"/>
      <c r="C181" s="186">
        <f t="shared" ref="C181:AP181" si="63">SUM(C177:C180)</f>
        <v>0</v>
      </c>
      <c r="D181" s="186">
        <f t="shared" si="63"/>
        <v>0</v>
      </c>
      <c r="E181" s="186">
        <f t="shared" si="63"/>
        <v>0</v>
      </c>
      <c r="F181" s="186">
        <f t="shared" si="63"/>
        <v>0</v>
      </c>
      <c r="G181" s="186">
        <f t="shared" si="63"/>
        <v>0</v>
      </c>
      <c r="H181" s="186">
        <f t="shared" si="63"/>
        <v>0</v>
      </c>
      <c r="I181" s="186">
        <f t="shared" si="63"/>
        <v>0</v>
      </c>
      <c r="J181" s="186">
        <f t="shared" si="63"/>
        <v>0</v>
      </c>
      <c r="K181" s="186">
        <f t="shared" si="63"/>
        <v>0</v>
      </c>
      <c r="L181" s="186">
        <f t="shared" si="63"/>
        <v>0</v>
      </c>
      <c r="M181" s="186">
        <f t="shared" si="63"/>
        <v>0</v>
      </c>
      <c r="N181" s="186">
        <f t="shared" si="63"/>
        <v>0</v>
      </c>
      <c r="O181" s="186">
        <f t="shared" si="63"/>
        <v>0</v>
      </c>
      <c r="P181" s="186">
        <f t="shared" si="63"/>
        <v>0</v>
      </c>
      <c r="Q181" s="186">
        <f t="shared" si="63"/>
        <v>0</v>
      </c>
      <c r="R181" s="186">
        <f t="shared" si="63"/>
        <v>0</v>
      </c>
      <c r="S181" s="186">
        <f t="shared" si="63"/>
        <v>0</v>
      </c>
      <c r="T181" s="186">
        <f t="shared" si="63"/>
        <v>0</v>
      </c>
      <c r="U181" s="186">
        <f t="shared" si="63"/>
        <v>0</v>
      </c>
      <c r="V181" s="186">
        <f t="shared" si="63"/>
        <v>0</v>
      </c>
      <c r="W181" s="186">
        <f t="shared" si="63"/>
        <v>0</v>
      </c>
      <c r="X181" s="186">
        <f t="shared" si="63"/>
        <v>0</v>
      </c>
      <c r="Y181" s="186">
        <f t="shared" si="63"/>
        <v>0</v>
      </c>
      <c r="Z181" s="186">
        <f t="shared" si="63"/>
        <v>0</v>
      </c>
      <c r="AA181" s="186">
        <f t="shared" si="63"/>
        <v>0</v>
      </c>
      <c r="AB181" s="186">
        <f t="shared" si="63"/>
        <v>0</v>
      </c>
      <c r="AC181" s="186">
        <f t="shared" si="63"/>
        <v>0</v>
      </c>
      <c r="AD181" s="186">
        <f t="shared" si="63"/>
        <v>0</v>
      </c>
      <c r="AE181" s="186">
        <f t="shared" si="63"/>
        <v>0</v>
      </c>
      <c r="AF181" s="186">
        <f t="shared" si="63"/>
        <v>0</v>
      </c>
      <c r="AG181" s="186">
        <f t="shared" si="63"/>
        <v>0</v>
      </c>
      <c r="AH181" s="186">
        <f t="shared" si="63"/>
        <v>0</v>
      </c>
      <c r="AI181" s="186">
        <f t="shared" si="63"/>
        <v>0</v>
      </c>
      <c r="AJ181" s="186">
        <f t="shared" si="63"/>
        <v>0</v>
      </c>
      <c r="AK181" s="186">
        <f t="shared" si="63"/>
        <v>0</v>
      </c>
      <c r="AL181" s="186">
        <f t="shared" si="63"/>
        <v>0</v>
      </c>
      <c r="AM181" s="186">
        <f t="shared" si="63"/>
        <v>0</v>
      </c>
      <c r="AN181" s="186">
        <f t="shared" si="63"/>
        <v>0</v>
      </c>
      <c r="AO181" s="186">
        <f t="shared" si="63"/>
        <v>0</v>
      </c>
      <c r="AP181" s="186">
        <f t="shared" si="63"/>
        <v>0</v>
      </c>
    </row>
    <row r="182" spans="1:42" s="16" customFormat="1" x14ac:dyDescent="0.2">
      <c r="A182" s="118" t="str">
        <f>Inputs!B113</f>
        <v>Investment Based Incentive (IBI)</v>
      </c>
      <c r="B182" s="202"/>
    </row>
    <row r="183" spans="1:42" s="16" customFormat="1" x14ac:dyDescent="0.2">
      <c r="A183" s="120" t="str">
        <f>Inputs!B114</f>
        <v>As fixed amount</v>
      </c>
      <c r="B183" s="202"/>
    </row>
    <row r="184" spans="1:42" s="202" customFormat="1" x14ac:dyDescent="0.2">
      <c r="A184" s="107" t="s">
        <v>4</v>
      </c>
      <c r="C184" s="186">
        <f>IF(ibi_fed_amount_tax_sta="Yes",C543,0)</f>
        <v>0</v>
      </c>
    </row>
    <row r="185" spans="1:42" s="202" customFormat="1" x14ac:dyDescent="0.2">
      <c r="A185" s="107" t="s">
        <v>5</v>
      </c>
      <c r="C185" s="186">
        <f>IF(ibi_sta_amount_tax_sta="Yes",C544,0)</f>
        <v>0</v>
      </c>
    </row>
    <row r="186" spans="1:42" s="202" customFormat="1" x14ac:dyDescent="0.2">
      <c r="A186" s="107" t="s">
        <v>183</v>
      </c>
      <c r="C186" s="186">
        <f>IF(ibi_uti_amount_tax_sta="Yes",C545,0)</f>
        <v>0</v>
      </c>
    </row>
    <row r="187" spans="1:42" s="122" customFormat="1" x14ac:dyDescent="0.2">
      <c r="A187" s="107" t="s">
        <v>184</v>
      </c>
      <c r="C187" s="163">
        <f>IF(ibi_oth_amount_tax_sta="Yes",C546,0)</f>
        <v>0</v>
      </c>
      <c r="D187" s="201"/>
      <c r="E187" s="201"/>
      <c r="F187" s="201"/>
      <c r="G187" s="201"/>
      <c r="H187" s="201"/>
      <c r="I187" s="201"/>
      <c r="J187" s="201"/>
      <c r="K187" s="201"/>
      <c r="L187" s="201"/>
      <c r="M187" s="201"/>
      <c r="N187" s="201"/>
      <c r="O187" s="201"/>
      <c r="P187" s="201"/>
      <c r="Q187" s="201"/>
      <c r="R187" s="201"/>
      <c r="S187" s="201"/>
      <c r="T187" s="201"/>
      <c r="U187" s="201"/>
      <c r="V187" s="201"/>
      <c r="W187" s="201"/>
      <c r="X187" s="201"/>
      <c r="Y187" s="201"/>
      <c r="Z187" s="201"/>
      <c r="AA187" s="201"/>
      <c r="AB187" s="201"/>
      <c r="AC187" s="201"/>
      <c r="AD187" s="201"/>
      <c r="AE187" s="201"/>
      <c r="AF187" s="201"/>
      <c r="AG187" s="201"/>
      <c r="AH187" s="201"/>
      <c r="AI187" s="201"/>
      <c r="AJ187" s="201"/>
      <c r="AK187" s="201"/>
      <c r="AL187" s="201"/>
      <c r="AM187" s="201"/>
      <c r="AN187" s="201"/>
      <c r="AO187" s="201"/>
      <c r="AP187" s="201"/>
    </row>
    <row r="188" spans="1:42" s="122" customFormat="1" x14ac:dyDescent="0.2">
      <c r="A188" s="107" t="s">
        <v>13</v>
      </c>
      <c r="C188" s="187">
        <f>SUM(C184:C187)</f>
        <v>0</v>
      </c>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row>
    <row r="189" spans="1:42" s="122" customFormat="1" x14ac:dyDescent="0.2">
      <c r="A189" s="120" t="str">
        <f>Inputs!B119</f>
        <v>As percentage</v>
      </c>
      <c r="C189" s="28"/>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row>
    <row r="190" spans="1:42" s="122" customFormat="1" x14ac:dyDescent="0.2">
      <c r="A190" s="107" t="s">
        <v>4</v>
      </c>
      <c r="C190" s="186">
        <f>IF(ibi_fed_percent_tax_sta="Yes",C549,0)</f>
        <v>0</v>
      </c>
      <c r="D190" s="201"/>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row>
    <row r="191" spans="1:42" s="122" customFormat="1" x14ac:dyDescent="0.2">
      <c r="A191" s="107" t="s">
        <v>5</v>
      </c>
      <c r="C191" s="186">
        <f>IF(ibi_fed_percent_tax_sta="Yes",C550,0)</f>
        <v>0</v>
      </c>
      <c r="D191" s="201"/>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row>
    <row r="192" spans="1:42" s="122" customFormat="1" x14ac:dyDescent="0.2">
      <c r="A192" s="107" t="s">
        <v>183</v>
      </c>
      <c r="C192" s="186">
        <f>IF(ibi_fed_percent_tax_sta="Yes",C551,0)</f>
        <v>0</v>
      </c>
      <c r="D192" s="201"/>
      <c r="E192" s="201"/>
      <c r="F192" s="201"/>
      <c r="G192" s="201"/>
      <c r="H192" s="201"/>
      <c r="I192" s="201"/>
      <c r="J192" s="201"/>
      <c r="K192" s="201"/>
      <c r="L192" s="201"/>
      <c r="M192" s="201"/>
      <c r="N192" s="201"/>
      <c r="O192" s="201"/>
      <c r="P192" s="201"/>
      <c r="Q192" s="201"/>
      <c r="R192" s="201"/>
      <c r="S192" s="201"/>
      <c r="T192" s="201"/>
      <c r="U192" s="201"/>
      <c r="V192" s="201"/>
      <c r="W192" s="201"/>
      <c r="X192" s="201"/>
      <c r="Y192" s="201"/>
      <c r="Z192" s="201"/>
      <c r="AA192" s="201"/>
      <c r="AB192" s="201"/>
      <c r="AC192" s="201"/>
      <c r="AD192" s="201"/>
      <c r="AE192" s="201"/>
      <c r="AF192" s="201"/>
      <c r="AG192" s="201"/>
      <c r="AH192" s="201"/>
      <c r="AI192" s="201"/>
      <c r="AJ192" s="201"/>
      <c r="AK192" s="201"/>
      <c r="AL192" s="201"/>
      <c r="AM192" s="201"/>
      <c r="AN192" s="201"/>
      <c r="AO192" s="201"/>
      <c r="AP192" s="201"/>
    </row>
    <row r="193" spans="1:42" s="122" customFormat="1" x14ac:dyDescent="0.2">
      <c r="A193" s="107" t="s">
        <v>184</v>
      </c>
      <c r="C193" s="163">
        <f>IF(ibi_fed_percent_tax_sta="Yes",C552,0)</f>
        <v>0</v>
      </c>
      <c r="D193" s="201"/>
      <c r="E193" s="201"/>
      <c r="F193" s="201"/>
      <c r="G193" s="201"/>
      <c r="H193" s="201"/>
      <c r="I193" s="201"/>
      <c r="J193" s="201"/>
      <c r="K193" s="201"/>
      <c r="L193" s="201"/>
      <c r="M193" s="201"/>
      <c r="N193" s="201"/>
      <c r="O193" s="201"/>
      <c r="P193" s="201"/>
      <c r="Q193" s="201"/>
      <c r="R193" s="201"/>
      <c r="S193" s="201"/>
      <c r="T193" s="201"/>
      <c r="U193" s="201"/>
      <c r="V193" s="201"/>
      <c r="W193" s="201"/>
      <c r="X193" s="201"/>
      <c r="Y193" s="201"/>
      <c r="Z193" s="201"/>
      <c r="AA193" s="201"/>
      <c r="AB193" s="201"/>
      <c r="AC193" s="201"/>
      <c r="AD193" s="201"/>
      <c r="AE193" s="201"/>
      <c r="AF193" s="201"/>
      <c r="AG193" s="201"/>
      <c r="AH193" s="201"/>
      <c r="AI193" s="201"/>
      <c r="AJ193" s="201"/>
      <c r="AK193" s="201"/>
      <c r="AL193" s="201"/>
      <c r="AM193" s="201"/>
      <c r="AN193" s="201"/>
      <c r="AO193" s="201"/>
      <c r="AP193" s="201"/>
    </row>
    <row r="194" spans="1:42" s="122" customFormat="1" x14ac:dyDescent="0.2">
      <c r="A194" s="107" t="s">
        <v>13</v>
      </c>
      <c r="C194" s="187">
        <f>SUM(C190:C193)</f>
        <v>0</v>
      </c>
      <c r="D194" s="201"/>
      <c r="E194" s="201"/>
      <c r="F194" s="201"/>
      <c r="G194" s="201"/>
      <c r="H194" s="201"/>
      <c r="I194" s="201"/>
      <c r="J194" s="201"/>
      <c r="K194" s="201"/>
      <c r="L194" s="201"/>
      <c r="M194" s="201"/>
      <c r="N194" s="201"/>
      <c r="O194" s="201"/>
      <c r="P194" s="201"/>
      <c r="Q194" s="201"/>
      <c r="R194" s="201"/>
      <c r="S194" s="201"/>
      <c r="T194" s="201"/>
      <c r="U194" s="201"/>
      <c r="V194" s="201"/>
      <c r="W194" s="201"/>
      <c r="X194" s="201"/>
      <c r="Y194" s="201"/>
      <c r="Z194" s="201"/>
      <c r="AA194" s="201"/>
      <c r="AB194" s="201"/>
      <c r="AC194" s="201"/>
      <c r="AD194" s="201"/>
      <c r="AE194" s="201"/>
      <c r="AF194" s="201"/>
      <c r="AG194" s="201"/>
      <c r="AH194" s="201"/>
      <c r="AI194" s="201"/>
      <c r="AJ194" s="201"/>
      <c r="AK194" s="201"/>
      <c r="AL194" s="201"/>
      <c r="AM194" s="201"/>
      <c r="AN194" s="201"/>
      <c r="AO194" s="201"/>
      <c r="AP194" s="201"/>
    </row>
    <row r="195" spans="1:42" s="122" customFormat="1" x14ac:dyDescent="0.2">
      <c r="A195" s="118" t="str">
        <f>Inputs!B124</f>
        <v>Capacity Based Incentive (CBI)</v>
      </c>
      <c r="C195" s="201"/>
      <c r="D195" s="201"/>
      <c r="E195" s="201"/>
      <c r="F195" s="201"/>
      <c r="G195" s="201"/>
      <c r="H195" s="201"/>
      <c r="I195" s="201"/>
      <c r="J195" s="201"/>
      <c r="K195" s="201"/>
      <c r="L195" s="201"/>
      <c r="M195" s="201"/>
      <c r="N195" s="201"/>
      <c r="O195" s="201"/>
      <c r="P195" s="201"/>
      <c r="Q195" s="201"/>
      <c r="R195" s="201"/>
      <c r="S195" s="201"/>
      <c r="T195" s="201"/>
      <c r="U195" s="201"/>
      <c r="V195" s="201"/>
      <c r="W195" s="201"/>
      <c r="X195" s="201"/>
      <c r="Y195" s="201"/>
      <c r="Z195" s="201"/>
      <c r="AA195" s="201"/>
      <c r="AB195" s="201"/>
      <c r="AC195" s="201"/>
      <c r="AD195" s="201"/>
      <c r="AE195" s="201"/>
      <c r="AF195" s="201"/>
      <c r="AG195" s="201"/>
      <c r="AH195" s="201"/>
      <c r="AI195" s="201"/>
      <c r="AJ195" s="201"/>
      <c r="AK195" s="201"/>
      <c r="AL195" s="201"/>
      <c r="AM195" s="201"/>
      <c r="AN195" s="201"/>
      <c r="AO195" s="201"/>
      <c r="AP195" s="201"/>
    </row>
    <row r="196" spans="1:42" s="122" customFormat="1" x14ac:dyDescent="0.2">
      <c r="A196" s="120" t="s">
        <v>4</v>
      </c>
      <c r="C196" s="162">
        <f>IF(cbi_fed_tax_sta="Yes",C556,0)</f>
        <v>0</v>
      </c>
      <c r="D196" s="201"/>
      <c r="E196" s="201"/>
      <c r="F196" s="201"/>
      <c r="G196" s="201"/>
      <c r="H196" s="201"/>
      <c r="I196" s="201"/>
      <c r="J196" s="201"/>
      <c r="K196" s="201"/>
      <c r="L196" s="201"/>
      <c r="M196" s="201"/>
      <c r="N196" s="201"/>
      <c r="O196" s="201"/>
      <c r="P196" s="201"/>
      <c r="Q196" s="201"/>
      <c r="R196" s="201"/>
      <c r="S196" s="201"/>
      <c r="T196" s="201"/>
      <c r="U196" s="201"/>
      <c r="V196" s="201"/>
      <c r="W196" s="201"/>
      <c r="X196" s="201"/>
      <c r="Y196" s="201"/>
      <c r="Z196" s="201"/>
      <c r="AA196" s="201"/>
      <c r="AB196" s="201"/>
      <c r="AC196" s="201"/>
      <c r="AD196" s="201"/>
      <c r="AE196" s="201"/>
      <c r="AF196" s="201"/>
      <c r="AG196" s="201"/>
      <c r="AH196" s="201"/>
      <c r="AI196" s="201"/>
      <c r="AJ196" s="201"/>
      <c r="AK196" s="201"/>
      <c r="AL196" s="201"/>
      <c r="AM196" s="201"/>
      <c r="AN196" s="201"/>
      <c r="AO196" s="201"/>
      <c r="AP196" s="201"/>
    </row>
    <row r="197" spans="1:42" s="122" customFormat="1" x14ac:dyDescent="0.2">
      <c r="A197" s="120" t="s">
        <v>5</v>
      </c>
      <c r="C197" s="162">
        <f>IF(cbi_fed_tax_sta="Yes",C557,0)</f>
        <v>0</v>
      </c>
      <c r="D197" s="201"/>
      <c r="E197" s="201"/>
      <c r="F197" s="201"/>
      <c r="G197" s="201"/>
      <c r="H197" s="201"/>
      <c r="I197" s="201"/>
      <c r="J197" s="201"/>
      <c r="K197" s="201"/>
      <c r="L197" s="201"/>
      <c r="M197" s="201"/>
      <c r="N197" s="201"/>
      <c r="O197" s="201"/>
      <c r="P197" s="201"/>
      <c r="Q197" s="201"/>
      <c r="R197" s="201"/>
      <c r="S197" s="201"/>
      <c r="T197" s="201"/>
      <c r="U197" s="201"/>
      <c r="V197" s="201"/>
      <c r="W197" s="201"/>
      <c r="X197" s="201"/>
      <c r="Y197" s="201"/>
      <c r="Z197" s="201"/>
      <c r="AA197" s="201"/>
      <c r="AB197" s="201"/>
      <c r="AC197" s="201"/>
      <c r="AD197" s="201"/>
      <c r="AE197" s="201"/>
      <c r="AF197" s="201"/>
      <c r="AG197" s="201"/>
      <c r="AH197" s="201"/>
      <c r="AI197" s="201"/>
      <c r="AJ197" s="201"/>
      <c r="AK197" s="201"/>
      <c r="AL197" s="201"/>
      <c r="AM197" s="201"/>
      <c r="AN197" s="201"/>
      <c r="AO197" s="201"/>
      <c r="AP197" s="201"/>
    </row>
    <row r="198" spans="1:42" s="122" customFormat="1" x14ac:dyDescent="0.2">
      <c r="A198" s="120" t="s">
        <v>183</v>
      </c>
      <c r="C198" s="162">
        <f>IF(cbi_fed_tax_sta="Yes",C558,0)</f>
        <v>0</v>
      </c>
      <c r="D198" s="201"/>
      <c r="E198" s="201"/>
      <c r="F198" s="201"/>
      <c r="G198" s="201"/>
      <c r="H198" s="201"/>
      <c r="I198" s="201"/>
      <c r="J198" s="201"/>
      <c r="K198" s="201"/>
      <c r="L198" s="201"/>
      <c r="M198" s="201"/>
      <c r="N198" s="201"/>
      <c r="O198" s="201"/>
      <c r="P198" s="201"/>
      <c r="Q198" s="201"/>
      <c r="R198" s="201"/>
      <c r="S198" s="201"/>
      <c r="T198" s="201"/>
      <c r="U198" s="201"/>
      <c r="V198" s="201"/>
      <c r="W198" s="201"/>
      <c r="X198" s="201"/>
      <c r="Y198" s="201"/>
      <c r="Z198" s="201"/>
      <c r="AA198" s="201"/>
      <c r="AB198" s="201"/>
      <c r="AC198" s="201"/>
      <c r="AD198" s="201"/>
      <c r="AE198" s="201"/>
      <c r="AF198" s="201"/>
      <c r="AG198" s="201"/>
      <c r="AH198" s="201"/>
      <c r="AI198" s="201"/>
      <c r="AJ198" s="201"/>
      <c r="AK198" s="201"/>
      <c r="AL198" s="201"/>
      <c r="AM198" s="201"/>
      <c r="AN198" s="201"/>
      <c r="AO198" s="201"/>
      <c r="AP198" s="201"/>
    </row>
    <row r="199" spans="1:42" s="122" customFormat="1" x14ac:dyDescent="0.2">
      <c r="A199" s="120" t="s">
        <v>184</v>
      </c>
      <c r="C199" s="163">
        <f>IF(cbi_fed_tax_sta="Yes",C559,0)</f>
        <v>0</v>
      </c>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row>
    <row r="200" spans="1:42" s="122" customFormat="1" x14ac:dyDescent="0.2">
      <c r="A200" s="120" t="s">
        <v>13</v>
      </c>
      <c r="C200" s="187">
        <f>SUM(C196:C199)</f>
        <v>0</v>
      </c>
      <c r="D200" s="201"/>
      <c r="E200" s="201"/>
      <c r="F200" s="201"/>
      <c r="G200" s="201"/>
      <c r="H200" s="201"/>
      <c r="I200" s="201"/>
      <c r="J200" s="201"/>
      <c r="K200" s="201"/>
      <c r="L200" s="201"/>
      <c r="M200" s="201"/>
      <c r="N200" s="201"/>
      <c r="O200" s="201"/>
      <c r="P200" s="201"/>
      <c r="Q200" s="201"/>
      <c r="R200" s="201"/>
      <c r="S200" s="201"/>
      <c r="T200" s="201"/>
      <c r="U200" s="201"/>
      <c r="V200" s="201"/>
      <c r="W200" s="201"/>
      <c r="X200" s="201"/>
      <c r="Y200" s="201"/>
      <c r="Z200" s="201"/>
      <c r="AA200" s="201"/>
      <c r="AB200" s="201"/>
      <c r="AC200" s="201"/>
      <c r="AD200" s="201"/>
      <c r="AE200" s="201"/>
      <c r="AF200" s="201"/>
      <c r="AG200" s="201"/>
      <c r="AH200" s="201"/>
      <c r="AI200" s="201"/>
      <c r="AJ200" s="201"/>
      <c r="AK200" s="201"/>
      <c r="AL200" s="201"/>
      <c r="AM200" s="201"/>
      <c r="AN200" s="201"/>
      <c r="AO200" s="201"/>
      <c r="AP200" s="201"/>
    </row>
    <row r="201" spans="1:42" s="122" customFormat="1" x14ac:dyDescent="0.2">
      <c r="A201" s="118" t="str">
        <f>Inputs!B129</f>
        <v>Production Based Incentive (PBI)</v>
      </c>
      <c r="C201" s="28"/>
      <c r="D201" s="201"/>
      <c r="E201" s="201"/>
      <c r="F201" s="201"/>
      <c r="G201" s="201"/>
      <c r="H201" s="201"/>
      <c r="I201" s="201"/>
      <c r="J201" s="201"/>
      <c r="K201" s="201"/>
      <c r="L201" s="201"/>
      <c r="M201" s="201"/>
      <c r="N201" s="201"/>
      <c r="O201" s="201"/>
      <c r="P201" s="201"/>
      <c r="Q201" s="201"/>
      <c r="R201" s="201"/>
      <c r="S201" s="201"/>
      <c r="T201" s="201"/>
      <c r="U201" s="201"/>
      <c r="V201" s="201"/>
      <c r="W201" s="201"/>
      <c r="X201" s="201"/>
      <c r="Y201" s="201"/>
      <c r="Z201" s="201"/>
      <c r="AA201" s="201"/>
      <c r="AB201" s="201"/>
      <c r="AC201" s="201"/>
      <c r="AD201" s="201"/>
      <c r="AE201" s="201"/>
      <c r="AF201" s="201"/>
      <c r="AG201" s="201"/>
      <c r="AH201" s="201"/>
      <c r="AI201" s="201"/>
      <c r="AJ201" s="201"/>
      <c r="AK201" s="201"/>
      <c r="AL201" s="201"/>
      <c r="AM201" s="201"/>
      <c r="AN201" s="201"/>
      <c r="AO201" s="201"/>
      <c r="AP201" s="201"/>
    </row>
    <row r="202" spans="1:42" x14ac:dyDescent="0.2">
      <c r="A202" s="120" t="s">
        <v>4</v>
      </c>
      <c r="B202" s="122"/>
      <c r="C202" s="162">
        <f t="shared" ref="C202:AP202" si="64">IF(AND(pbi_fed_tax_sta="Yes",pbi_fed_for_ds="No"),C566,0)</f>
        <v>0</v>
      </c>
      <c r="D202" s="162">
        <f t="shared" si="64"/>
        <v>0</v>
      </c>
      <c r="E202" s="162">
        <f t="shared" si="64"/>
        <v>0</v>
      </c>
      <c r="F202" s="162">
        <f t="shared" si="64"/>
        <v>0</v>
      </c>
      <c r="G202" s="162">
        <f t="shared" si="64"/>
        <v>0</v>
      </c>
      <c r="H202" s="162">
        <f t="shared" si="64"/>
        <v>0</v>
      </c>
      <c r="I202" s="162">
        <f t="shared" si="64"/>
        <v>0</v>
      </c>
      <c r="J202" s="162">
        <f t="shared" si="64"/>
        <v>0</v>
      </c>
      <c r="K202" s="162">
        <f t="shared" si="64"/>
        <v>0</v>
      </c>
      <c r="L202" s="162">
        <f t="shared" si="64"/>
        <v>0</v>
      </c>
      <c r="M202" s="162">
        <f t="shared" si="64"/>
        <v>0</v>
      </c>
      <c r="N202" s="162">
        <f t="shared" si="64"/>
        <v>0</v>
      </c>
      <c r="O202" s="162">
        <f t="shared" si="64"/>
        <v>0</v>
      </c>
      <c r="P202" s="162">
        <f t="shared" si="64"/>
        <v>0</v>
      </c>
      <c r="Q202" s="162">
        <f t="shared" si="64"/>
        <v>0</v>
      </c>
      <c r="R202" s="162">
        <f t="shared" si="64"/>
        <v>0</v>
      </c>
      <c r="S202" s="162">
        <f t="shared" si="64"/>
        <v>0</v>
      </c>
      <c r="T202" s="162">
        <f t="shared" si="64"/>
        <v>0</v>
      </c>
      <c r="U202" s="162">
        <f t="shared" si="64"/>
        <v>0</v>
      </c>
      <c r="V202" s="162">
        <f t="shared" si="64"/>
        <v>0</v>
      </c>
      <c r="W202" s="162">
        <f t="shared" si="64"/>
        <v>0</v>
      </c>
      <c r="X202" s="162">
        <f t="shared" si="64"/>
        <v>0</v>
      </c>
      <c r="Y202" s="162">
        <f t="shared" si="64"/>
        <v>0</v>
      </c>
      <c r="Z202" s="162">
        <f t="shared" si="64"/>
        <v>0</v>
      </c>
      <c r="AA202" s="162">
        <f t="shared" si="64"/>
        <v>0</v>
      </c>
      <c r="AB202" s="162">
        <f t="shared" si="64"/>
        <v>0</v>
      </c>
      <c r="AC202" s="162">
        <f t="shared" si="64"/>
        <v>0</v>
      </c>
      <c r="AD202" s="162">
        <f t="shared" si="64"/>
        <v>0</v>
      </c>
      <c r="AE202" s="162">
        <f t="shared" si="64"/>
        <v>0</v>
      </c>
      <c r="AF202" s="162">
        <f t="shared" si="64"/>
        <v>0</v>
      </c>
      <c r="AG202" s="162">
        <f t="shared" si="64"/>
        <v>0</v>
      </c>
      <c r="AH202" s="162">
        <f t="shared" si="64"/>
        <v>0</v>
      </c>
      <c r="AI202" s="162">
        <f t="shared" si="64"/>
        <v>0</v>
      </c>
      <c r="AJ202" s="162">
        <f t="shared" si="64"/>
        <v>0</v>
      </c>
      <c r="AK202" s="162">
        <f t="shared" si="64"/>
        <v>0</v>
      </c>
      <c r="AL202" s="162">
        <f t="shared" si="64"/>
        <v>0</v>
      </c>
      <c r="AM202" s="162">
        <f t="shared" si="64"/>
        <v>0</v>
      </c>
      <c r="AN202" s="162">
        <f t="shared" si="64"/>
        <v>0</v>
      </c>
      <c r="AO202" s="162">
        <f t="shared" si="64"/>
        <v>0</v>
      </c>
      <c r="AP202" s="162">
        <f t="shared" si="64"/>
        <v>0</v>
      </c>
    </row>
    <row r="203" spans="1:42" x14ac:dyDescent="0.2">
      <c r="A203" s="120" t="s">
        <v>5</v>
      </c>
      <c r="B203" s="122"/>
      <c r="C203" s="162">
        <f t="shared" ref="C203:AP203" si="65">IF(AND(pbi_sta_tax_sta="Yes",pbi_sta_for_ds="No"),C570,0)</f>
        <v>0</v>
      </c>
      <c r="D203" s="162">
        <f t="shared" si="65"/>
        <v>0</v>
      </c>
      <c r="E203" s="162">
        <f t="shared" si="65"/>
        <v>0</v>
      </c>
      <c r="F203" s="162">
        <f t="shared" si="65"/>
        <v>0</v>
      </c>
      <c r="G203" s="162">
        <f t="shared" si="65"/>
        <v>0</v>
      </c>
      <c r="H203" s="162">
        <f t="shared" si="65"/>
        <v>0</v>
      </c>
      <c r="I203" s="162">
        <f t="shared" si="65"/>
        <v>0</v>
      </c>
      <c r="J203" s="162">
        <f t="shared" si="65"/>
        <v>0</v>
      </c>
      <c r="K203" s="162">
        <f t="shared" si="65"/>
        <v>0</v>
      </c>
      <c r="L203" s="162">
        <f t="shared" si="65"/>
        <v>0</v>
      </c>
      <c r="M203" s="162">
        <f t="shared" si="65"/>
        <v>0</v>
      </c>
      <c r="N203" s="162">
        <f t="shared" si="65"/>
        <v>0</v>
      </c>
      <c r="O203" s="162">
        <f t="shared" si="65"/>
        <v>0</v>
      </c>
      <c r="P203" s="162">
        <f t="shared" si="65"/>
        <v>0</v>
      </c>
      <c r="Q203" s="162">
        <f t="shared" si="65"/>
        <v>0</v>
      </c>
      <c r="R203" s="162">
        <f t="shared" si="65"/>
        <v>0</v>
      </c>
      <c r="S203" s="162">
        <f t="shared" si="65"/>
        <v>0</v>
      </c>
      <c r="T203" s="162">
        <f t="shared" si="65"/>
        <v>0</v>
      </c>
      <c r="U203" s="162">
        <f t="shared" si="65"/>
        <v>0</v>
      </c>
      <c r="V203" s="162">
        <f t="shared" si="65"/>
        <v>0</v>
      </c>
      <c r="W203" s="162">
        <f t="shared" si="65"/>
        <v>0</v>
      </c>
      <c r="X203" s="162">
        <f t="shared" si="65"/>
        <v>0</v>
      </c>
      <c r="Y203" s="162">
        <f t="shared" si="65"/>
        <v>0</v>
      </c>
      <c r="Z203" s="162">
        <f t="shared" si="65"/>
        <v>0</v>
      </c>
      <c r="AA203" s="162">
        <f t="shared" si="65"/>
        <v>0</v>
      </c>
      <c r="AB203" s="162">
        <f t="shared" si="65"/>
        <v>0</v>
      </c>
      <c r="AC203" s="162">
        <f t="shared" si="65"/>
        <v>0</v>
      </c>
      <c r="AD203" s="162">
        <f t="shared" si="65"/>
        <v>0</v>
      </c>
      <c r="AE203" s="162">
        <f t="shared" si="65"/>
        <v>0</v>
      </c>
      <c r="AF203" s="162">
        <f t="shared" si="65"/>
        <v>0</v>
      </c>
      <c r="AG203" s="162">
        <f t="shared" si="65"/>
        <v>0</v>
      </c>
      <c r="AH203" s="162">
        <f t="shared" si="65"/>
        <v>0</v>
      </c>
      <c r="AI203" s="162">
        <f t="shared" si="65"/>
        <v>0</v>
      </c>
      <c r="AJ203" s="162">
        <f t="shared" si="65"/>
        <v>0</v>
      </c>
      <c r="AK203" s="162">
        <f t="shared" si="65"/>
        <v>0</v>
      </c>
      <c r="AL203" s="162">
        <f t="shared" si="65"/>
        <v>0</v>
      </c>
      <c r="AM203" s="162">
        <f t="shared" si="65"/>
        <v>0</v>
      </c>
      <c r="AN203" s="162">
        <f t="shared" si="65"/>
        <v>0</v>
      </c>
      <c r="AO203" s="162">
        <f t="shared" si="65"/>
        <v>0</v>
      </c>
      <c r="AP203" s="162">
        <f t="shared" si="65"/>
        <v>0</v>
      </c>
    </row>
    <row r="204" spans="1:42" x14ac:dyDescent="0.2">
      <c r="A204" s="120" t="s">
        <v>183</v>
      </c>
      <c r="B204" s="122"/>
      <c r="C204" s="162">
        <f t="shared" ref="C204:AP204" si="66">IF(AND(pbi_uti_tax_sta="Yes",pbi_uti_for_ds="No"),C574,0)</f>
        <v>0</v>
      </c>
      <c r="D204" s="162">
        <f t="shared" si="66"/>
        <v>0</v>
      </c>
      <c r="E204" s="162">
        <f t="shared" si="66"/>
        <v>0</v>
      </c>
      <c r="F204" s="162">
        <f t="shared" si="66"/>
        <v>0</v>
      </c>
      <c r="G204" s="162">
        <f t="shared" si="66"/>
        <v>0</v>
      </c>
      <c r="H204" s="162">
        <f t="shared" si="66"/>
        <v>0</v>
      </c>
      <c r="I204" s="162">
        <f t="shared" si="66"/>
        <v>0</v>
      </c>
      <c r="J204" s="162">
        <f t="shared" si="66"/>
        <v>0</v>
      </c>
      <c r="K204" s="162">
        <f t="shared" si="66"/>
        <v>0</v>
      </c>
      <c r="L204" s="162">
        <f t="shared" si="66"/>
        <v>0</v>
      </c>
      <c r="M204" s="162">
        <f t="shared" si="66"/>
        <v>0</v>
      </c>
      <c r="N204" s="162">
        <f t="shared" si="66"/>
        <v>0</v>
      </c>
      <c r="O204" s="162">
        <f t="shared" si="66"/>
        <v>0</v>
      </c>
      <c r="P204" s="162">
        <f t="shared" si="66"/>
        <v>0</v>
      </c>
      <c r="Q204" s="162">
        <f t="shared" si="66"/>
        <v>0</v>
      </c>
      <c r="R204" s="162">
        <f t="shared" si="66"/>
        <v>0</v>
      </c>
      <c r="S204" s="162">
        <f t="shared" si="66"/>
        <v>0</v>
      </c>
      <c r="T204" s="162">
        <f t="shared" si="66"/>
        <v>0</v>
      </c>
      <c r="U204" s="162">
        <f t="shared" si="66"/>
        <v>0</v>
      </c>
      <c r="V204" s="162">
        <f t="shared" si="66"/>
        <v>0</v>
      </c>
      <c r="W204" s="162">
        <f t="shared" si="66"/>
        <v>0</v>
      </c>
      <c r="X204" s="162">
        <f t="shared" si="66"/>
        <v>0</v>
      </c>
      <c r="Y204" s="162">
        <f t="shared" si="66"/>
        <v>0</v>
      </c>
      <c r="Z204" s="162">
        <f t="shared" si="66"/>
        <v>0</v>
      </c>
      <c r="AA204" s="162">
        <f t="shared" si="66"/>
        <v>0</v>
      </c>
      <c r="AB204" s="162">
        <f t="shared" si="66"/>
        <v>0</v>
      </c>
      <c r="AC204" s="162">
        <f t="shared" si="66"/>
        <v>0</v>
      </c>
      <c r="AD204" s="162">
        <f t="shared" si="66"/>
        <v>0</v>
      </c>
      <c r="AE204" s="162">
        <f t="shared" si="66"/>
        <v>0</v>
      </c>
      <c r="AF204" s="162">
        <f t="shared" si="66"/>
        <v>0</v>
      </c>
      <c r="AG204" s="162">
        <f t="shared" si="66"/>
        <v>0</v>
      </c>
      <c r="AH204" s="162">
        <f t="shared" si="66"/>
        <v>0</v>
      </c>
      <c r="AI204" s="162">
        <f t="shared" si="66"/>
        <v>0</v>
      </c>
      <c r="AJ204" s="162">
        <f t="shared" si="66"/>
        <v>0</v>
      </c>
      <c r="AK204" s="162">
        <f t="shared" si="66"/>
        <v>0</v>
      </c>
      <c r="AL204" s="162">
        <f t="shared" si="66"/>
        <v>0</v>
      </c>
      <c r="AM204" s="162">
        <f t="shared" si="66"/>
        <v>0</v>
      </c>
      <c r="AN204" s="162">
        <f t="shared" si="66"/>
        <v>0</v>
      </c>
      <c r="AO204" s="162">
        <f t="shared" si="66"/>
        <v>0</v>
      </c>
      <c r="AP204" s="162">
        <f t="shared" si="66"/>
        <v>0</v>
      </c>
    </row>
    <row r="205" spans="1:42" x14ac:dyDescent="0.2">
      <c r="A205" s="120" t="s">
        <v>184</v>
      </c>
      <c r="B205" s="122"/>
      <c r="C205" s="163">
        <f t="shared" ref="C205:AP205" si="67">IF(AND(pbi_oth_tax_sta="Yes",pbi_oth_for_ds="No"),C578,0)</f>
        <v>0</v>
      </c>
      <c r="D205" s="163">
        <f t="shared" si="67"/>
        <v>0</v>
      </c>
      <c r="E205" s="163">
        <f t="shared" si="67"/>
        <v>0</v>
      </c>
      <c r="F205" s="163">
        <f t="shared" si="67"/>
        <v>0</v>
      </c>
      <c r="G205" s="163">
        <f t="shared" si="67"/>
        <v>0</v>
      </c>
      <c r="H205" s="163">
        <f t="shared" si="67"/>
        <v>0</v>
      </c>
      <c r="I205" s="163">
        <f t="shared" si="67"/>
        <v>0</v>
      </c>
      <c r="J205" s="163">
        <f t="shared" si="67"/>
        <v>0</v>
      </c>
      <c r="K205" s="163">
        <f t="shared" si="67"/>
        <v>0</v>
      </c>
      <c r="L205" s="163">
        <f t="shared" si="67"/>
        <v>0</v>
      </c>
      <c r="M205" s="163">
        <f t="shared" si="67"/>
        <v>0</v>
      </c>
      <c r="N205" s="163">
        <f t="shared" si="67"/>
        <v>0</v>
      </c>
      <c r="O205" s="163">
        <f t="shared" si="67"/>
        <v>0</v>
      </c>
      <c r="P205" s="163">
        <f t="shared" si="67"/>
        <v>0</v>
      </c>
      <c r="Q205" s="163">
        <f t="shared" si="67"/>
        <v>0</v>
      </c>
      <c r="R205" s="163">
        <f t="shared" si="67"/>
        <v>0</v>
      </c>
      <c r="S205" s="163">
        <f t="shared" si="67"/>
        <v>0</v>
      </c>
      <c r="T205" s="163">
        <f t="shared" si="67"/>
        <v>0</v>
      </c>
      <c r="U205" s="163">
        <f t="shared" si="67"/>
        <v>0</v>
      </c>
      <c r="V205" s="163">
        <f t="shared" si="67"/>
        <v>0</v>
      </c>
      <c r="W205" s="163">
        <f t="shared" si="67"/>
        <v>0</v>
      </c>
      <c r="X205" s="163">
        <f t="shared" si="67"/>
        <v>0</v>
      </c>
      <c r="Y205" s="163">
        <f t="shared" si="67"/>
        <v>0</v>
      </c>
      <c r="Z205" s="163">
        <f t="shared" si="67"/>
        <v>0</v>
      </c>
      <c r="AA205" s="163">
        <f t="shared" si="67"/>
        <v>0</v>
      </c>
      <c r="AB205" s="163">
        <f t="shared" si="67"/>
        <v>0</v>
      </c>
      <c r="AC205" s="163">
        <f t="shared" si="67"/>
        <v>0</v>
      </c>
      <c r="AD205" s="163">
        <f t="shared" si="67"/>
        <v>0</v>
      </c>
      <c r="AE205" s="163">
        <f t="shared" si="67"/>
        <v>0</v>
      </c>
      <c r="AF205" s="163">
        <f t="shared" si="67"/>
        <v>0</v>
      </c>
      <c r="AG205" s="163">
        <f t="shared" si="67"/>
        <v>0</v>
      </c>
      <c r="AH205" s="163">
        <f t="shared" si="67"/>
        <v>0</v>
      </c>
      <c r="AI205" s="163">
        <f t="shared" si="67"/>
        <v>0</v>
      </c>
      <c r="AJ205" s="163">
        <f t="shared" si="67"/>
        <v>0</v>
      </c>
      <c r="AK205" s="163">
        <f t="shared" si="67"/>
        <v>0</v>
      </c>
      <c r="AL205" s="163">
        <f t="shared" si="67"/>
        <v>0</v>
      </c>
      <c r="AM205" s="163">
        <f t="shared" si="67"/>
        <v>0</v>
      </c>
      <c r="AN205" s="163">
        <f t="shared" si="67"/>
        <v>0</v>
      </c>
      <c r="AO205" s="163">
        <f t="shared" si="67"/>
        <v>0</v>
      </c>
      <c r="AP205" s="163">
        <f t="shared" si="67"/>
        <v>0</v>
      </c>
    </row>
    <row r="206" spans="1:42" x14ac:dyDescent="0.2">
      <c r="A206" s="120" t="s">
        <v>13</v>
      </c>
      <c r="B206" s="122"/>
      <c r="C206" s="191">
        <f>SUM(C202:C205)</f>
        <v>0</v>
      </c>
      <c r="D206" s="191">
        <f t="shared" ref="D206:AL206" si="68">SUM(D202:D205)</f>
        <v>0</v>
      </c>
      <c r="E206" s="191">
        <f t="shared" si="68"/>
        <v>0</v>
      </c>
      <c r="F206" s="191">
        <f t="shared" si="68"/>
        <v>0</v>
      </c>
      <c r="G206" s="191">
        <f t="shared" si="68"/>
        <v>0</v>
      </c>
      <c r="H206" s="191">
        <f t="shared" si="68"/>
        <v>0</v>
      </c>
      <c r="I206" s="191">
        <f t="shared" si="68"/>
        <v>0</v>
      </c>
      <c r="J206" s="191">
        <f t="shared" si="68"/>
        <v>0</v>
      </c>
      <c r="K206" s="191">
        <f t="shared" si="68"/>
        <v>0</v>
      </c>
      <c r="L206" s="191">
        <f t="shared" si="68"/>
        <v>0</v>
      </c>
      <c r="M206" s="191">
        <f t="shared" si="68"/>
        <v>0</v>
      </c>
      <c r="N206" s="191">
        <f t="shared" si="68"/>
        <v>0</v>
      </c>
      <c r="O206" s="191">
        <f t="shared" si="68"/>
        <v>0</v>
      </c>
      <c r="P206" s="191">
        <f t="shared" si="68"/>
        <v>0</v>
      </c>
      <c r="Q206" s="191">
        <f t="shared" si="68"/>
        <v>0</v>
      </c>
      <c r="R206" s="191">
        <f t="shared" si="68"/>
        <v>0</v>
      </c>
      <c r="S206" s="191">
        <f t="shared" si="68"/>
        <v>0</v>
      </c>
      <c r="T206" s="191">
        <f t="shared" si="68"/>
        <v>0</v>
      </c>
      <c r="U206" s="191">
        <f t="shared" si="68"/>
        <v>0</v>
      </c>
      <c r="V206" s="191">
        <f t="shared" si="68"/>
        <v>0</v>
      </c>
      <c r="W206" s="191">
        <f t="shared" si="68"/>
        <v>0</v>
      </c>
      <c r="X206" s="191">
        <f t="shared" si="68"/>
        <v>0</v>
      </c>
      <c r="Y206" s="191">
        <f t="shared" si="68"/>
        <v>0</v>
      </c>
      <c r="Z206" s="191">
        <f t="shared" si="68"/>
        <v>0</v>
      </c>
      <c r="AA206" s="191">
        <f t="shared" si="68"/>
        <v>0</v>
      </c>
      <c r="AB206" s="191">
        <f t="shared" si="68"/>
        <v>0</v>
      </c>
      <c r="AC206" s="191">
        <f t="shared" si="68"/>
        <v>0</v>
      </c>
      <c r="AD206" s="191">
        <f t="shared" si="68"/>
        <v>0</v>
      </c>
      <c r="AE206" s="191">
        <f t="shared" si="68"/>
        <v>0</v>
      </c>
      <c r="AF206" s="191">
        <f t="shared" si="68"/>
        <v>0</v>
      </c>
      <c r="AG206" s="191">
        <f t="shared" si="68"/>
        <v>0</v>
      </c>
      <c r="AH206" s="191">
        <f t="shared" si="68"/>
        <v>0</v>
      </c>
      <c r="AI206" s="191">
        <f t="shared" si="68"/>
        <v>0</v>
      </c>
      <c r="AJ206" s="191">
        <f t="shared" si="68"/>
        <v>0</v>
      </c>
      <c r="AK206" s="191">
        <f t="shared" si="68"/>
        <v>0</v>
      </c>
      <c r="AL206" s="191">
        <f t="shared" si="68"/>
        <v>0</v>
      </c>
      <c r="AM206" s="191">
        <f>SUM(AM202:AM205)</f>
        <v>0</v>
      </c>
      <c r="AN206" s="191">
        <f t="shared" ref="AN206:AP206" si="69">SUM(AN202:AN205)</f>
        <v>0</v>
      </c>
      <c r="AO206" s="191">
        <f t="shared" si="69"/>
        <v>0</v>
      </c>
      <c r="AP206" s="191">
        <f t="shared" si="69"/>
        <v>0</v>
      </c>
    </row>
    <row r="207" spans="1:42" x14ac:dyDescent="0.2">
      <c r="A207" s="118" t="s">
        <v>38</v>
      </c>
      <c r="B207" s="122"/>
      <c r="C207" s="187">
        <f>C188+C194+C200+C206</f>
        <v>0</v>
      </c>
      <c r="D207" s="187">
        <f>D188+D194+D200+D206</f>
        <v>0</v>
      </c>
      <c r="E207" s="187">
        <f t="shared" ref="E207:AP207" si="70">E188+E194+E200+E206</f>
        <v>0</v>
      </c>
      <c r="F207" s="187">
        <f t="shared" si="70"/>
        <v>0</v>
      </c>
      <c r="G207" s="187">
        <f t="shared" si="70"/>
        <v>0</v>
      </c>
      <c r="H207" s="187">
        <f t="shared" si="70"/>
        <v>0</v>
      </c>
      <c r="I207" s="187">
        <f t="shared" si="70"/>
        <v>0</v>
      </c>
      <c r="J207" s="187">
        <f t="shared" si="70"/>
        <v>0</v>
      </c>
      <c r="K207" s="187">
        <f t="shared" si="70"/>
        <v>0</v>
      </c>
      <c r="L207" s="187">
        <f t="shared" si="70"/>
        <v>0</v>
      </c>
      <c r="M207" s="187">
        <f t="shared" si="70"/>
        <v>0</v>
      </c>
      <c r="N207" s="187">
        <f t="shared" si="70"/>
        <v>0</v>
      </c>
      <c r="O207" s="187">
        <f t="shared" si="70"/>
        <v>0</v>
      </c>
      <c r="P207" s="187">
        <f t="shared" si="70"/>
        <v>0</v>
      </c>
      <c r="Q207" s="187">
        <f t="shared" si="70"/>
        <v>0</v>
      </c>
      <c r="R207" s="187">
        <f t="shared" si="70"/>
        <v>0</v>
      </c>
      <c r="S207" s="187">
        <f t="shared" si="70"/>
        <v>0</v>
      </c>
      <c r="T207" s="187">
        <f t="shared" si="70"/>
        <v>0</v>
      </c>
      <c r="U207" s="187">
        <f t="shared" si="70"/>
        <v>0</v>
      </c>
      <c r="V207" s="187">
        <f t="shared" si="70"/>
        <v>0</v>
      </c>
      <c r="W207" s="187">
        <f t="shared" si="70"/>
        <v>0</v>
      </c>
      <c r="X207" s="187">
        <f t="shared" si="70"/>
        <v>0</v>
      </c>
      <c r="Y207" s="187">
        <f t="shared" si="70"/>
        <v>0</v>
      </c>
      <c r="Z207" s="187">
        <f t="shared" si="70"/>
        <v>0</v>
      </c>
      <c r="AA207" s="187">
        <f t="shared" si="70"/>
        <v>0</v>
      </c>
      <c r="AB207" s="187">
        <f t="shared" si="70"/>
        <v>0</v>
      </c>
      <c r="AC207" s="187">
        <f t="shared" si="70"/>
        <v>0</v>
      </c>
      <c r="AD207" s="187">
        <f t="shared" si="70"/>
        <v>0</v>
      </c>
      <c r="AE207" s="187">
        <f t="shared" si="70"/>
        <v>0</v>
      </c>
      <c r="AF207" s="187">
        <f t="shared" si="70"/>
        <v>0</v>
      </c>
      <c r="AG207" s="187">
        <f t="shared" si="70"/>
        <v>0</v>
      </c>
      <c r="AH207" s="187">
        <f t="shared" si="70"/>
        <v>0</v>
      </c>
      <c r="AI207" s="187">
        <f t="shared" si="70"/>
        <v>0</v>
      </c>
      <c r="AJ207" s="187">
        <f t="shared" si="70"/>
        <v>0</v>
      </c>
      <c r="AK207" s="187">
        <f t="shared" si="70"/>
        <v>0</v>
      </c>
      <c r="AL207" s="187">
        <f t="shared" si="70"/>
        <v>0</v>
      </c>
      <c r="AM207" s="187">
        <f t="shared" si="70"/>
        <v>0</v>
      </c>
      <c r="AN207" s="187">
        <f t="shared" si="70"/>
        <v>0</v>
      </c>
      <c r="AO207" s="187">
        <f t="shared" si="70"/>
        <v>0</v>
      </c>
      <c r="AP207" s="187">
        <f t="shared" si="70"/>
        <v>0</v>
      </c>
    </row>
    <row r="208" spans="1:42" s="122" customFormat="1" x14ac:dyDescent="0.2">
      <c r="A208" s="120"/>
      <c r="C208" s="201"/>
      <c r="D208" s="201"/>
      <c r="E208" s="201"/>
      <c r="F208" s="201"/>
      <c r="G208" s="201"/>
      <c r="H208" s="201"/>
      <c r="I208" s="201"/>
      <c r="J208" s="201"/>
      <c r="K208" s="201"/>
      <c r="L208" s="201"/>
      <c r="M208" s="201"/>
      <c r="N208" s="201"/>
      <c r="O208" s="201"/>
      <c r="P208" s="201"/>
      <c r="Q208" s="201"/>
      <c r="R208" s="201"/>
      <c r="S208" s="201"/>
      <c r="T208" s="201"/>
      <c r="U208" s="201"/>
      <c r="V208" s="201"/>
      <c r="W208" s="201"/>
      <c r="X208" s="201"/>
      <c r="Y208" s="201"/>
      <c r="Z208" s="201"/>
      <c r="AA208" s="201"/>
      <c r="AB208" s="201"/>
      <c r="AC208" s="201"/>
      <c r="AD208" s="201"/>
      <c r="AE208" s="201"/>
      <c r="AF208" s="201"/>
      <c r="AG208" s="201"/>
      <c r="AH208" s="201"/>
      <c r="AI208" s="201"/>
      <c r="AJ208" s="201"/>
      <c r="AK208" s="201"/>
      <c r="AL208" s="201"/>
      <c r="AM208" s="201"/>
      <c r="AN208" s="201"/>
      <c r="AO208" s="201"/>
      <c r="AP208" s="201"/>
    </row>
    <row r="209" spans="1:42" x14ac:dyDescent="0.2">
      <c r="A209" s="118" t="s">
        <v>186</v>
      </c>
      <c r="B209" s="122"/>
      <c r="C209" s="211">
        <f>C181+C207</f>
        <v>0</v>
      </c>
      <c r="D209" s="211">
        <f t="shared" ref="D209:AP209" si="71">D181+D207</f>
        <v>0</v>
      </c>
      <c r="E209" s="211">
        <f t="shared" si="71"/>
        <v>0</v>
      </c>
      <c r="F209" s="211">
        <f t="shared" si="71"/>
        <v>0</v>
      </c>
      <c r="G209" s="211">
        <f t="shared" si="71"/>
        <v>0</v>
      </c>
      <c r="H209" s="211">
        <f t="shared" si="71"/>
        <v>0</v>
      </c>
      <c r="I209" s="211">
        <f t="shared" si="71"/>
        <v>0</v>
      </c>
      <c r="J209" s="211">
        <f t="shared" si="71"/>
        <v>0</v>
      </c>
      <c r="K209" s="211">
        <f t="shared" si="71"/>
        <v>0</v>
      </c>
      <c r="L209" s="211">
        <f t="shared" si="71"/>
        <v>0</v>
      </c>
      <c r="M209" s="211">
        <f t="shared" si="71"/>
        <v>0</v>
      </c>
      <c r="N209" s="211">
        <f t="shared" si="71"/>
        <v>0</v>
      </c>
      <c r="O209" s="211">
        <f t="shared" si="71"/>
        <v>0</v>
      </c>
      <c r="P209" s="211">
        <f t="shared" si="71"/>
        <v>0</v>
      </c>
      <c r="Q209" s="211">
        <f t="shared" si="71"/>
        <v>0</v>
      </c>
      <c r="R209" s="211">
        <f t="shared" si="71"/>
        <v>0</v>
      </c>
      <c r="S209" s="211">
        <f t="shared" si="71"/>
        <v>0</v>
      </c>
      <c r="T209" s="211">
        <f t="shared" si="71"/>
        <v>0</v>
      </c>
      <c r="U209" s="211">
        <f t="shared" si="71"/>
        <v>0</v>
      </c>
      <c r="V209" s="211">
        <f t="shared" si="71"/>
        <v>0</v>
      </c>
      <c r="W209" s="211">
        <f t="shared" si="71"/>
        <v>0</v>
      </c>
      <c r="X209" s="211">
        <f t="shared" si="71"/>
        <v>0</v>
      </c>
      <c r="Y209" s="211">
        <f t="shared" si="71"/>
        <v>0</v>
      </c>
      <c r="Z209" s="211">
        <f t="shared" si="71"/>
        <v>0</v>
      </c>
      <c r="AA209" s="211">
        <f t="shared" si="71"/>
        <v>0</v>
      </c>
      <c r="AB209" s="211">
        <f t="shared" si="71"/>
        <v>0</v>
      </c>
      <c r="AC209" s="211">
        <f t="shared" si="71"/>
        <v>0</v>
      </c>
      <c r="AD209" s="211">
        <f t="shared" si="71"/>
        <v>0</v>
      </c>
      <c r="AE209" s="211">
        <f t="shared" si="71"/>
        <v>0</v>
      </c>
      <c r="AF209" s="211">
        <f t="shared" si="71"/>
        <v>0</v>
      </c>
      <c r="AG209" s="211">
        <f t="shared" si="71"/>
        <v>0</v>
      </c>
      <c r="AH209" s="211">
        <f t="shared" si="71"/>
        <v>0</v>
      </c>
      <c r="AI209" s="211">
        <f t="shared" si="71"/>
        <v>0</v>
      </c>
      <c r="AJ209" s="211">
        <f t="shared" si="71"/>
        <v>0</v>
      </c>
      <c r="AK209" s="211">
        <f t="shared" si="71"/>
        <v>0</v>
      </c>
      <c r="AL209" s="211">
        <f t="shared" si="71"/>
        <v>0</v>
      </c>
      <c r="AM209" s="211">
        <f t="shared" si="71"/>
        <v>0</v>
      </c>
      <c r="AN209" s="211">
        <f t="shared" si="71"/>
        <v>0</v>
      </c>
      <c r="AO209" s="211">
        <f t="shared" si="71"/>
        <v>0</v>
      </c>
      <c r="AP209" s="211">
        <f t="shared" si="71"/>
        <v>0</v>
      </c>
    </row>
    <row r="210" spans="1:42" x14ac:dyDescent="0.2">
      <c r="A210" s="118" t="s">
        <v>278</v>
      </c>
      <c r="B210" s="122">
        <f t="array" ref="B210:AP210">Inputs!C168:AQ168</f>
        <v>0</v>
      </c>
      <c r="C210" s="211">
        <v>0</v>
      </c>
      <c r="D210" s="211">
        <v>0</v>
      </c>
      <c r="E210" s="211">
        <v>0</v>
      </c>
      <c r="F210" s="211">
        <v>0</v>
      </c>
      <c r="G210" s="211">
        <v>0</v>
      </c>
      <c r="H210" s="211">
        <v>0</v>
      </c>
      <c r="I210" s="211">
        <v>0</v>
      </c>
      <c r="J210" s="211">
        <v>0</v>
      </c>
      <c r="K210" s="211">
        <v>0</v>
      </c>
      <c r="L210" s="211">
        <v>0</v>
      </c>
      <c r="M210" s="211">
        <v>0</v>
      </c>
      <c r="N210" s="211">
        <v>0</v>
      </c>
      <c r="O210" s="211">
        <v>0</v>
      </c>
      <c r="P210" s="211">
        <v>0</v>
      </c>
      <c r="Q210" s="211">
        <v>0</v>
      </c>
      <c r="R210" s="211">
        <v>0</v>
      </c>
      <c r="S210" s="211">
        <v>0</v>
      </c>
      <c r="T210" s="211">
        <v>0</v>
      </c>
      <c r="U210" s="211">
        <v>0</v>
      </c>
      <c r="V210" s="211">
        <v>0</v>
      </c>
      <c r="W210" s="211">
        <v>0</v>
      </c>
      <c r="X210" s="211">
        <v>0</v>
      </c>
      <c r="Y210" s="211">
        <v>0</v>
      </c>
      <c r="Z210" s="211">
        <v>0</v>
      </c>
      <c r="AA210" s="211">
        <v>0</v>
      </c>
      <c r="AB210" s="211">
        <v>0</v>
      </c>
      <c r="AC210" s="211">
        <v>0</v>
      </c>
      <c r="AD210" s="211">
        <v>0</v>
      </c>
      <c r="AE210" s="211">
        <v>0</v>
      </c>
      <c r="AF210" s="211">
        <v>0</v>
      </c>
      <c r="AG210" s="211">
        <v>0</v>
      </c>
      <c r="AH210" s="211">
        <v>0</v>
      </c>
      <c r="AI210" s="211">
        <v>0</v>
      </c>
      <c r="AJ210" s="211">
        <v>0</v>
      </c>
      <c r="AK210" s="211">
        <v>0</v>
      </c>
      <c r="AL210" s="211">
        <v>0</v>
      </c>
      <c r="AM210" s="211">
        <v>0</v>
      </c>
      <c r="AN210" s="211">
        <v>0</v>
      </c>
      <c r="AO210" s="211">
        <v>0</v>
      </c>
      <c r="AP210" s="211">
        <v>0</v>
      </c>
    </row>
    <row r="211" spans="1:42" x14ac:dyDescent="0.2">
      <c r="A211" s="30" t="s">
        <v>37</v>
      </c>
      <c r="B211" s="122"/>
      <c r="C211" s="214">
        <f>C209*-C210/100</f>
        <v>0</v>
      </c>
      <c r="D211" s="214">
        <f t="shared" ref="D211:AP211" si="72">D209*-D210/100</f>
        <v>0</v>
      </c>
      <c r="E211" s="214">
        <f t="shared" si="72"/>
        <v>0</v>
      </c>
      <c r="F211" s="214">
        <f t="shared" si="72"/>
        <v>0</v>
      </c>
      <c r="G211" s="214">
        <f t="shared" si="72"/>
        <v>0</v>
      </c>
      <c r="H211" s="214">
        <f t="shared" si="72"/>
        <v>0</v>
      </c>
      <c r="I211" s="214">
        <f t="shared" si="72"/>
        <v>0</v>
      </c>
      <c r="J211" s="214">
        <f t="shared" si="72"/>
        <v>0</v>
      </c>
      <c r="K211" s="214">
        <f t="shared" si="72"/>
        <v>0</v>
      </c>
      <c r="L211" s="214">
        <f t="shared" si="72"/>
        <v>0</v>
      </c>
      <c r="M211" s="214">
        <f t="shared" si="72"/>
        <v>0</v>
      </c>
      <c r="N211" s="214">
        <f t="shared" si="72"/>
        <v>0</v>
      </c>
      <c r="O211" s="214">
        <f t="shared" si="72"/>
        <v>0</v>
      </c>
      <c r="P211" s="214">
        <f t="shared" si="72"/>
        <v>0</v>
      </c>
      <c r="Q211" s="214">
        <f t="shared" si="72"/>
        <v>0</v>
      </c>
      <c r="R211" s="214">
        <f t="shared" si="72"/>
        <v>0</v>
      </c>
      <c r="S211" s="214">
        <f t="shared" si="72"/>
        <v>0</v>
      </c>
      <c r="T211" s="214">
        <f t="shared" si="72"/>
        <v>0</v>
      </c>
      <c r="U211" s="214">
        <f t="shared" si="72"/>
        <v>0</v>
      </c>
      <c r="V211" s="214">
        <f t="shared" si="72"/>
        <v>0</v>
      </c>
      <c r="W211" s="214">
        <f t="shared" si="72"/>
        <v>0</v>
      </c>
      <c r="X211" s="214">
        <f t="shared" si="72"/>
        <v>0</v>
      </c>
      <c r="Y211" s="214">
        <f t="shared" si="72"/>
        <v>0</v>
      </c>
      <c r="Z211" s="214">
        <f t="shared" si="72"/>
        <v>0</v>
      </c>
      <c r="AA211" s="214">
        <f t="shared" si="72"/>
        <v>0</v>
      </c>
      <c r="AB211" s="214">
        <f t="shared" si="72"/>
        <v>0</v>
      </c>
      <c r="AC211" s="214">
        <f t="shared" si="72"/>
        <v>0</v>
      </c>
      <c r="AD211" s="214">
        <f t="shared" si="72"/>
        <v>0</v>
      </c>
      <c r="AE211" s="214">
        <f t="shared" si="72"/>
        <v>0</v>
      </c>
      <c r="AF211" s="214">
        <f t="shared" si="72"/>
        <v>0</v>
      </c>
      <c r="AG211" s="214">
        <f t="shared" si="72"/>
        <v>0</v>
      </c>
      <c r="AH211" s="214">
        <f t="shared" si="72"/>
        <v>0</v>
      </c>
      <c r="AI211" s="214">
        <f t="shared" si="72"/>
        <v>0</v>
      </c>
      <c r="AJ211" s="214">
        <f t="shared" si="72"/>
        <v>0</v>
      </c>
      <c r="AK211" s="214">
        <f t="shared" si="72"/>
        <v>0</v>
      </c>
      <c r="AL211" s="214">
        <f t="shared" si="72"/>
        <v>0</v>
      </c>
      <c r="AM211" s="214">
        <f t="shared" si="72"/>
        <v>0</v>
      </c>
      <c r="AN211" s="214">
        <f t="shared" si="72"/>
        <v>0</v>
      </c>
      <c r="AO211" s="214">
        <f t="shared" si="72"/>
        <v>0</v>
      </c>
      <c r="AP211" s="214">
        <f t="shared" si="72"/>
        <v>0</v>
      </c>
    </row>
    <row r="212" spans="1:42" s="202" customFormat="1" x14ac:dyDescent="0.2">
      <c r="A212" s="9"/>
    </row>
    <row r="213" spans="1:42" s="202" customFormat="1" x14ac:dyDescent="0.2">
      <c r="A213" s="29" t="s">
        <v>30</v>
      </c>
    </row>
    <row r="214" spans="1:42" s="16" customFormat="1" x14ac:dyDescent="0.2">
      <c r="A214" s="118" t="s">
        <v>27</v>
      </c>
      <c r="B214" s="202"/>
      <c r="C214" s="209">
        <f>C$75</f>
        <v>0</v>
      </c>
      <c r="D214" s="209">
        <f t="shared" ref="D214:AP214" si="73">D$75</f>
        <v>0</v>
      </c>
      <c r="E214" s="209">
        <f t="shared" si="73"/>
        <v>0</v>
      </c>
      <c r="F214" s="209">
        <f t="shared" si="73"/>
        <v>0</v>
      </c>
      <c r="G214" s="209">
        <f t="shared" si="73"/>
        <v>0</v>
      </c>
      <c r="H214" s="209">
        <f t="shared" si="73"/>
        <v>0</v>
      </c>
      <c r="I214" s="209">
        <f t="shared" si="73"/>
        <v>0</v>
      </c>
      <c r="J214" s="209">
        <f t="shared" si="73"/>
        <v>0</v>
      </c>
      <c r="K214" s="209">
        <f t="shared" si="73"/>
        <v>0</v>
      </c>
      <c r="L214" s="209">
        <f t="shared" si="73"/>
        <v>0</v>
      </c>
      <c r="M214" s="209">
        <f t="shared" si="73"/>
        <v>0</v>
      </c>
      <c r="N214" s="209">
        <f t="shared" si="73"/>
        <v>0</v>
      </c>
      <c r="O214" s="209">
        <f t="shared" si="73"/>
        <v>0</v>
      </c>
      <c r="P214" s="209">
        <f t="shared" si="73"/>
        <v>0</v>
      </c>
      <c r="Q214" s="209">
        <f t="shared" si="73"/>
        <v>0</v>
      </c>
      <c r="R214" s="209">
        <f t="shared" si="73"/>
        <v>0</v>
      </c>
      <c r="S214" s="209">
        <f t="shared" si="73"/>
        <v>0</v>
      </c>
      <c r="T214" s="209">
        <f t="shared" si="73"/>
        <v>0</v>
      </c>
      <c r="U214" s="209">
        <f t="shared" si="73"/>
        <v>0</v>
      </c>
      <c r="V214" s="209">
        <f t="shared" si="73"/>
        <v>0</v>
      </c>
      <c r="W214" s="209">
        <f t="shared" si="73"/>
        <v>0</v>
      </c>
      <c r="X214" s="209">
        <f t="shared" si="73"/>
        <v>0</v>
      </c>
      <c r="Y214" s="209">
        <f t="shared" si="73"/>
        <v>0</v>
      </c>
      <c r="Z214" s="209">
        <f t="shared" si="73"/>
        <v>0</v>
      </c>
      <c r="AA214" s="209">
        <f t="shared" si="73"/>
        <v>0</v>
      </c>
      <c r="AB214" s="209">
        <f t="shared" si="73"/>
        <v>0</v>
      </c>
      <c r="AC214" s="209">
        <f t="shared" si="73"/>
        <v>0</v>
      </c>
      <c r="AD214" s="209">
        <f t="shared" si="73"/>
        <v>0</v>
      </c>
      <c r="AE214" s="209">
        <f t="shared" si="73"/>
        <v>0</v>
      </c>
      <c r="AF214" s="209">
        <f t="shared" si="73"/>
        <v>0</v>
      </c>
      <c r="AG214" s="209">
        <f t="shared" si="73"/>
        <v>0</v>
      </c>
      <c r="AH214" s="209">
        <f t="shared" si="73"/>
        <v>0</v>
      </c>
      <c r="AI214" s="209">
        <f t="shared" si="73"/>
        <v>0</v>
      </c>
      <c r="AJ214" s="209">
        <f t="shared" si="73"/>
        <v>0</v>
      </c>
      <c r="AK214" s="209">
        <f t="shared" si="73"/>
        <v>0</v>
      </c>
      <c r="AL214" s="209">
        <f t="shared" si="73"/>
        <v>0</v>
      </c>
      <c r="AM214" s="209">
        <f t="shared" si="73"/>
        <v>0</v>
      </c>
      <c r="AN214" s="209">
        <f t="shared" si="73"/>
        <v>0</v>
      </c>
      <c r="AO214" s="209">
        <f t="shared" si="73"/>
        <v>0</v>
      </c>
      <c r="AP214" s="209">
        <f t="shared" si="73"/>
        <v>0</v>
      </c>
    </row>
    <row r="215" spans="1:42" s="16" customFormat="1" x14ac:dyDescent="0.2">
      <c r="A215" s="118" t="s">
        <v>36</v>
      </c>
      <c r="B215" s="202"/>
      <c r="C215" s="209">
        <f t="shared" ref="C215:AP215" si="74">C726</f>
        <v>0</v>
      </c>
      <c r="D215" s="209">
        <f t="shared" si="74"/>
        <v>0</v>
      </c>
      <c r="E215" s="209">
        <f t="shared" si="74"/>
        <v>0</v>
      </c>
      <c r="F215" s="209">
        <f t="shared" si="74"/>
        <v>0</v>
      </c>
      <c r="G215" s="209">
        <f t="shared" si="74"/>
        <v>0</v>
      </c>
      <c r="H215" s="209">
        <f t="shared" si="74"/>
        <v>0</v>
      </c>
      <c r="I215" s="209">
        <f t="shared" si="74"/>
        <v>0</v>
      </c>
      <c r="J215" s="209">
        <f t="shared" si="74"/>
        <v>0</v>
      </c>
      <c r="K215" s="209">
        <f t="shared" si="74"/>
        <v>0</v>
      </c>
      <c r="L215" s="209">
        <f t="shared" si="74"/>
        <v>0</v>
      </c>
      <c r="M215" s="209">
        <f t="shared" si="74"/>
        <v>0</v>
      </c>
      <c r="N215" s="209">
        <f t="shared" si="74"/>
        <v>0</v>
      </c>
      <c r="O215" s="209">
        <f t="shared" si="74"/>
        <v>0</v>
      </c>
      <c r="P215" s="209">
        <f t="shared" si="74"/>
        <v>0</v>
      </c>
      <c r="Q215" s="209">
        <f t="shared" si="74"/>
        <v>0</v>
      </c>
      <c r="R215" s="209">
        <f t="shared" si="74"/>
        <v>0</v>
      </c>
      <c r="S215" s="209">
        <f t="shared" si="74"/>
        <v>0</v>
      </c>
      <c r="T215" s="209">
        <f t="shared" si="74"/>
        <v>0</v>
      </c>
      <c r="U215" s="209">
        <f t="shared" si="74"/>
        <v>0</v>
      </c>
      <c r="V215" s="209">
        <f t="shared" si="74"/>
        <v>0</v>
      </c>
      <c r="W215" s="209">
        <f t="shared" si="74"/>
        <v>0</v>
      </c>
      <c r="X215" s="209">
        <f t="shared" si="74"/>
        <v>0</v>
      </c>
      <c r="Y215" s="209">
        <f t="shared" si="74"/>
        <v>0</v>
      </c>
      <c r="Z215" s="209">
        <f t="shared" si="74"/>
        <v>0</v>
      </c>
      <c r="AA215" s="209">
        <f t="shared" si="74"/>
        <v>0</v>
      </c>
      <c r="AB215" s="209">
        <f t="shared" si="74"/>
        <v>0</v>
      </c>
      <c r="AC215" s="209">
        <f t="shared" si="74"/>
        <v>0</v>
      </c>
      <c r="AD215" s="209">
        <f t="shared" si="74"/>
        <v>0</v>
      </c>
      <c r="AE215" s="209">
        <f t="shared" si="74"/>
        <v>0</v>
      </c>
      <c r="AF215" s="209">
        <f t="shared" si="74"/>
        <v>0</v>
      </c>
      <c r="AG215" s="209">
        <f t="shared" si="74"/>
        <v>0</v>
      </c>
      <c r="AH215" s="209">
        <f t="shared" si="74"/>
        <v>0</v>
      </c>
      <c r="AI215" s="209">
        <f t="shared" si="74"/>
        <v>0</v>
      </c>
      <c r="AJ215" s="209">
        <f t="shared" si="74"/>
        <v>0</v>
      </c>
      <c r="AK215" s="209">
        <f t="shared" si="74"/>
        <v>0</v>
      </c>
      <c r="AL215" s="209">
        <f t="shared" si="74"/>
        <v>0</v>
      </c>
      <c r="AM215" s="209">
        <f t="shared" si="74"/>
        <v>0</v>
      </c>
      <c r="AN215" s="209">
        <f t="shared" si="74"/>
        <v>0</v>
      </c>
      <c r="AO215" s="209">
        <f t="shared" si="74"/>
        <v>0</v>
      </c>
      <c r="AP215" s="209">
        <f t="shared" si="74"/>
        <v>0</v>
      </c>
    </row>
    <row r="216" spans="1:42" s="16" customFormat="1" x14ac:dyDescent="0.2">
      <c r="A216" s="118" t="s">
        <v>28</v>
      </c>
      <c r="B216" s="202"/>
      <c r="C216" s="209">
        <f t="shared" ref="C216:AP216" si="75">-C585</f>
        <v>0</v>
      </c>
      <c r="D216" s="209">
        <f t="shared" si="75"/>
        <v>0</v>
      </c>
      <c r="E216" s="209">
        <f t="shared" si="75"/>
        <v>0</v>
      </c>
      <c r="F216" s="209">
        <f t="shared" si="75"/>
        <v>0</v>
      </c>
      <c r="G216" s="209">
        <f t="shared" si="75"/>
        <v>0</v>
      </c>
      <c r="H216" s="209">
        <f t="shared" si="75"/>
        <v>0</v>
      </c>
      <c r="I216" s="209">
        <f t="shared" si="75"/>
        <v>0</v>
      </c>
      <c r="J216" s="209">
        <f t="shared" si="75"/>
        <v>0</v>
      </c>
      <c r="K216" s="209">
        <f t="shared" si="75"/>
        <v>0</v>
      </c>
      <c r="L216" s="209">
        <f t="shared" si="75"/>
        <v>0</v>
      </c>
      <c r="M216" s="209">
        <f t="shared" si="75"/>
        <v>0</v>
      </c>
      <c r="N216" s="209">
        <f t="shared" si="75"/>
        <v>0</v>
      </c>
      <c r="O216" s="209">
        <f t="shared" si="75"/>
        <v>0</v>
      </c>
      <c r="P216" s="209">
        <f t="shared" si="75"/>
        <v>0</v>
      </c>
      <c r="Q216" s="209">
        <f t="shared" si="75"/>
        <v>0</v>
      </c>
      <c r="R216" s="209">
        <f t="shared" si="75"/>
        <v>0</v>
      </c>
      <c r="S216" s="209">
        <f t="shared" si="75"/>
        <v>0</v>
      </c>
      <c r="T216" s="209">
        <f t="shared" si="75"/>
        <v>0</v>
      </c>
      <c r="U216" s="209">
        <f t="shared" si="75"/>
        <v>0</v>
      </c>
      <c r="V216" s="209">
        <f t="shared" si="75"/>
        <v>0</v>
      </c>
      <c r="W216" s="209">
        <f t="shared" si="75"/>
        <v>0</v>
      </c>
      <c r="X216" s="209">
        <f t="shared" si="75"/>
        <v>0</v>
      </c>
      <c r="Y216" s="209">
        <f t="shared" si="75"/>
        <v>0</v>
      </c>
      <c r="Z216" s="209">
        <f t="shared" si="75"/>
        <v>0</v>
      </c>
      <c r="AA216" s="209">
        <f t="shared" si="75"/>
        <v>0</v>
      </c>
      <c r="AB216" s="209">
        <f t="shared" si="75"/>
        <v>0</v>
      </c>
      <c r="AC216" s="209">
        <f t="shared" si="75"/>
        <v>0</v>
      </c>
      <c r="AD216" s="209">
        <f t="shared" si="75"/>
        <v>0</v>
      </c>
      <c r="AE216" s="209">
        <f t="shared" si="75"/>
        <v>0</v>
      </c>
      <c r="AF216" s="209">
        <f t="shared" si="75"/>
        <v>0</v>
      </c>
      <c r="AG216" s="209">
        <f t="shared" si="75"/>
        <v>0</v>
      </c>
      <c r="AH216" s="209">
        <f t="shared" si="75"/>
        <v>0</v>
      </c>
      <c r="AI216" s="209">
        <f t="shared" si="75"/>
        <v>0</v>
      </c>
      <c r="AJ216" s="209">
        <f t="shared" si="75"/>
        <v>0</v>
      </c>
      <c r="AK216" s="209">
        <f t="shared" si="75"/>
        <v>0</v>
      </c>
      <c r="AL216" s="209">
        <f t="shared" si="75"/>
        <v>0</v>
      </c>
      <c r="AM216" s="209">
        <f t="shared" si="75"/>
        <v>0</v>
      </c>
      <c r="AN216" s="209">
        <f t="shared" si="75"/>
        <v>0</v>
      </c>
      <c r="AO216" s="209">
        <f t="shared" si="75"/>
        <v>0</v>
      </c>
      <c r="AP216" s="209">
        <f t="shared" si="75"/>
        <v>0</v>
      </c>
    </row>
    <row r="217" spans="1:42" s="9" customFormat="1" x14ac:dyDescent="0.2">
      <c r="A217" s="118" t="s">
        <v>31</v>
      </c>
      <c r="B217" s="202"/>
      <c r="C217" s="212">
        <f t="shared" ref="C217:AP217" si="76">IF(C$2&lt;=analysis_period,-C442-C473-C499-C525,0)</f>
        <v>0</v>
      </c>
      <c r="D217" s="212">
        <f t="shared" si="76"/>
        <v>0</v>
      </c>
      <c r="E217" s="212">
        <f t="shared" si="76"/>
        <v>0</v>
      </c>
      <c r="F217" s="212">
        <f t="shared" si="76"/>
        <v>0</v>
      </c>
      <c r="G217" s="212">
        <f t="shared" si="76"/>
        <v>0</v>
      </c>
      <c r="H217" s="212">
        <f t="shared" si="76"/>
        <v>0</v>
      </c>
      <c r="I217" s="212">
        <f t="shared" si="76"/>
        <v>0</v>
      </c>
      <c r="J217" s="212">
        <f t="shared" si="76"/>
        <v>0</v>
      </c>
      <c r="K217" s="212">
        <f t="shared" si="76"/>
        <v>0</v>
      </c>
      <c r="L217" s="212">
        <f t="shared" si="76"/>
        <v>0</v>
      </c>
      <c r="M217" s="212">
        <f t="shared" si="76"/>
        <v>0</v>
      </c>
      <c r="N217" s="212">
        <f t="shared" si="76"/>
        <v>0</v>
      </c>
      <c r="O217" s="212">
        <f t="shared" si="76"/>
        <v>0</v>
      </c>
      <c r="P217" s="212">
        <f t="shared" si="76"/>
        <v>0</v>
      </c>
      <c r="Q217" s="212">
        <f t="shared" si="76"/>
        <v>0</v>
      </c>
      <c r="R217" s="212">
        <f t="shared" si="76"/>
        <v>0</v>
      </c>
      <c r="S217" s="212">
        <f t="shared" si="76"/>
        <v>0</v>
      </c>
      <c r="T217" s="212">
        <f t="shared" si="76"/>
        <v>0</v>
      </c>
      <c r="U217" s="212">
        <f t="shared" si="76"/>
        <v>0</v>
      </c>
      <c r="V217" s="212">
        <f t="shared" si="76"/>
        <v>0</v>
      </c>
      <c r="W217" s="212">
        <f t="shared" si="76"/>
        <v>0</v>
      </c>
      <c r="X217" s="212">
        <f t="shared" si="76"/>
        <v>0</v>
      </c>
      <c r="Y217" s="212">
        <f t="shared" si="76"/>
        <v>0</v>
      </c>
      <c r="Z217" s="212">
        <f t="shared" si="76"/>
        <v>0</v>
      </c>
      <c r="AA217" s="212">
        <f t="shared" si="76"/>
        <v>0</v>
      </c>
      <c r="AB217" s="212">
        <f t="shared" si="76"/>
        <v>0</v>
      </c>
      <c r="AC217" s="212">
        <f t="shared" si="76"/>
        <v>0</v>
      </c>
      <c r="AD217" s="212">
        <f t="shared" si="76"/>
        <v>0</v>
      </c>
      <c r="AE217" s="212">
        <f t="shared" si="76"/>
        <v>0</v>
      </c>
      <c r="AF217" s="212">
        <f t="shared" si="76"/>
        <v>0</v>
      </c>
      <c r="AG217" s="212">
        <f t="shared" si="76"/>
        <v>0</v>
      </c>
      <c r="AH217" s="212">
        <f t="shared" si="76"/>
        <v>0</v>
      </c>
      <c r="AI217" s="212">
        <f t="shared" si="76"/>
        <v>0</v>
      </c>
      <c r="AJ217" s="212">
        <f t="shared" si="76"/>
        <v>0</v>
      </c>
      <c r="AK217" s="212">
        <f t="shared" si="76"/>
        <v>0</v>
      </c>
      <c r="AL217" s="212">
        <f t="shared" si="76"/>
        <v>0</v>
      </c>
      <c r="AM217" s="212">
        <f t="shared" si="76"/>
        <v>0</v>
      </c>
      <c r="AN217" s="212">
        <f t="shared" si="76"/>
        <v>0</v>
      </c>
      <c r="AO217" s="212">
        <f t="shared" si="76"/>
        <v>0</v>
      </c>
      <c r="AP217" s="212">
        <f t="shared" si="76"/>
        <v>0</v>
      </c>
    </row>
    <row r="218" spans="1:42" s="16" customFormat="1" x14ac:dyDescent="0.2">
      <c r="A218" s="118" t="s">
        <v>37</v>
      </c>
      <c r="B218" s="202"/>
      <c r="C218" s="212">
        <f>C211</f>
        <v>0</v>
      </c>
      <c r="D218" s="212">
        <f t="shared" ref="D218:AP218" si="77">D211</f>
        <v>0</v>
      </c>
      <c r="E218" s="212">
        <f t="shared" si="77"/>
        <v>0</v>
      </c>
      <c r="F218" s="212">
        <f t="shared" si="77"/>
        <v>0</v>
      </c>
      <c r="G218" s="212">
        <f t="shared" si="77"/>
        <v>0</v>
      </c>
      <c r="H218" s="212">
        <f t="shared" si="77"/>
        <v>0</v>
      </c>
      <c r="I218" s="212">
        <f t="shared" si="77"/>
        <v>0</v>
      </c>
      <c r="J218" s="212">
        <f t="shared" si="77"/>
        <v>0</v>
      </c>
      <c r="K218" s="212">
        <f t="shared" si="77"/>
        <v>0</v>
      </c>
      <c r="L218" s="212">
        <f t="shared" si="77"/>
        <v>0</v>
      </c>
      <c r="M218" s="212">
        <f t="shared" si="77"/>
        <v>0</v>
      </c>
      <c r="N218" s="212">
        <f t="shared" si="77"/>
        <v>0</v>
      </c>
      <c r="O218" s="212">
        <f t="shared" si="77"/>
        <v>0</v>
      </c>
      <c r="P218" s="212">
        <f t="shared" si="77"/>
        <v>0</v>
      </c>
      <c r="Q218" s="212">
        <f t="shared" si="77"/>
        <v>0</v>
      </c>
      <c r="R218" s="212">
        <f t="shared" si="77"/>
        <v>0</v>
      </c>
      <c r="S218" s="212">
        <f t="shared" si="77"/>
        <v>0</v>
      </c>
      <c r="T218" s="212">
        <f t="shared" si="77"/>
        <v>0</v>
      </c>
      <c r="U218" s="212">
        <f t="shared" si="77"/>
        <v>0</v>
      </c>
      <c r="V218" s="212">
        <f t="shared" si="77"/>
        <v>0</v>
      </c>
      <c r="W218" s="212">
        <f t="shared" si="77"/>
        <v>0</v>
      </c>
      <c r="X218" s="212">
        <f t="shared" si="77"/>
        <v>0</v>
      </c>
      <c r="Y218" s="212">
        <f t="shared" si="77"/>
        <v>0</v>
      </c>
      <c r="Z218" s="212">
        <f t="shared" si="77"/>
        <v>0</v>
      </c>
      <c r="AA218" s="212">
        <f t="shared" si="77"/>
        <v>0</v>
      </c>
      <c r="AB218" s="212">
        <f t="shared" si="77"/>
        <v>0</v>
      </c>
      <c r="AC218" s="212">
        <f t="shared" si="77"/>
        <v>0</v>
      </c>
      <c r="AD218" s="212">
        <f t="shared" si="77"/>
        <v>0</v>
      </c>
      <c r="AE218" s="212">
        <f t="shared" si="77"/>
        <v>0</v>
      </c>
      <c r="AF218" s="212">
        <f t="shared" si="77"/>
        <v>0</v>
      </c>
      <c r="AG218" s="212">
        <f t="shared" si="77"/>
        <v>0</v>
      </c>
      <c r="AH218" s="212">
        <f t="shared" si="77"/>
        <v>0</v>
      </c>
      <c r="AI218" s="212">
        <f t="shared" si="77"/>
        <v>0</v>
      </c>
      <c r="AJ218" s="212">
        <f t="shared" si="77"/>
        <v>0</v>
      </c>
      <c r="AK218" s="212">
        <f t="shared" si="77"/>
        <v>0</v>
      </c>
      <c r="AL218" s="212">
        <f t="shared" si="77"/>
        <v>0</v>
      </c>
      <c r="AM218" s="212">
        <f t="shared" si="77"/>
        <v>0</v>
      </c>
      <c r="AN218" s="212">
        <f t="shared" si="77"/>
        <v>0</v>
      </c>
      <c r="AO218" s="212">
        <f t="shared" si="77"/>
        <v>0</v>
      </c>
      <c r="AP218" s="212">
        <f t="shared" si="77"/>
        <v>0</v>
      </c>
    </row>
    <row r="219" spans="1:42" s="16" customFormat="1" x14ac:dyDescent="0.2">
      <c r="A219" s="118" t="s">
        <v>57</v>
      </c>
      <c r="B219" s="202"/>
      <c r="C219" s="212">
        <f t="shared" ref="C219:AP219" si="78">C133</f>
        <v>0</v>
      </c>
      <c r="D219" s="212">
        <f t="shared" si="78"/>
        <v>0</v>
      </c>
      <c r="E219" s="212">
        <f t="shared" si="78"/>
        <v>0</v>
      </c>
      <c r="F219" s="212">
        <f t="shared" si="78"/>
        <v>0</v>
      </c>
      <c r="G219" s="212">
        <f t="shared" si="78"/>
        <v>0</v>
      </c>
      <c r="H219" s="212">
        <f t="shared" si="78"/>
        <v>0</v>
      </c>
      <c r="I219" s="212">
        <f t="shared" si="78"/>
        <v>0</v>
      </c>
      <c r="J219" s="212">
        <f t="shared" si="78"/>
        <v>0</v>
      </c>
      <c r="K219" s="212">
        <f t="shared" si="78"/>
        <v>0</v>
      </c>
      <c r="L219" s="212">
        <f t="shared" si="78"/>
        <v>0</v>
      </c>
      <c r="M219" s="212">
        <f t="shared" si="78"/>
        <v>0</v>
      </c>
      <c r="N219" s="212">
        <f t="shared" si="78"/>
        <v>0</v>
      </c>
      <c r="O219" s="212">
        <f t="shared" si="78"/>
        <v>0</v>
      </c>
      <c r="P219" s="212">
        <f t="shared" si="78"/>
        <v>0</v>
      </c>
      <c r="Q219" s="212">
        <f t="shared" si="78"/>
        <v>0</v>
      </c>
      <c r="R219" s="212">
        <f t="shared" si="78"/>
        <v>0</v>
      </c>
      <c r="S219" s="212">
        <f t="shared" si="78"/>
        <v>0</v>
      </c>
      <c r="T219" s="212">
        <f t="shared" si="78"/>
        <v>0</v>
      </c>
      <c r="U219" s="212">
        <f t="shared" si="78"/>
        <v>0</v>
      </c>
      <c r="V219" s="212">
        <f t="shared" si="78"/>
        <v>0</v>
      </c>
      <c r="W219" s="212">
        <f t="shared" si="78"/>
        <v>0</v>
      </c>
      <c r="X219" s="212">
        <f t="shared" si="78"/>
        <v>0</v>
      </c>
      <c r="Y219" s="212">
        <f t="shared" si="78"/>
        <v>0</v>
      </c>
      <c r="Z219" s="212">
        <f t="shared" si="78"/>
        <v>0</v>
      </c>
      <c r="AA219" s="212">
        <f t="shared" si="78"/>
        <v>0</v>
      </c>
      <c r="AB219" s="212">
        <f t="shared" si="78"/>
        <v>0</v>
      </c>
      <c r="AC219" s="212">
        <f t="shared" si="78"/>
        <v>0</v>
      </c>
      <c r="AD219" s="212">
        <f t="shared" si="78"/>
        <v>0</v>
      </c>
      <c r="AE219" s="212">
        <f t="shared" si="78"/>
        <v>0</v>
      </c>
      <c r="AF219" s="212">
        <f t="shared" si="78"/>
        <v>0</v>
      </c>
      <c r="AG219" s="212">
        <f t="shared" si="78"/>
        <v>0</v>
      </c>
      <c r="AH219" s="212">
        <f t="shared" si="78"/>
        <v>0</v>
      </c>
      <c r="AI219" s="212">
        <f t="shared" si="78"/>
        <v>0</v>
      </c>
      <c r="AJ219" s="212">
        <f t="shared" si="78"/>
        <v>0</v>
      </c>
      <c r="AK219" s="212">
        <f t="shared" si="78"/>
        <v>0</v>
      </c>
      <c r="AL219" s="212">
        <f t="shared" si="78"/>
        <v>0</v>
      </c>
      <c r="AM219" s="212">
        <f t="shared" si="78"/>
        <v>0</v>
      </c>
      <c r="AN219" s="212">
        <f t="shared" si="78"/>
        <v>0</v>
      </c>
      <c r="AO219" s="212">
        <f t="shared" si="78"/>
        <v>0</v>
      </c>
      <c r="AP219" s="212">
        <f t="shared" si="78"/>
        <v>0</v>
      </c>
    </row>
    <row r="220" spans="1:42" s="16" customFormat="1" x14ac:dyDescent="0.2">
      <c r="A220" s="118" t="s">
        <v>95</v>
      </c>
      <c r="B220" s="202"/>
      <c r="C220" s="210">
        <f t="shared" ref="C220:AP220" si="79">C137</f>
        <v>0</v>
      </c>
      <c r="D220" s="210">
        <f t="shared" si="79"/>
        <v>0</v>
      </c>
      <c r="E220" s="210">
        <f t="shared" si="79"/>
        <v>0</v>
      </c>
      <c r="F220" s="210">
        <f t="shared" si="79"/>
        <v>0</v>
      </c>
      <c r="G220" s="210">
        <f t="shared" si="79"/>
        <v>0</v>
      </c>
      <c r="H220" s="210">
        <f t="shared" si="79"/>
        <v>0</v>
      </c>
      <c r="I220" s="210">
        <f t="shared" si="79"/>
        <v>0</v>
      </c>
      <c r="J220" s="210">
        <f t="shared" si="79"/>
        <v>0</v>
      </c>
      <c r="K220" s="210">
        <f t="shared" si="79"/>
        <v>0</v>
      </c>
      <c r="L220" s="210">
        <f t="shared" si="79"/>
        <v>0</v>
      </c>
      <c r="M220" s="210">
        <f t="shared" si="79"/>
        <v>0</v>
      </c>
      <c r="N220" s="210">
        <f t="shared" si="79"/>
        <v>0</v>
      </c>
      <c r="O220" s="210">
        <f t="shared" si="79"/>
        <v>0</v>
      </c>
      <c r="P220" s="210">
        <f t="shared" si="79"/>
        <v>0</v>
      </c>
      <c r="Q220" s="210">
        <f t="shared" si="79"/>
        <v>0</v>
      </c>
      <c r="R220" s="210">
        <f t="shared" si="79"/>
        <v>0</v>
      </c>
      <c r="S220" s="210">
        <f t="shared" si="79"/>
        <v>0</v>
      </c>
      <c r="T220" s="210">
        <f t="shared" si="79"/>
        <v>0</v>
      </c>
      <c r="U220" s="210">
        <f t="shared" si="79"/>
        <v>0</v>
      </c>
      <c r="V220" s="210">
        <f t="shared" si="79"/>
        <v>0</v>
      </c>
      <c r="W220" s="210">
        <f t="shared" si="79"/>
        <v>0</v>
      </c>
      <c r="X220" s="210">
        <f t="shared" si="79"/>
        <v>0</v>
      </c>
      <c r="Y220" s="210">
        <f t="shared" si="79"/>
        <v>0</v>
      </c>
      <c r="Z220" s="210">
        <f t="shared" si="79"/>
        <v>0</v>
      </c>
      <c r="AA220" s="210">
        <f t="shared" si="79"/>
        <v>0</v>
      </c>
      <c r="AB220" s="210">
        <f t="shared" si="79"/>
        <v>0</v>
      </c>
      <c r="AC220" s="210">
        <f t="shared" si="79"/>
        <v>0</v>
      </c>
      <c r="AD220" s="210">
        <f t="shared" si="79"/>
        <v>0</v>
      </c>
      <c r="AE220" s="210">
        <f t="shared" si="79"/>
        <v>0</v>
      </c>
      <c r="AF220" s="210">
        <f t="shared" si="79"/>
        <v>0</v>
      </c>
      <c r="AG220" s="210">
        <f t="shared" si="79"/>
        <v>0</v>
      </c>
      <c r="AH220" s="210">
        <f t="shared" si="79"/>
        <v>0</v>
      </c>
      <c r="AI220" s="210">
        <f t="shared" si="79"/>
        <v>0</v>
      </c>
      <c r="AJ220" s="210">
        <f t="shared" si="79"/>
        <v>0</v>
      </c>
      <c r="AK220" s="210">
        <f t="shared" si="79"/>
        <v>0</v>
      </c>
      <c r="AL220" s="210">
        <f t="shared" si="79"/>
        <v>0</v>
      </c>
      <c r="AM220" s="210">
        <f t="shared" si="79"/>
        <v>0</v>
      </c>
      <c r="AN220" s="210">
        <f t="shared" si="79"/>
        <v>0</v>
      </c>
      <c r="AO220" s="210">
        <f t="shared" si="79"/>
        <v>0</v>
      </c>
      <c r="AP220" s="210">
        <f t="shared" si="79"/>
        <v>0</v>
      </c>
    </row>
    <row r="221" spans="1:42" s="16" customFormat="1" x14ac:dyDescent="0.2">
      <c r="A221" s="118" t="s">
        <v>29</v>
      </c>
      <c r="B221" s="202"/>
      <c r="C221" s="209">
        <f>SUM(C214:C220)</f>
        <v>0</v>
      </c>
      <c r="D221" s="209">
        <f t="shared" ref="D221:AP221" si="80">SUM(D214:D220)</f>
        <v>0</v>
      </c>
      <c r="E221" s="209">
        <f t="shared" si="80"/>
        <v>0</v>
      </c>
      <c r="F221" s="209">
        <f t="shared" si="80"/>
        <v>0</v>
      </c>
      <c r="G221" s="209">
        <f t="shared" si="80"/>
        <v>0</v>
      </c>
      <c r="H221" s="209">
        <f t="shared" si="80"/>
        <v>0</v>
      </c>
      <c r="I221" s="209">
        <f t="shared" si="80"/>
        <v>0</v>
      </c>
      <c r="J221" s="209">
        <f t="shared" si="80"/>
        <v>0</v>
      </c>
      <c r="K221" s="209">
        <f t="shared" si="80"/>
        <v>0</v>
      </c>
      <c r="L221" s="209">
        <f t="shared" si="80"/>
        <v>0</v>
      </c>
      <c r="M221" s="209">
        <f t="shared" si="80"/>
        <v>0</v>
      </c>
      <c r="N221" s="209">
        <f t="shared" si="80"/>
        <v>0</v>
      </c>
      <c r="O221" s="209">
        <f t="shared" si="80"/>
        <v>0</v>
      </c>
      <c r="P221" s="209">
        <f t="shared" si="80"/>
        <v>0</v>
      </c>
      <c r="Q221" s="209">
        <f t="shared" si="80"/>
        <v>0</v>
      </c>
      <c r="R221" s="209">
        <f t="shared" si="80"/>
        <v>0</v>
      </c>
      <c r="S221" s="209">
        <f t="shared" si="80"/>
        <v>0</v>
      </c>
      <c r="T221" s="209">
        <f t="shared" si="80"/>
        <v>0</v>
      </c>
      <c r="U221" s="209">
        <f t="shared" si="80"/>
        <v>0</v>
      </c>
      <c r="V221" s="209">
        <f t="shared" si="80"/>
        <v>0</v>
      </c>
      <c r="W221" s="209">
        <f t="shared" si="80"/>
        <v>0</v>
      </c>
      <c r="X221" s="209">
        <f t="shared" si="80"/>
        <v>0</v>
      </c>
      <c r="Y221" s="209">
        <f t="shared" si="80"/>
        <v>0</v>
      </c>
      <c r="Z221" s="209">
        <f t="shared" si="80"/>
        <v>0</v>
      </c>
      <c r="AA221" s="209">
        <f t="shared" si="80"/>
        <v>0</v>
      </c>
      <c r="AB221" s="209">
        <f t="shared" si="80"/>
        <v>0</v>
      </c>
      <c r="AC221" s="209">
        <f t="shared" si="80"/>
        <v>0</v>
      </c>
      <c r="AD221" s="209">
        <f t="shared" si="80"/>
        <v>0</v>
      </c>
      <c r="AE221" s="209">
        <f t="shared" si="80"/>
        <v>0</v>
      </c>
      <c r="AF221" s="209">
        <f t="shared" si="80"/>
        <v>0</v>
      </c>
      <c r="AG221" s="209">
        <f t="shared" si="80"/>
        <v>0</v>
      </c>
      <c r="AH221" s="209">
        <f t="shared" si="80"/>
        <v>0</v>
      </c>
      <c r="AI221" s="209">
        <f t="shared" si="80"/>
        <v>0</v>
      </c>
      <c r="AJ221" s="209">
        <f t="shared" si="80"/>
        <v>0</v>
      </c>
      <c r="AK221" s="209">
        <f t="shared" si="80"/>
        <v>0</v>
      </c>
      <c r="AL221" s="209">
        <f t="shared" si="80"/>
        <v>0</v>
      </c>
      <c r="AM221" s="209">
        <f t="shared" si="80"/>
        <v>0</v>
      </c>
      <c r="AN221" s="209">
        <f t="shared" si="80"/>
        <v>0</v>
      </c>
      <c r="AO221" s="209">
        <f t="shared" si="80"/>
        <v>0</v>
      </c>
      <c r="AP221" s="209">
        <f t="shared" si="80"/>
        <v>0</v>
      </c>
    </row>
    <row r="222" spans="1:42" s="16" customFormat="1" x14ac:dyDescent="0.2">
      <c r="A222" s="118" t="str">
        <f>Inputs!B113</f>
        <v>Investment Based Incentive (IBI)</v>
      </c>
      <c r="B222" s="202"/>
    </row>
    <row r="223" spans="1:42" s="16" customFormat="1" x14ac:dyDescent="0.2">
      <c r="A223" s="120" t="str">
        <f>Inputs!B114</f>
        <v>As fixed amount</v>
      </c>
      <c r="B223" s="202"/>
    </row>
    <row r="224" spans="1:42" s="16" customFormat="1" x14ac:dyDescent="0.2">
      <c r="A224" s="107" t="s">
        <v>4</v>
      </c>
      <c r="B224" s="202"/>
      <c r="C224" s="209">
        <f>IF(ibi_fed_amount_tax_fed="Yes",C543,0)</f>
        <v>0</v>
      </c>
    </row>
    <row r="225" spans="1:42" s="16" customFormat="1" x14ac:dyDescent="0.2">
      <c r="A225" s="107" t="s">
        <v>5</v>
      </c>
      <c r="B225" s="202"/>
      <c r="C225" s="209">
        <f>IF(ibi_sta_amount_tax_fed="Yes",C544,0)</f>
        <v>0</v>
      </c>
    </row>
    <row r="226" spans="1:42" s="16" customFormat="1" x14ac:dyDescent="0.2">
      <c r="A226" s="107" t="s">
        <v>183</v>
      </c>
      <c r="B226" s="202"/>
      <c r="C226" s="209">
        <f>IF(ibi_uti_amount_tax_fed="Yes",C545,0)</f>
        <v>0</v>
      </c>
    </row>
    <row r="227" spans="1:42" x14ac:dyDescent="0.2">
      <c r="A227" s="107" t="s">
        <v>184</v>
      </c>
      <c r="B227" s="122"/>
      <c r="C227" s="210">
        <f>IF(ibi_oth_amount_tax_fed="Yes",C546,0)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07" t="s">
        <v>13</v>
      </c>
      <c r="B228" s="122"/>
      <c r="C228" s="211">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tr">
        <f>Inputs!B119</f>
        <v>As percentage</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07" t="s">
        <v>4</v>
      </c>
      <c r="B230" s="122"/>
      <c r="C230" s="209">
        <f>C549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07" t="s">
        <v>5</v>
      </c>
      <c r="B231" s="122"/>
      <c r="C231" s="209">
        <f t="shared" ref="C231:C233" si="81">C550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07" t="s">
        <v>183</v>
      </c>
      <c r="B232" s="122"/>
      <c r="C232" s="209">
        <f t="shared" si="81"/>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184</v>
      </c>
      <c r="B233" s="122"/>
      <c r="C233" s="210">
        <f t="shared" si="81"/>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07" t="s">
        <v>13</v>
      </c>
      <c r="B234" s="122"/>
      <c r="C234" s="211">
        <f>SUM(C230:C233)</f>
        <v>0</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18" t="str">
        <f>Inputs!B124</f>
        <v>Capacity Based Incentive (CBI)</v>
      </c>
      <c r="B235" s="12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20" t="s">
        <v>4</v>
      </c>
      <c r="B236" s="122"/>
      <c r="C236" s="212">
        <f>C556</f>
        <v>0</v>
      </c>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20" t="s">
        <v>5</v>
      </c>
      <c r="B237" s="122"/>
      <c r="C237" s="212">
        <f t="shared" ref="C237:C239" si="82">C557</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20" t="s">
        <v>183</v>
      </c>
      <c r="B238" s="122"/>
      <c r="C238" s="212">
        <f t="shared" si="82"/>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20" t="s">
        <v>184</v>
      </c>
      <c r="B239" s="122"/>
      <c r="C239" s="210">
        <f t="shared" si="82"/>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20" t="s">
        <v>13</v>
      </c>
      <c r="B240" s="122"/>
      <c r="C240" s="211">
        <f>SUM(C236:C239)</f>
        <v>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18" t="str">
        <f>Inputs!B129</f>
        <v>Production Based Incentive (PBI)</v>
      </c>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20" t="s">
        <v>4</v>
      </c>
      <c r="B242" s="122"/>
      <c r="C242" s="212">
        <f t="shared" ref="C242:AP242" si="83">IF(AND(pbi_fed_tax_fed="Yes",pbi_fed_for_ds="No"),C566,0)</f>
        <v>0</v>
      </c>
      <c r="D242" s="212">
        <f t="shared" si="83"/>
        <v>0</v>
      </c>
      <c r="E242" s="212">
        <f t="shared" si="83"/>
        <v>0</v>
      </c>
      <c r="F242" s="212">
        <f t="shared" si="83"/>
        <v>0</v>
      </c>
      <c r="G242" s="212">
        <f t="shared" si="83"/>
        <v>0</v>
      </c>
      <c r="H242" s="212">
        <f t="shared" si="83"/>
        <v>0</v>
      </c>
      <c r="I242" s="212">
        <f t="shared" si="83"/>
        <v>0</v>
      </c>
      <c r="J242" s="212">
        <f t="shared" si="83"/>
        <v>0</v>
      </c>
      <c r="K242" s="212">
        <f t="shared" si="83"/>
        <v>0</v>
      </c>
      <c r="L242" s="212">
        <f t="shared" si="83"/>
        <v>0</v>
      </c>
      <c r="M242" s="212">
        <f t="shared" si="83"/>
        <v>0</v>
      </c>
      <c r="N242" s="212">
        <f t="shared" si="83"/>
        <v>0</v>
      </c>
      <c r="O242" s="212">
        <f t="shared" si="83"/>
        <v>0</v>
      </c>
      <c r="P242" s="212">
        <f t="shared" si="83"/>
        <v>0</v>
      </c>
      <c r="Q242" s="212">
        <f t="shared" si="83"/>
        <v>0</v>
      </c>
      <c r="R242" s="212">
        <f t="shared" si="83"/>
        <v>0</v>
      </c>
      <c r="S242" s="212">
        <f t="shared" si="83"/>
        <v>0</v>
      </c>
      <c r="T242" s="212">
        <f t="shared" si="83"/>
        <v>0</v>
      </c>
      <c r="U242" s="212">
        <f t="shared" si="83"/>
        <v>0</v>
      </c>
      <c r="V242" s="212">
        <f t="shared" si="83"/>
        <v>0</v>
      </c>
      <c r="W242" s="212">
        <f t="shared" si="83"/>
        <v>0</v>
      </c>
      <c r="X242" s="212">
        <f t="shared" si="83"/>
        <v>0</v>
      </c>
      <c r="Y242" s="212">
        <f t="shared" si="83"/>
        <v>0</v>
      </c>
      <c r="Z242" s="212">
        <f t="shared" si="83"/>
        <v>0</v>
      </c>
      <c r="AA242" s="212">
        <f t="shared" si="83"/>
        <v>0</v>
      </c>
      <c r="AB242" s="212">
        <f t="shared" si="83"/>
        <v>0</v>
      </c>
      <c r="AC242" s="212">
        <f t="shared" si="83"/>
        <v>0</v>
      </c>
      <c r="AD242" s="212">
        <f t="shared" si="83"/>
        <v>0</v>
      </c>
      <c r="AE242" s="212">
        <f t="shared" si="83"/>
        <v>0</v>
      </c>
      <c r="AF242" s="212">
        <f t="shared" si="83"/>
        <v>0</v>
      </c>
      <c r="AG242" s="212">
        <f t="shared" si="83"/>
        <v>0</v>
      </c>
      <c r="AH242" s="212">
        <f t="shared" si="83"/>
        <v>0</v>
      </c>
      <c r="AI242" s="212">
        <f t="shared" si="83"/>
        <v>0</v>
      </c>
      <c r="AJ242" s="212">
        <f t="shared" si="83"/>
        <v>0</v>
      </c>
      <c r="AK242" s="212">
        <f t="shared" si="83"/>
        <v>0</v>
      </c>
      <c r="AL242" s="212">
        <f t="shared" si="83"/>
        <v>0</v>
      </c>
      <c r="AM242" s="212">
        <f t="shared" si="83"/>
        <v>0</v>
      </c>
      <c r="AN242" s="212">
        <f t="shared" si="83"/>
        <v>0</v>
      </c>
      <c r="AO242" s="212">
        <f t="shared" si="83"/>
        <v>0</v>
      </c>
      <c r="AP242" s="212">
        <f t="shared" si="83"/>
        <v>0</v>
      </c>
    </row>
    <row r="243" spans="1:42" x14ac:dyDescent="0.2">
      <c r="A243" s="120" t="s">
        <v>5</v>
      </c>
      <c r="B243" s="122"/>
      <c r="C243" s="212">
        <f t="shared" ref="C243:AP243" si="84">IF(AND(pbi_sta_tax_fed="Yes",pbi_sta_for_ds="No"),C570,0)</f>
        <v>0</v>
      </c>
      <c r="D243" s="212">
        <f t="shared" si="84"/>
        <v>0</v>
      </c>
      <c r="E243" s="212">
        <f t="shared" si="84"/>
        <v>0</v>
      </c>
      <c r="F243" s="212">
        <f t="shared" si="84"/>
        <v>0</v>
      </c>
      <c r="G243" s="212">
        <f t="shared" si="84"/>
        <v>0</v>
      </c>
      <c r="H243" s="212">
        <f t="shared" si="84"/>
        <v>0</v>
      </c>
      <c r="I243" s="212">
        <f t="shared" si="84"/>
        <v>0</v>
      </c>
      <c r="J243" s="212">
        <f t="shared" si="84"/>
        <v>0</v>
      </c>
      <c r="K243" s="212">
        <f t="shared" si="84"/>
        <v>0</v>
      </c>
      <c r="L243" s="212">
        <f t="shared" si="84"/>
        <v>0</v>
      </c>
      <c r="M243" s="212">
        <f t="shared" si="84"/>
        <v>0</v>
      </c>
      <c r="N243" s="212">
        <f t="shared" si="84"/>
        <v>0</v>
      </c>
      <c r="O243" s="212">
        <f t="shared" si="84"/>
        <v>0</v>
      </c>
      <c r="P243" s="212">
        <f t="shared" si="84"/>
        <v>0</v>
      </c>
      <c r="Q243" s="212">
        <f t="shared" si="84"/>
        <v>0</v>
      </c>
      <c r="R243" s="212">
        <f t="shared" si="84"/>
        <v>0</v>
      </c>
      <c r="S243" s="212">
        <f t="shared" si="84"/>
        <v>0</v>
      </c>
      <c r="T243" s="212">
        <f t="shared" si="84"/>
        <v>0</v>
      </c>
      <c r="U243" s="212">
        <f t="shared" si="84"/>
        <v>0</v>
      </c>
      <c r="V243" s="212">
        <f t="shared" si="84"/>
        <v>0</v>
      </c>
      <c r="W243" s="212">
        <f t="shared" si="84"/>
        <v>0</v>
      </c>
      <c r="X243" s="212">
        <f t="shared" si="84"/>
        <v>0</v>
      </c>
      <c r="Y243" s="212">
        <f t="shared" si="84"/>
        <v>0</v>
      </c>
      <c r="Z243" s="212">
        <f t="shared" si="84"/>
        <v>0</v>
      </c>
      <c r="AA243" s="212">
        <f t="shared" si="84"/>
        <v>0</v>
      </c>
      <c r="AB243" s="212">
        <f t="shared" si="84"/>
        <v>0</v>
      </c>
      <c r="AC243" s="212">
        <f t="shared" si="84"/>
        <v>0</v>
      </c>
      <c r="AD243" s="212">
        <f t="shared" si="84"/>
        <v>0</v>
      </c>
      <c r="AE243" s="212">
        <f t="shared" si="84"/>
        <v>0</v>
      </c>
      <c r="AF243" s="212">
        <f t="shared" si="84"/>
        <v>0</v>
      </c>
      <c r="AG243" s="212">
        <f t="shared" si="84"/>
        <v>0</v>
      </c>
      <c r="AH243" s="212">
        <f t="shared" si="84"/>
        <v>0</v>
      </c>
      <c r="AI243" s="212">
        <f t="shared" si="84"/>
        <v>0</v>
      </c>
      <c r="AJ243" s="212">
        <f t="shared" si="84"/>
        <v>0</v>
      </c>
      <c r="AK243" s="212">
        <f t="shared" si="84"/>
        <v>0</v>
      </c>
      <c r="AL243" s="212">
        <f t="shared" si="84"/>
        <v>0</v>
      </c>
      <c r="AM243" s="212">
        <f t="shared" si="84"/>
        <v>0</v>
      </c>
      <c r="AN243" s="212">
        <f t="shared" si="84"/>
        <v>0</v>
      </c>
      <c r="AO243" s="212">
        <f t="shared" si="84"/>
        <v>0</v>
      </c>
      <c r="AP243" s="212">
        <f t="shared" si="84"/>
        <v>0</v>
      </c>
    </row>
    <row r="244" spans="1:42" x14ac:dyDescent="0.2">
      <c r="A244" s="120" t="s">
        <v>183</v>
      </c>
      <c r="B244" s="122"/>
      <c r="C244" s="212">
        <f t="shared" ref="C244:AP244" si="85">IF(AND(pbi_uti_tax_fed="Yes",pbi_uti_for_ds="No"),C574,0)</f>
        <v>0</v>
      </c>
      <c r="D244" s="212">
        <f t="shared" si="85"/>
        <v>0</v>
      </c>
      <c r="E244" s="212">
        <f t="shared" si="85"/>
        <v>0</v>
      </c>
      <c r="F244" s="212">
        <f t="shared" si="85"/>
        <v>0</v>
      </c>
      <c r="G244" s="212">
        <f t="shared" si="85"/>
        <v>0</v>
      </c>
      <c r="H244" s="212">
        <f t="shared" si="85"/>
        <v>0</v>
      </c>
      <c r="I244" s="212">
        <f t="shared" si="85"/>
        <v>0</v>
      </c>
      <c r="J244" s="212">
        <f t="shared" si="85"/>
        <v>0</v>
      </c>
      <c r="K244" s="212">
        <f t="shared" si="85"/>
        <v>0</v>
      </c>
      <c r="L244" s="212">
        <f t="shared" si="85"/>
        <v>0</v>
      </c>
      <c r="M244" s="212">
        <f t="shared" si="85"/>
        <v>0</v>
      </c>
      <c r="N244" s="212">
        <f t="shared" si="85"/>
        <v>0</v>
      </c>
      <c r="O244" s="212">
        <f t="shared" si="85"/>
        <v>0</v>
      </c>
      <c r="P244" s="212">
        <f t="shared" si="85"/>
        <v>0</v>
      </c>
      <c r="Q244" s="212">
        <f t="shared" si="85"/>
        <v>0</v>
      </c>
      <c r="R244" s="212">
        <f t="shared" si="85"/>
        <v>0</v>
      </c>
      <c r="S244" s="212">
        <f t="shared" si="85"/>
        <v>0</v>
      </c>
      <c r="T244" s="212">
        <f t="shared" si="85"/>
        <v>0</v>
      </c>
      <c r="U244" s="212">
        <f t="shared" si="85"/>
        <v>0</v>
      </c>
      <c r="V244" s="212">
        <f t="shared" si="85"/>
        <v>0</v>
      </c>
      <c r="W244" s="212">
        <f t="shared" si="85"/>
        <v>0</v>
      </c>
      <c r="X244" s="212">
        <f t="shared" si="85"/>
        <v>0</v>
      </c>
      <c r="Y244" s="212">
        <f t="shared" si="85"/>
        <v>0</v>
      </c>
      <c r="Z244" s="212">
        <f t="shared" si="85"/>
        <v>0</v>
      </c>
      <c r="AA244" s="212">
        <f t="shared" si="85"/>
        <v>0</v>
      </c>
      <c r="AB244" s="212">
        <f t="shared" si="85"/>
        <v>0</v>
      </c>
      <c r="AC244" s="212">
        <f t="shared" si="85"/>
        <v>0</v>
      </c>
      <c r="AD244" s="212">
        <f t="shared" si="85"/>
        <v>0</v>
      </c>
      <c r="AE244" s="212">
        <f t="shared" si="85"/>
        <v>0</v>
      </c>
      <c r="AF244" s="212">
        <f t="shared" si="85"/>
        <v>0</v>
      </c>
      <c r="AG244" s="212">
        <f t="shared" si="85"/>
        <v>0</v>
      </c>
      <c r="AH244" s="212">
        <f t="shared" si="85"/>
        <v>0</v>
      </c>
      <c r="AI244" s="212">
        <f t="shared" si="85"/>
        <v>0</v>
      </c>
      <c r="AJ244" s="212">
        <f t="shared" si="85"/>
        <v>0</v>
      </c>
      <c r="AK244" s="212">
        <f t="shared" si="85"/>
        <v>0</v>
      </c>
      <c r="AL244" s="212">
        <f t="shared" si="85"/>
        <v>0</v>
      </c>
      <c r="AM244" s="212">
        <f t="shared" si="85"/>
        <v>0</v>
      </c>
      <c r="AN244" s="212">
        <f t="shared" si="85"/>
        <v>0</v>
      </c>
      <c r="AO244" s="212">
        <f t="shared" si="85"/>
        <v>0</v>
      </c>
      <c r="AP244" s="212">
        <f t="shared" si="85"/>
        <v>0</v>
      </c>
    </row>
    <row r="245" spans="1:42" x14ac:dyDescent="0.2">
      <c r="A245" s="120" t="s">
        <v>184</v>
      </c>
      <c r="B245" s="122"/>
      <c r="C245" s="212">
        <f t="shared" ref="C245:AP245" si="86">IF(AND(pbi_oth_tax_fed="Yes",pbi_oth_for_ds="No"),C578,0)</f>
        <v>0</v>
      </c>
      <c r="D245" s="212">
        <f t="shared" si="86"/>
        <v>0</v>
      </c>
      <c r="E245" s="212">
        <f t="shared" si="86"/>
        <v>0</v>
      </c>
      <c r="F245" s="212">
        <f t="shared" si="86"/>
        <v>0</v>
      </c>
      <c r="G245" s="212">
        <f t="shared" si="86"/>
        <v>0</v>
      </c>
      <c r="H245" s="212">
        <f t="shared" si="86"/>
        <v>0</v>
      </c>
      <c r="I245" s="212">
        <f t="shared" si="86"/>
        <v>0</v>
      </c>
      <c r="J245" s="212">
        <f t="shared" si="86"/>
        <v>0</v>
      </c>
      <c r="K245" s="212">
        <f t="shared" si="86"/>
        <v>0</v>
      </c>
      <c r="L245" s="212">
        <f t="shared" si="86"/>
        <v>0</v>
      </c>
      <c r="M245" s="212">
        <f t="shared" si="86"/>
        <v>0</v>
      </c>
      <c r="N245" s="212">
        <f t="shared" si="86"/>
        <v>0</v>
      </c>
      <c r="O245" s="212">
        <f t="shared" si="86"/>
        <v>0</v>
      </c>
      <c r="P245" s="212">
        <f t="shared" si="86"/>
        <v>0</v>
      </c>
      <c r="Q245" s="212">
        <f t="shared" si="86"/>
        <v>0</v>
      </c>
      <c r="R245" s="212">
        <f t="shared" si="86"/>
        <v>0</v>
      </c>
      <c r="S245" s="212">
        <f t="shared" si="86"/>
        <v>0</v>
      </c>
      <c r="T245" s="212">
        <f t="shared" si="86"/>
        <v>0</v>
      </c>
      <c r="U245" s="212">
        <f t="shared" si="86"/>
        <v>0</v>
      </c>
      <c r="V245" s="212">
        <f t="shared" si="86"/>
        <v>0</v>
      </c>
      <c r="W245" s="212">
        <f t="shared" si="86"/>
        <v>0</v>
      </c>
      <c r="X245" s="212">
        <f t="shared" si="86"/>
        <v>0</v>
      </c>
      <c r="Y245" s="212">
        <f t="shared" si="86"/>
        <v>0</v>
      </c>
      <c r="Z245" s="212">
        <f t="shared" si="86"/>
        <v>0</v>
      </c>
      <c r="AA245" s="212">
        <f t="shared" si="86"/>
        <v>0</v>
      </c>
      <c r="AB245" s="212">
        <f t="shared" si="86"/>
        <v>0</v>
      </c>
      <c r="AC245" s="212">
        <f t="shared" si="86"/>
        <v>0</v>
      </c>
      <c r="AD245" s="212">
        <f t="shared" si="86"/>
        <v>0</v>
      </c>
      <c r="AE245" s="212">
        <f t="shared" si="86"/>
        <v>0</v>
      </c>
      <c r="AF245" s="212">
        <f t="shared" si="86"/>
        <v>0</v>
      </c>
      <c r="AG245" s="212">
        <f t="shared" si="86"/>
        <v>0</v>
      </c>
      <c r="AH245" s="212">
        <f t="shared" si="86"/>
        <v>0</v>
      </c>
      <c r="AI245" s="212">
        <f t="shared" si="86"/>
        <v>0</v>
      </c>
      <c r="AJ245" s="212">
        <f t="shared" si="86"/>
        <v>0</v>
      </c>
      <c r="AK245" s="212">
        <f t="shared" si="86"/>
        <v>0</v>
      </c>
      <c r="AL245" s="212">
        <f t="shared" si="86"/>
        <v>0</v>
      </c>
      <c r="AM245" s="212">
        <f t="shared" si="86"/>
        <v>0</v>
      </c>
      <c r="AN245" s="212">
        <f t="shared" si="86"/>
        <v>0</v>
      </c>
      <c r="AO245" s="212">
        <f t="shared" si="86"/>
        <v>0</v>
      </c>
      <c r="AP245" s="212">
        <f t="shared" si="86"/>
        <v>0</v>
      </c>
    </row>
    <row r="246" spans="1:42" x14ac:dyDescent="0.2">
      <c r="A246" s="120" t="s">
        <v>13</v>
      </c>
      <c r="B246" s="122"/>
      <c r="C246" s="213">
        <f>SUM(C242:C245)</f>
        <v>0</v>
      </c>
      <c r="D246" s="213">
        <f t="shared" ref="D246:AP246" si="87">SUM(D242:D245)</f>
        <v>0</v>
      </c>
      <c r="E246" s="213">
        <f t="shared" si="87"/>
        <v>0</v>
      </c>
      <c r="F246" s="213">
        <f t="shared" si="87"/>
        <v>0</v>
      </c>
      <c r="G246" s="213">
        <f t="shared" si="87"/>
        <v>0</v>
      </c>
      <c r="H246" s="213">
        <f t="shared" si="87"/>
        <v>0</v>
      </c>
      <c r="I246" s="213">
        <f t="shared" si="87"/>
        <v>0</v>
      </c>
      <c r="J246" s="213">
        <f t="shared" si="87"/>
        <v>0</v>
      </c>
      <c r="K246" s="213">
        <f t="shared" si="87"/>
        <v>0</v>
      </c>
      <c r="L246" s="213">
        <f t="shared" si="87"/>
        <v>0</v>
      </c>
      <c r="M246" s="213">
        <f t="shared" si="87"/>
        <v>0</v>
      </c>
      <c r="N246" s="213">
        <f t="shared" si="87"/>
        <v>0</v>
      </c>
      <c r="O246" s="213">
        <f t="shared" si="87"/>
        <v>0</v>
      </c>
      <c r="P246" s="213">
        <f t="shared" si="87"/>
        <v>0</v>
      </c>
      <c r="Q246" s="213">
        <f t="shared" si="87"/>
        <v>0</v>
      </c>
      <c r="R246" s="213">
        <f t="shared" si="87"/>
        <v>0</v>
      </c>
      <c r="S246" s="213">
        <f t="shared" si="87"/>
        <v>0</v>
      </c>
      <c r="T246" s="213">
        <f t="shared" si="87"/>
        <v>0</v>
      </c>
      <c r="U246" s="213">
        <f t="shared" si="87"/>
        <v>0</v>
      </c>
      <c r="V246" s="213">
        <f t="shared" si="87"/>
        <v>0</v>
      </c>
      <c r="W246" s="213">
        <f t="shared" si="87"/>
        <v>0</v>
      </c>
      <c r="X246" s="213">
        <f t="shared" si="87"/>
        <v>0</v>
      </c>
      <c r="Y246" s="213">
        <f t="shared" si="87"/>
        <v>0</v>
      </c>
      <c r="Z246" s="213">
        <f t="shared" si="87"/>
        <v>0</v>
      </c>
      <c r="AA246" s="213">
        <f t="shared" si="87"/>
        <v>0</v>
      </c>
      <c r="AB246" s="213">
        <f t="shared" si="87"/>
        <v>0</v>
      </c>
      <c r="AC246" s="213">
        <f t="shared" si="87"/>
        <v>0</v>
      </c>
      <c r="AD246" s="213">
        <f t="shared" si="87"/>
        <v>0</v>
      </c>
      <c r="AE246" s="213">
        <f t="shared" si="87"/>
        <v>0</v>
      </c>
      <c r="AF246" s="213">
        <f t="shared" si="87"/>
        <v>0</v>
      </c>
      <c r="AG246" s="213">
        <f t="shared" si="87"/>
        <v>0</v>
      </c>
      <c r="AH246" s="213">
        <f t="shared" si="87"/>
        <v>0</v>
      </c>
      <c r="AI246" s="213">
        <f t="shared" si="87"/>
        <v>0</v>
      </c>
      <c r="AJ246" s="213">
        <f t="shared" si="87"/>
        <v>0</v>
      </c>
      <c r="AK246" s="213">
        <f t="shared" si="87"/>
        <v>0</v>
      </c>
      <c r="AL246" s="213">
        <f t="shared" si="87"/>
        <v>0</v>
      </c>
      <c r="AM246" s="213">
        <f t="shared" si="87"/>
        <v>0</v>
      </c>
      <c r="AN246" s="213">
        <f t="shared" si="87"/>
        <v>0</v>
      </c>
      <c r="AO246" s="213">
        <f t="shared" si="87"/>
        <v>0</v>
      </c>
      <c r="AP246" s="213">
        <f t="shared" si="87"/>
        <v>0</v>
      </c>
    </row>
    <row r="247" spans="1:42" x14ac:dyDescent="0.2">
      <c r="A247" s="118" t="s">
        <v>38</v>
      </c>
      <c r="B247" s="122"/>
      <c r="C247" s="211">
        <f>C228+C234+C240+C246</f>
        <v>0</v>
      </c>
      <c r="D247" s="211">
        <f t="shared" ref="D247:AP247" si="88">D228+D234+D240+D246</f>
        <v>0</v>
      </c>
      <c r="E247" s="211">
        <f t="shared" si="88"/>
        <v>0</v>
      </c>
      <c r="F247" s="211">
        <f t="shared" si="88"/>
        <v>0</v>
      </c>
      <c r="G247" s="211">
        <f t="shared" si="88"/>
        <v>0</v>
      </c>
      <c r="H247" s="211">
        <f t="shared" si="88"/>
        <v>0</v>
      </c>
      <c r="I247" s="211">
        <f t="shared" si="88"/>
        <v>0</v>
      </c>
      <c r="J247" s="211">
        <f t="shared" si="88"/>
        <v>0</v>
      </c>
      <c r="K247" s="211">
        <f t="shared" si="88"/>
        <v>0</v>
      </c>
      <c r="L247" s="211">
        <f t="shared" si="88"/>
        <v>0</v>
      </c>
      <c r="M247" s="211">
        <f t="shared" si="88"/>
        <v>0</v>
      </c>
      <c r="N247" s="211">
        <f t="shared" si="88"/>
        <v>0</v>
      </c>
      <c r="O247" s="211">
        <f t="shared" si="88"/>
        <v>0</v>
      </c>
      <c r="P247" s="211">
        <f t="shared" si="88"/>
        <v>0</v>
      </c>
      <c r="Q247" s="211">
        <f t="shared" si="88"/>
        <v>0</v>
      </c>
      <c r="R247" s="211">
        <f t="shared" si="88"/>
        <v>0</v>
      </c>
      <c r="S247" s="211">
        <f t="shared" si="88"/>
        <v>0</v>
      </c>
      <c r="T247" s="211">
        <f t="shared" si="88"/>
        <v>0</v>
      </c>
      <c r="U247" s="211">
        <f t="shared" si="88"/>
        <v>0</v>
      </c>
      <c r="V247" s="211">
        <f t="shared" si="88"/>
        <v>0</v>
      </c>
      <c r="W247" s="211">
        <f t="shared" si="88"/>
        <v>0</v>
      </c>
      <c r="X247" s="211">
        <f t="shared" si="88"/>
        <v>0</v>
      </c>
      <c r="Y247" s="211">
        <f t="shared" si="88"/>
        <v>0</v>
      </c>
      <c r="Z247" s="211">
        <f t="shared" si="88"/>
        <v>0</v>
      </c>
      <c r="AA247" s="211">
        <f t="shared" si="88"/>
        <v>0</v>
      </c>
      <c r="AB247" s="211">
        <f t="shared" si="88"/>
        <v>0</v>
      </c>
      <c r="AC247" s="211">
        <f t="shared" si="88"/>
        <v>0</v>
      </c>
      <c r="AD247" s="211">
        <f t="shared" si="88"/>
        <v>0</v>
      </c>
      <c r="AE247" s="211">
        <f t="shared" si="88"/>
        <v>0</v>
      </c>
      <c r="AF247" s="211">
        <f t="shared" si="88"/>
        <v>0</v>
      </c>
      <c r="AG247" s="211">
        <f t="shared" si="88"/>
        <v>0</v>
      </c>
      <c r="AH247" s="211">
        <f t="shared" si="88"/>
        <v>0</v>
      </c>
      <c r="AI247" s="211">
        <f t="shared" si="88"/>
        <v>0</v>
      </c>
      <c r="AJ247" s="211">
        <f t="shared" si="88"/>
        <v>0</v>
      </c>
      <c r="AK247" s="211">
        <f t="shared" si="88"/>
        <v>0</v>
      </c>
      <c r="AL247" s="211">
        <f t="shared" si="88"/>
        <v>0</v>
      </c>
      <c r="AM247" s="211">
        <f t="shared" si="88"/>
        <v>0</v>
      </c>
      <c r="AN247" s="211">
        <f t="shared" si="88"/>
        <v>0</v>
      </c>
      <c r="AO247" s="211">
        <f t="shared" si="88"/>
        <v>0</v>
      </c>
      <c r="AP247" s="211">
        <f t="shared" si="88"/>
        <v>0</v>
      </c>
    </row>
    <row r="248" spans="1:42" x14ac:dyDescent="0.2">
      <c r="A248" s="120"/>
      <c r="B248" s="12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row>
    <row r="249" spans="1:42" x14ac:dyDescent="0.2">
      <c r="A249" s="118" t="s">
        <v>39</v>
      </c>
      <c r="B249" s="122"/>
      <c r="C249" s="214">
        <f>C221+C247</f>
        <v>0</v>
      </c>
      <c r="D249" s="214">
        <f t="shared" ref="D249:AP249" si="89">D221+D247</f>
        <v>0</v>
      </c>
      <c r="E249" s="214">
        <f t="shared" si="89"/>
        <v>0</v>
      </c>
      <c r="F249" s="214">
        <f t="shared" si="89"/>
        <v>0</v>
      </c>
      <c r="G249" s="214">
        <f t="shared" si="89"/>
        <v>0</v>
      </c>
      <c r="H249" s="214">
        <f t="shared" si="89"/>
        <v>0</v>
      </c>
      <c r="I249" s="214">
        <f t="shared" si="89"/>
        <v>0</v>
      </c>
      <c r="J249" s="214">
        <f t="shared" si="89"/>
        <v>0</v>
      </c>
      <c r="K249" s="214">
        <f t="shared" si="89"/>
        <v>0</v>
      </c>
      <c r="L249" s="214">
        <f t="shared" si="89"/>
        <v>0</v>
      </c>
      <c r="M249" s="214">
        <f t="shared" si="89"/>
        <v>0</v>
      </c>
      <c r="N249" s="214">
        <f t="shared" si="89"/>
        <v>0</v>
      </c>
      <c r="O249" s="214">
        <f t="shared" si="89"/>
        <v>0</v>
      </c>
      <c r="P249" s="214">
        <f t="shared" si="89"/>
        <v>0</v>
      </c>
      <c r="Q249" s="214">
        <f t="shared" si="89"/>
        <v>0</v>
      </c>
      <c r="R249" s="214">
        <f t="shared" si="89"/>
        <v>0</v>
      </c>
      <c r="S249" s="214">
        <f t="shared" si="89"/>
        <v>0</v>
      </c>
      <c r="T249" s="214">
        <f t="shared" si="89"/>
        <v>0</v>
      </c>
      <c r="U249" s="214">
        <f t="shared" si="89"/>
        <v>0</v>
      </c>
      <c r="V249" s="214">
        <f t="shared" si="89"/>
        <v>0</v>
      </c>
      <c r="W249" s="214">
        <f t="shared" si="89"/>
        <v>0</v>
      </c>
      <c r="X249" s="214">
        <f t="shared" si="89"/>
        <v>0</v>
      </c>
      <c r="Y249" s="214">
        <f t="shared" si="89"/>
        <v>0</v>
      </c>
      <c r="Z249" s="214">
        <f t="shared" si="89"/>
        <v>0</v>
      </c>
      <c r="AA249" s="214">
        <f t="shared" si="89"/>
        <v>0</v>
      </c>
      <c r="AB249" s="214">
        <f t="shared" si="89"/>
        <v>0</v>
      </c>
      <c r="AC249" s="214">
        <f t="shared" si="89"/>
        <v>0</v>
      </c>
      <c r="AD249" s="214">
        <f t="shared" si="89"/>
        <v>0</v>
      </c>
      <c r="AE249" s="214">
        <f t="shared" si="89"/>
        <v>0</v>
      </c>
      <c r="AF249" s="214">
        <f t="shared" si="89"/>
        <v>0</v>
      </c>
      <c r="AG249" s="214">
        <f t="shared" si="89"/>
        <v>0</v>
      </c>
      <c r="AH249" s="214">
        <f t="shared" si="89"/>
        <v>0</v>
      </c>
      <c r="AI249" s="214">
        <f t="shared" si="89"/>
        <v>0</v>
      </c>
      <c r="AJ249" s="214">
        <f t="shared" si="89"/>
        <v>0</v>
      </c>
      <c r="AK249" s="214">
        <f t="shared" si="89"/>
        <v>0</v>
      </c>
      <c r="AL249" s="214">
        <f t="shared" si="89"/>
        <v>0</v>
      </c>
      <c r="AM249" s="214">
        <f t="shared" si="89"/>
        <v>0</v>
      </c>
      <c r="AN249" s="214">
        <f t="shared" si="89"/>
        <v>0</v>
      </c>
      <c r="AO249" s="214">
        <f t="shared" si="89"/>
        <v>0</v>
      </c>
      <c r="AP249" s="214">
        <f t="shared" si="89"/>
        <v>0</v>
      </c>
    </row>
    <row r="250" spans="1:42" x14ac:dyDescent="0.2">
      <c r="A250" s="118" t="s">
        <v>279</v>
      </c>
      <c r="B250" s="122">
        <f t="array" ref="B250:AP250">Inputs!C169:AQ169</f>
        <v>0</v>
      </c>
      <c r="C250" s="213">
        <v>0</v>
      </c>
      <c r="D250" s="213">
        <v>0</v>
      </c>
      <c r="E250" s="213">
        <v>0</v>
      </c>
      <c r="F250" s="213">
        <v>0</v>
      </c>
      <c r="G250" s="213">
        <v>0</v>
      </c>
      <c r="H250" s="213">
        <v>0</v>
      </c>
      <c r="I250" s="213">
        <v>0</v>
      </c>
      <c r="J250" s="213">
        <v>0</v>
      </c>
      <c r="K250" s="213">
        <v>0</v>
      </c>
      <c r="L250" s="213">
        <v>0</v>
      </c>
      <c r="M250" s="213">
        <v>0</v>
      </c>
      <c r="N250" s="213">
        <v>0</v>
      </c>
      <c r="O250" s="213">
        <v>0</v>
      </c>
      <c r="P250" s="213">
        <v>0</v>
      </c>
      <c r="Q250" s="213">
        <v>0</v>
      </c>
      <c r="R250" s="213">
        <v>0</v>
      </c>
      <c r="S250" s="213">
        <v>0</v>
      </c>
      <c r="T250" s="213">
        <v>0</v>
      </c>
      <c r="U250" s="213">
        <v>0</v>
      </c>
      <c r="V250" s="213">
        <v>0</v>
      </c>
      <c r="W250" s="213">
        <v>0</v>
      </c>
      <c r="X250" s="213">
        <v>0</v>
      </c>
      <c r="Y250" s="213">
        <v>0</v>
      </c>
      <c r="Z250" s="213">
        <v>0</v>
      </c>
      <c r="AA250" s="213">
        <v>0</v>
      </c>
      <c r="AB250" s="213">
        <v>0</v>
      </c>
      <c r="AC250" s="213">
        <v>0</v>
      </c>
      <c r="AD250" s="213">
        <v>0</v>
      </c>
      <c r="AE250" s="213">
        <v>0</v>
      </c>
      <c r="AF250" s="213">
        <v>0</v>
      </c>
      <c r="AG250" s="213">
        <v>0</v>
      </c>
      <c r="AH250" s="213">
        <v>0</v>
      </c>
      <c r="AI250" s="213">
        <v>0</v>
      </c>
      <c r="AJ250" s="213">
        <v>0</v>
      </c>
      <c r="AK250" s="213">
        <v>0</v>
      </c>
      <c r="AL250" s="213">
        <v>0</v>
      </c>
      <c r="AM250" s="213">
        <v>0</v>
      </c>
      <c r="AN250" s="213">
        <v>0</v>
      </c>
      <c r="AO250" s="213">
        <v>0</v>
      </c>
      <c r="AP250" s="213">
        <v>0</v>
      </c>
    </row>
    <row r="251" spans="1:42" x14ac:dyDescent="0.2">
      <c r="A251" s="118" t="s">
        <v>79</v>
      </c>
      <c r="B251" s="122"/>
      <c r="C251" s="214">
        <f>C249*-C250/100</f>
        <v>0</v>
      </c>
      <c r="D251" s="214">
        <f t="shared" ref="D251:AP251" si="90">D249*-D250/100</f>
        <v>0</v>
      </c>
      <c r="E251" s="214">
        <f t="shared" si="90"/>
        <v>0</v>
      </c>
      <c r="F251" s="214">
        <f t="shared" si="90"/>
        <v>0</v>
      </c>
      <c r="G251" s="214">
        <f t="shared" si="90"/>
        <v>0</v>
      </c>
      <c r="H251" s="214">
        <f t="shared" si="90"/>
        <v>0</v>
      </c>
      <c r="I251" s="214">
        <f t="shared" si="90"/>
        <v>0</v>
      </c>
      <c r="J251" s="214">
        <f t="shared" si="90"/>
        <v>0</v>
      </c>
      <c r="K251" s="214">
        <f t="shared" si="90"/>
        <v>0</v>
      </c>
      <c r="L251" s="214">
        <f t="shared" si="90"/>
        <v>0</v>
      </c>
      <c r="M251" s="214">
        <f t="shared" si="90"/>
        <v>0</v>
      </c>
      <c r="N251" s="214">
        <f t="shared" si="90"/>
        <v>0</v>
      </c>
      <c r="O251" s="214">
        <f t="shared" si="90"/>
        <v>0</v>
      </c>
      <c r="P251" s="214">
        <f t="shared" si="90"/>
        <v>0</v>
      </c>
      <c r="Q251" s="214">
        <f t="shared" si="90"/>
        <v>0</v>
      </c>
      <c r="R251" s="214">
        <f t="shared" si="90"/>
        <v>0</v>
      </c>
      <c r="S251" s="214">
        <f t="shared" si="90"/>
        <v>0</v>
      </c>
      <c r="T251" s="214">
        <f t="shared" si="90"/>
        <v>0</v>
      </c>
      <c r="U251" s="214">
        <f t="shared" si="90"/>
        <v>0</v>
      </c>
      <c r="V251" s="214">
        <f t="shared" si="90"/>
        <v>0</v>
      </c>
      <c r="W251" s="214">
        <f t="shared" si="90"/>
        <v>0</v>
      </c>
      <c r="X251" s="214">
        <f t="shared" si="90"/>
        <v>0</v>
      </c>
      <c r="Y251" s="214">
        <f t="shared" si="90"/>
        <v>0</v>
      </c>
      <c r="Z251" s="214">
        <f t="shared" si="90"/>
        <v>0</v>
      </c>
      <c r="AA251" s="214">
        <f t="shared" si="90"/>
        <v>0</v>
      </c>
      <c r="AB251" s="214">
        <f t="shared" si="90"/>
        <v>0</v>
      </c>
      <c r="AC251" s="214">
        <f t="shared" si="90"/>
        <v>0</v>
      </c>
      <c r="AD251" s="214">
        <f t="shared" si="90"/>
        <v>0</v>
      </c>
      <c r="AE251" s="214">
        <f t="shared" si="90"/>
        <v>0</v>
      </c>
      <c r="AF251" s="214">
        <f t="shared" si="90"/>
        <v>0</v>
      </c>
      <c r="AG251" s="214">
        <f t="shared" si="90"/>
        <v>0</v>
      </c>
      <c r="AH251" s="214">
        <f t="shared" si="90"/>
        <v>0</v>
      </c>
      <c r="AI251" s="214">
        <f t="shared" si="90"/>
        <v>0</v>
      </c>
      <c r="AJ251" s="214">
        <f t="shared" si="90"/>
        <v>0</v>
      </c>
      <c r="AK251" s="214">
        <f t="shared" si="90"/>
        <v>0</v>
      </c>
      <c r="AL251" s="214">
        <f t="shared" si="90"/>
        <v>0</v>
      </c>
      <c r="AM251" s="214">
        <f t="shared" si="90"/>
        <v>0</v>
      </c>
      <c r="AN251" s="214">
        <f t="shared" si="90"/>
        <v>0</v>
      </c>
      <c r="AO251" s="214">
        <f t="shared" si="90"/>
        <v>0</v>
      </c>
      <c r="AP251" s="214">
        <f t="shared" si="90"/>
        <v>0</v>
      </c>
    </row>
    <row r="252" spans="1:42" x14ac:dyDescent="0.2">
      <c r="A252" s="32"/>
      <c r="B252" s="12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row>
    <row r="253" spans="1:42" x14ac:dyDescent="0.2">
      <c r="A253" s="109" t="s">
        <v>333</v>
      </c>
      <c r="B253" s="277"/>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row>
    <row r="254" spans="1:42" x14ac:dyDescent="0.2">
      <c r="A254" s="29" t="s">
        <v>93</v>
      </c>
      <c r="B254" s="122"/>
    </row>
    <row r="255" spans="1:42" x14ac:dyDescent="0.2">
      <c r="A255" s="4" t="s">
        <v>232</v>
      </c>
      <c r="B255" s="122"/>
      <c r="G255" s="377" t="s">
        <v>63</v>
      </c>
      <c r="H255" s="378"/>
      <c r="I255" s="378"/>
      <c r="J255" s="379"/>
      <c r="K255" s="380" t="s">
        <v>64</v>
      </c>
      <c r="L255" s="381"/>
    </row>
    <row r="256" spans="1:42" ht="51" x14ac:dyDescent="0.2">
      <c r="B256" s="206" t="s">
        <v>53</v>
      </c>
      <c r="C256" s="18" t="s">
        <v>49</v>
      </c>
      <c r="D256" s="18" t="s">
        <v>51</v>
      </c>
      <c r="E256" s="34" t="s">
        <v>52</v>
      </c>
      <c r="F256" s="18" t="s">
        <v>54</v>
      </c>
      <c r="G256" s="18" t="s">
        <v>58</v>
      </c>
      <c r="H256" s="18" t="s">
        <v>60</v>
      </c>
      <c r="I256" s="67" t="s">
        <v>59</v>
      </c>
      <c r="J256" s="18" t="s">
        <v>61</v>
      </c>
      <c r="K256" s="40" t="s">
        <v>3</v>
      </c>
      <c r="L256" s="181" t="s">
        <v>61</v>
      </c>
      <c r="M256" s="35" t="s">
        <v>65</v>
      </c>
      <c r="N256" s="35" t="s">
        <v>66</v>
      </c>
      <c r="O256" s="18" t="s">
        <v>55</v>
      </c>
      <c r="P256" s="180" t="s">
        <v>85</v>
      </c>
      <c r="Q256" s="18" t="s">
        <v>86</v>
      </c>
    </row>
    <row r="257" spans="1:17" s="16" customFormat="1" x14ac:dyDescent="0.2">
      <c r="A257" s="41" t="str">
        <f>Inputs!B137</f>
        <v>5-yr MACRS</v>
      </c>
      <c r="B257" s="273">
        <f>IF(Inputs!$C$145=0,0,depr_alloc_macrs_5_percent*100/Inputs!$C$145)</f>
        <v>0</v>
      </c>
      <c r="C257" s="162">
        <f>-$B$113*depr_alloc_macrs_5_percent/100</f>
        <v>0</v>
      </c>
      <c r="D257" s="162">
        <f>$B257/100*D$264</f>
        <v>0</v>
      </c>
      <c r="E257" s="162">
        <f>$B257/100*E$264</f>
        <v>0</v>
      </c>
      <c r="F257" s="164">
        <f>C257-D257-E257</f>
        <v>0</v>
      </c>
      <c r="G257" s="165">
        <f>IF(Inputs!G137="Yes",F257,0)</f>
        <v>0</v>
      </c>
      <c r="H257" s="171">
        <f>IF($G$264=0,0,G257/$G$264)*100</f>
        <v>0</v>
      </c>
      <c r="I257" s="167">
        <f>$I$264*H257/100</f>
        <v>0</v>
      </c>
      <c r="J257" s="168">
        <f>I257*0.5</f>
        <v>0</v>
      </c>
      <c r="K257" s="165">
        <f>H257/100*$K$264</f>
        <v>0</v>
      </c>
      <c r="L257" s="168">
        <f>K257*0.5</f>
        <v>0</v>
      </c>
      <c r="M257" s="162">
        <f t="shared" ref="M257:M263" si="91">IF(itc_sta_amount_deprbas_sta="Yes",L257,0)+IF(itc_sta_percent_deprbas_sta="Yes",J257,0)</f>
        <v>0</v>
      </c>
      <c r="N257" s="162">
        <f t="shared" ref="N257:N262" si="92">IF(itc_fed_amount_deprbas_sta="Yes",L393,0)+IF(itc_fed_percent_deprbas_sta="Yes",J393,0)</f>
        <v>0</v>
      </c>
      <c r="O257" s="169">
        <f t="shared" ref="O257:O263" si="93">F257-M257-N257</f>
        <v>0</v>
      </c>
      <c r="P257" s="169">
        <f t="shared" ref="P257:P263" si="94">IF(depr_bonus_sta="Yes",O257*depr_bonus_sta/100,0)</f>
        <v>0</v>
      </c>
      <c r="Q257" s="169">
        <f>O257-P257</f>
        <v>0</v>
      </c>
    </row>
    <row r="258" spans="1:17" s="16" customFormat="1" x14ac:dyDescent="0.2">
      <c r="A258" s="41" t="str">
        <f>Inputs!B138</f>
        <v>15-yr MACRS</v>
      </c>
      <c r="B258" s="273">
        <f>IF(Inputs!$C$145=0,0,depr_alloc_macrs_15_percent*100/Inputs!$C$145)</f>
        <v>0</v>
      </c>
      <c r="C258" s="162">
        <f>-$B$113*depr_alloc_macrs_15_percent/100</f>
        <v>0</v>
      </c>
      <c r="D258" s="162">
        <f>$B258/100*D$264</f>
        <v>0</v>
      </c>
      <c r="E258" s="162">
        <f>$B258/100*E$264</f>
        <v>0</v>
      </c>
      <c r="F258" s="164">
        <f t="shared" ref="F258:F263" si="95">C258-D258-E258</f>
        <v>0</v>
      </c>
      <c r="G258" s="166">
        <f>IF(Inputs!G138="Yes",F258,0)</f>
        <v>0</v>
      </c>
      <c r="H258" s="172">
        <f>IF($G$264=0,0,G258/$G$264)*100</f>
        <v>0</v>
      </c>
      <c r="I258" s="162">
        <f>$I$264*H258/100</f>
        <v>0</v>
      </c>
      <c r="J258" s="170">
        <f t="shared" ref="J258:J263" si="96">I258*0.5</f>
        <v>0</v>
      </c>
      <c r="K258" s="166">
        <f>H258/100*$K$264</f>
        <v>0</v>
      </c>
      <c r="L258" s="170">
        <f t="shared" ref="L258:L263" si="97">K258*0.5</f>
        <v>0</v>
      </c>
      <c r="M258" s="162">
        <f t="shared" si="91"/>
        <v>0</v>
      </c>
      <c r="N258" s="162">
        <f t="shared" si="92"/>
        <v>0</v>
      </c>
      <c r="O258" s="164">
        <f t="shared" si="93"/>
        <v>0</v>
      </c>
      <c r="P258" s="164">
        <f t="shared" si="94"/>
        <v>0</v>
      </c>
      <c r="Q258" s="164">
        <f t="shared" ref="Q258:Q263" si="98">O258-P258</f>
        <v>0</v>
      </c>
    </row>
    <row r="259" spans="1:17" s="16" customFormat="1" x14ac:dyDescent="0.2">
      <c r="A259" s="41" t="str">
        <f>Inputs!B139</f>
        <v>5-yr SL</v>
      </c>
      <c r="B259" s="273">
        <f>IF(Inputs!$C$145=0,0,depr_alloc_sl_5_percent*100/Inputs!$C$145)</f>
        <v>0</v>
      </c>
      <c r="C259" s="162">
        <f>-$B$113*depr_alloc_sl_5_percent/100</f>
        <v>0</v>
      </c>
      <c r="D259" s="162">
        <f>$B259/100*D$264</f>
        <v>0</v>
      </c>
      <c r="E259" s="162">
        <f>$B259/100*E$264</f>
        <v>0</v>
      </c>
      <c r="F259" s="164">
        <f t="shared" si="95"/>
        <v>0</v>
      </c>
      <c r="G259" s="166">
        <f>IF(Inputs!G139="Yes",F259,0)</f>
        <v>0</v>
      </c>
      <c r="H259" s="172">
        <f>IF($G$264=0,0,G259/$G$264)*100</f>
        <v>0</v>
      </c>
      <c r="I259" s="162">
        <f>$I$264*H259/100</f>
        <v>0</v>
      </c>
      <c r="J259" s="170">
        <f t="shared" si="96"/>
        <v>0</v>
      </c>
      <c r="K259" s="166">
        <f>H259/100*$K$264</f>
        <v>0</v>
      </c>
      <c r="L259" s="170">
        <f t="shared" si="97"/>
        <v>0</v>
      </c>
      <c r="M259" s="162">
        <f t="shared" si="91"/>
        <v>0</v>
      </c>
      <c r="N259" s="162">
        <f t="shared" si="92"/>
        <v>0</v>
      </c>
      <c r="O259" s="164">
        <f t="shared" si="93"/>
        <v>0</v>
      </c>
      <c r="P259" s="164">
        <f t="shared" si="94"/>
        <v>0</v>
      </c>
      <c r="Q259" s="164">
        <f t="shared" si="98"/>
        <v>0</v>
      </c>
    </row>
    <row r="260" spans="1:17" s="16" customFormat="1" x14ac:dyDescent="0.2">
      <c r="A260" s="41" t="str">
        <f>Inputs!B140</f>
        <v>15-yr SL</v>
      </c>
      <c r="B260" s="273">
        <f>IF(Inputs!$C$145=0,0,depr_alloc_sl_15_percent*100/Inputs!$C$145)</f>
        <v>0</v>
      </c>
      <c r="C260" s="162">
        <f>-$B$113*depr_alloc_sl_15_percent/100</f>
        <v>0</v>
      </c>
      <c r="D260" s="162">
        <f>$B260/100*D$264</f>
        <v>0</v>
      </c>
      <c r="E260" s="162">
        <f>$B260/100*E$264</f>
        <v>0</v>
      </c>
      <c r="F260" s="164">
        <f t="shared" si="95"/>
        <v>0</v>
      </c>
      <c r="G260" s="166">
        <f>IF(Inputs!G140="Yes",F260,0)</f>
        <v>0</v>
      </c>
      <c r="H260" s="172">
        <f>IF($G$264=0,0,G260/$G$264)*100</f>
        <v>0</v>
      </c>
      <c r="I260" s="162">
        <f>$I$264*H260/100</f>
        <v>0</v>
      </c>
      <c r="J260" s="170">
        <f t="shared" si="96"/>
        <v>0</v>
      </c>
      <c r="K260" s="166">
        <f>H260/100*$K$264</f>
        <v>0</v>
      </c>
      <c r="L260" s="170">
        <f t="shared" si="97"/>
        <v>0</v>
      </c>
      <c r="M260" s="162">
        <f t="shared" si="91"/>
        <v>0</v>
      </c>
      <c r="N260" s="162">
        <f t="shared" si="92"/>
        <v>0</v>
      </c>
      <c r="O260" s="164">
        <f t="shared" si="93"/>
        <v>0</v>
      </c>
      <c r="P260" s="164">
        <f t="shared" si="94"/>
        <v>0</v>
      </c>
      <c r="Q260" s="164">
        <f t="shared" si="98"/>
        <v>0</v>
      </c>
    </row>
    <row r="261" spans="1:17" s="16" customFormat="1" x14ac:dyDescent="0.2">
      <c r="A261" s="41" t="str">
        <f>Inputs!B141</f>
        <v>20-yr SL</v>
      </c>
      <c r="B261" s="273">
        <f>IF(Inputs!$C$145=0,0,depr_alloc_sl_20_percent*100/Inputs!$C$145)</f>
        <v>0</v>
      </c>
      <c r="C261" s="162">
        <f>-$B$113*depr_alloc_sl_20_percent/100</f>
        <v>0</v>
      </c>
      <c r="D261" s="162">
        <f>$B261/100*D$264</f>
        <v>0</v>
      </c>
      <c r="E261" s="162">
        <f>$B261/100*E$264</f>
        <v>0</v>
      </c>
      <c r="F261" s="164">
        <f t="shared" si="95"/>
        <v>0</v>
      </c>
      <c r="G261" s="166">
        <f>IF(Inputs!G141="Yes",F261,0)</f>
        <v>0</v>
      </c>
      <c r="H261" s="172">
        <f>IF($G$264=0,0,G261/$G$264)*100</f>
        <v>0</v>
      </c>
      <c r="I261" s="162">
        <f>$I$264*H261/100</f>
        <v>0</v>
      </c>
      <c r="J261" s="170">
        <f t="shared" si="96"/>
        <v>0</v>
      </c>
      <c r="K261" s="166">
        <f>H261/100*$K$264</f>
        <v>0</v>
      </c>
      <c r="L261" s="170">
        <f t="shared" si="97"/>
        <v>0</v>
      </c>
      <c r="M261" s="162">
        <f t="shared" si="91"/>
        <v>0</v>
      </c>
      <c r="N261" s="162">
        <f t="shared" si="92"/>
        <v>0</v>
      </c>
      <c r="O261" s="164">
        <f t="shared" si="93"/>
        <v>0</v>
      </c>
      <c r="P261" s="164">
        <f t="shared" si="94"/>
        <v>0</v>
      </c>
      <c r="Q261" s="164">
        <f t="shared" si="98"/>
        <v>0</v>
      </c>
    </row>
    <row r="262" spans="1:17" s="16" customFormat="1" x14ac:dyDescent="0.2">
      <c r="A262" s="41" t="str">
        <f>Inputs!B142</f>
        <v>39-yr SL</v>
      </c>
      <c r="B262" s="273">
        <f>IF(Inputs!$C$145=0,0,depr_alloc_sl_39_percent*100/Inputs!$C$145)</f>
        <v>0</v>
      </c>
      <c r="C262" s="162">
        <f>-$B$113*depr_alloc_sl_39_percent/100</f>
        <v>0</v>
      </c>
      <c r="D262" s="162">
        <f>$B262/100*D$264</f>
        <v>0</v>
      </c>
      <c r="E262" s="162">
        <f>$B262/100*E$264</f>
        <v>0</v>
      </c>
      <c r="F262" s="164">
        <f t="shared" si="95"/>
        <v>0</v>
      </c>
      <c r="G262" s="166">
        <f>IF(Inputs!G142="Yes",F262,0)</f>
        <v>0</v>
      </c>
      <c r="H262" s="172">
        <f>IF($G$264=0,0,G262/$G$264)*100</f>
        <v>0</v>
      </c>
      <c r="I262" s="162">
        <f>$I$264*H262/100</f>
        <v>0</v>
      </c>
      <c r="J262" s="170">
        <f t="shared" si="96"/>
        <v>0</v>
      </c>
      <c r="K262" s="166">
        <f>H262/100*$K$264</f>
        <v>0</v>
      </c>
      <c r="L262" s="170">
        <f t="shared" si="97"/>
        <v>0</v>
      </c>
      <c r="M262" s="162">
        <f t="shared" si="91"/>
        <v>0</v>
      </c>
      <c r="N262" s="162">
        <f t="shared" si="92"/>
        <v>0</v>
      </c>
      <c r="O262" s="164">
        <f t="shared" si="93"/>
        <v>0</v>
      </c>
      <c r="P262" s="164">
        <f t="shared" si="94"/>
        <v>0</v>
      </c>
      <c r="Q262" s="164">
        <f t="shared" si="98"/>
        <v>0</v>
      </c>
    </row>
    <row r="263" spans="1:17" s="16" customFormat="1" x14ac:dyDescent="0.2">
      <c r="A263" s="41" t="s">
        <v>369</v>
      </c>
      <c r="B263" s="391">
        <f>IF(Inputs!$C$145=0,0,depr_alloc_custom_percent*100/Inputs!$C$145)</f>
        <v>0</v>
      </c>
      <c r="C263" s="162">
        <f>-$B$113*depr_alloc_custom_percent/100</f>
        <v>0</v>
      </c>
      <c r="D263" s="162">
        <f>$B263/100*D$264</f>
        <v>0</v>
      </c>
      <c r="E263" s="162">
        <f>$B263/100*E$264</f>
        <v>0</v>
      </c>
      <c r="F263" s="164">
        <f t="shared" si="95"/>
        <v>0</v>
      </c>
      <c r="G263" s="166">
        <f>IF(Inputs!G143="Yes",F263,0)</f>
        <v>0</v>
      </c>
      <c r="H263" s="172">
        <f>IF($G$264=0,0,G263/$G$264)*100</f>
        <v>0</v>
      </c>
      <c r="I263" s="162">
        <f>$I$264*H263/100</f>
        <v>0</v>
      </c>
      <c r="J263" s="170">
        <f t="shared" si="96"/>
        <v>0</v>
      </c>
      <c r="K263" s="166">
        <f>H263/100*$K$264</f>
        <v>0</v>
      </c>
      <c r="L263" s="170">
        <f t="shared" si="97"/>
        <v>0</v>
      </c>
      <c r="M263" s="162">
        <f t="shared" si="91"/>
        <v>0</v>
      </c>
      <c r="N263" s="162">
        <f>IF(itc_fed_amount_deprbas_sta="Yes",L400,0)+IF(itc_fed_percent_deprbas_sta="Yes",J400,0)</f>
        <v>0</v>
      </c>
      <c r="O263" s="164">
        <f t="shared" si="93"/>
        <v>0</v>
      </c>
      <c r="P263" s="164">
        <f t="shared" si="94"/>
        <v>0</v>
      </c>
      <c r="Q263" s="164">
        <f t="shared" si="98"/>
        <v>0</v>
      </c>
    </row>
    <row r="264" spans="1:17" s="16" customFormat="1" x14ac:dyDescent="0.2">
      <c r="A264" s="41" t="s">
        <v>13</v>
      </c>
      <c r="B264" s="393">
        <f>SUM(B257:B262)</f>
        <v>0</v>
      </c>
      <c r="C264" s="178">
        <f>SUM(C257:C263)</f>
        <v>0</v>
      </c>
      <c r="D264" s="178">
        <f>B273+B279</f>
        <v>0</v>
      </c>
      <c r="E264" s="178">
        <f>B285</f>
        <v>0</v>
      </c>
      <c r="F264" s="260">
        <f>SUM(F257:F263)</f>
        <v>0</v>
      </c>
      <c r="G264" s="176">
        <f>SUM(G257:G263)</f>
        <v>0</v>
      </c>
      <c r="H264" s="173">
        <f>SUM(H257:H263)</f>
        <v>0</v>
      </c>
      <c r="I264" s="178">
        <f>MIN(itc_sta_percent_maxvalue,itc_sta_percent/100*G264)</f>
        <v>0</v>
      </c>
      <c r="J264" s="178">
        <f>SUM(J257:J263)</f>
        <v>0</v>
      </c>
      <c r="K264" s="176">
        <f>itc_sta_amount</f>
        <v>0</v>
      </c>
      <c r="L264" s="179">
        <f>SUM(L257:L263)</f>
        <v>0</v>
      </c>
      <c r="M264" s="178">
        <f>SUM(M257:M263)</f>
        <v>0</v>
      </c>
      <c r="N264" s="178">
        <f>SUM(N257:N263)</f>
        <v>0</v>
      </c>
      <c r="O264" s="260">
        <f>SUM(O257:O263)</f>
        <v>0</v>
      </c>
      <c r="P264" s="260">
        <f>SUM(P257:P263)</f>
        <v>0</v>
      </c>
      <c r="Q264" s="260">
        <f>SUM(Q257:Q263)</f>
        <v>0</v>
      </c>
    </row>
    <row r="265" spans="1:17" s="122" customFormat="1" x14ac:dyDescent="0.2">
      <c r="A265" s="4"/>
      <c r="B265" s="4"/>
    </row>
    <row r="266" spans="1:17" s="122" customFormat="1" x14ac:dyDescent="0.2">
      <c r="A266" s="4" t="s">
        <v>62</v>
      </c>
      <c r="B266" s="4"/>
    </row>
    <row r="267" spans="1:17" s="122" customFormat="1" x14ac:dyDescent="0.2">
      <c r="A267" s="117" t="str">
        <f>A541</f>
        <v>Investment Based Incentive (IBI)</v>
      </c>
      <c r="B267" s="4"/>
    </row>
    <row r="268" spans="1:17" s="122" customFormat="1" x14ac:dyDescent="0.2">
      <c r="A268" s="27" t="str">
        <f t="shared" ref="A268:A279" si="99">A542</f>
        <v>As fixed amount</v>
      </c>
      <c r="B268" s="4"/>
    </row>
    <row r="269" spans="1:17" s="122" customFormat="1" x14ac:dyDescent="0.2">
      <c r="A269" s="119" t="str">
        <f t="shared" si="99"/>
        <v>Federal ($)</v>
      </c>
      <c r="B269" s="215">
        <f>IF(ibi_fed_amount_deprbas_sta="Yes",ibi_fed_amount,0)</f>
        <v>0</v>
      </c>
    </row>
    <row r="270" spans="1:17" s="122" customFormat="1" x14ac:dyDescent="0.2">
      <c r="A270" s="119" t="str">
        <f t="shared" si="99"/>
        <v>State ($)</v>
      </c>
      <c r="B270" s="215">
        <f>IF(ibi_sta_amount_deprbas_sta="Yes",ibi_sta_amount,0)</f>
        <v>0</v>
      </c>
    </row>
    <row r="271" spans="1:17" s="122" customFormat="1" x14ac:dyDescent="0.2">
      <c r="A271" s="119" t="str">
        <f t="shared" si="99"/>
        <v>Utility ($)</v>
      </c>
      <c r="B271" s="215">
        <f>IF(ibi_uti_amount_deprbas_sta="Yes",ibi_uti_amount,0)</f>
        <v>0</v>
      </c>
    </row>
    <row r="272" spans="1:17" s="122" customFormat="1" x14ac:dyDescent="0.2">
      <c r="A272" s="119" t="str">
        <f t="shared" si="99"/>
        <v>Other ($)</v>
      </c>
      <c r="B272" s="216">
        <f>IF(ibi_oth_amount_deprbas_sta="Yes",ibi_oth_amount,0)</f>
        <v>0</v>
      </c>
    </row>
    <row r="273" spans="1:2" s="122" customFormat="1" x14ac:dyDescent="0.2">
      <c r="A273" s="119" t="str">
        <f t="shared" si="99"/>
        <v>Total</v>
      </c>
      <c r="B273" s="215">
        <f>SUM(B269:B272)</f>
        <v>0</v>
      </c>
    </row>
    <row r="274" spans="1:2" s="122" customFormat="1" x14ac:dyDescent="0.2">
      <c r="A274" s="27" t="str">
        <f t="shared" si="99"/>
        <v>As percentage</v>
      </c>
      <c r="B274" s="4"/>
    </row>
    <row r="275" spans="1:2" s="122" customFormat="1" x14ac:dyDescent="0.2">
      <c r="A275" s="119" t="str">
        <f t="shared" si="99"/>
        <v>Federal (% of total installed cost)</v>
      </c>
      <c r="B275" s="215">
        <f>IF(ibi_fed_percent_deprbas_sta="Yes",C549,0)</f>
        <v>0</v>
      </c>
    </row>
    <row r="276" spans="1:2" s="122" customFormat="1" x14ac:dyDescent="0.2">
      <c r="A276" s="119" t="str">
        <f>A550</f>
        <v>State (% of total installed cost)</v>
      </c>
      <c r="B276" s="215">
        <f>IF(ibi_sta_percent_deprbas_sta="Yes",C550,0)</f>
        <v>0</v>
      </c>
    </row>
    <row r="277" spans="1:2" s="122" customFormat="1" x14ac:dyDescent="0.2">
      <c r="A277" s="119" t="str">
        <f t="shared" si="99"/>
        <v>Utility (% of total installed cost)</v>
      </c>
      <c r="B277" s="215">
        <f>IF(ibi_uti_percent_deprbas_sta="Yes",C551,0)</f>
        <v>0</v>
      </c>
    </row>
    <row r="278" spans="1:2" s="122" customFormat="1" x14ac:dyDescent="0.2">
      <c r="A278" s="119" t="str">
        <f t="shared" si="99"/>
        <v>Other (% of total installed cost)</v>
      </c>
      <c r="B278" s="216">
        <f>IF(ibi_oth_percent_deprbas_sta="Yes",C552,0)</f>
        <v>0</v>
      </c>
    </row>
    <row r="279" spans="1:2" s="122" customFormat="1" x14ac:dyDescent="0.2">
      <c r="A279" s="119" t="str">
        <f t="shared" si="99"/>
        <v>Total</v>
      </c>
      <c r="B279" s="215">
        <f>SUM(B275:B278)</f>
        <v>0</v>
      </c>
    </row>
    <row r="280" spans="1:2" s="122" customFormat="1" x14ac:dyDescent="0.2">
      <c r="A280" s="117" t="str">
        <f t="shared" ref="A280:A285" si="100">A555</f>
        <v>Capacity Based Incentive (CBI)</v>
      </c>
      <c r="B280" s="4"/>
    </row>
    <row r="281" spans="1:2" s="122" customFormat="1" x14ac:dyDescent="0.2">
      <c r="A281" s="27" t="str">
        <f t="shared" si="100"/>
        <v>Federal ($/W)</v>
      </c>
      <c r="B281" s="215">
        <f>IF(cbi_fed_deprbas_sta="Yes",C556,0)</f>
        <v>0</v>
      </c>
    </row>
    <row r="282" spans="1:2" s="122" customFormat="1" x14ac:dyDescent="0.2">
      <c r="A282" s="27" t="str">
        <f t="shared" si="100"/>
        <v>State ($/W)</v>
      </c>
      <c r="B282" s="215">
        <f>IF(cbi_sta_deprbas_sta="Yes",C557,0)</f>
        <v>0</v>
      </c>
    </row>
    <row r="283" spans="1:2" s="122" customFormat="1" x14ac:dyDescent="0.2">
      <c r="A283" s="27" t="str">
        <f t="shared" si="100"/>
        <v>Utility ($/W)</v>
      </c>
      <c r="B283" s="215">
        <f>IF(cbi_uti_deprbas_sta="Yes",C558,0)</f>
        <v>0</v>
      </c>
    </row>
    <row r="284" spans="1:2" s="122" customFormat="1" x14ac:dyDescent="0.2">
      <c r="A284" s="27" t="str">
        <f t="shared" si="100"/>
        <v>Other ($/W)</v>
      </c>
      <c r="B284" s="215">
        <f>IF(cbi_oth_deprbas_sta="Yes",C559,0)</f>
        <v>0</v>
      </c>
    </row>
    <row r="285" spans="1:2" s="122" customFormat="1" x14ac:dyDescent="0.2">
      <c r="A285" s="27" t="str">
        <f t="shared" si="100"/>
        <v>Total</v>
      </c>
      <c r="B285" s="214">
        <f>SUM(B281:B284)</f>
        <v>0</v>
      </c>
    </row>
    <row r="286" spans="1:2" s="122" customFormat="1" x14ac:dyDescent="0.2">
      <c r="A286" s="117" t="s">
        <v>50</v>
      </c>
      <c r="B286" s="215">
        <f>B273+B279+B285</f>
        <v>0</v>
      </c>
    </row>
    <row r="287" spans="1:2" s="122" customFormat="1" x14ac:dyDescent="0.2">
      <c r="A287" s="4"/>
      <c r="B287" s="4"/>
    </row>
    <row r="288" spans="1:2" s="122" customFormat="1" x14ac:dyDescent="0.2">
      <c r="A288" s="4" t="s">
        <v>80</v>
      </c>
      <c r="B288" s="4"/>
    </row>
    <row r="289" spans="1:42" s="122" customFormat="1" x14ac:dyDescent="0.2">
      <c r="A289" s="27" t="s">
        <v>56</v>
      </c>
      <c r="B289" s="4"/>
    </row>
    <row r="290" spans="1:42" x14ac:dyDescent="0.2">
      <c r="A290" s="33" t="str">
        <f>A257</f>
        <v>5-yr MACRS</v>
      </c>
      <c r="B290" s="221" cm="1">
        <f t="array" ref="B290">SUM(IF(ISNUMBER(C291:AP291),C291:AP291))</f>
        <v>0</v>
      </c>
      <c r="C290" s="222" t="e">
        <f>LOOKUP(C$2,'Depreciation Schedules'!$A$3:$A$42,'Depreciation Schedules'!$B$3:$B$42)</f>
        <v>#N/A</v>
      </c>
      <c r="D290" s="222" t="e">
        <f>LOOKUP(D$2,'Depreciation Schedules'!$A$3:$A$42,'Depreciation Schedules'!$B$3:$B$42)</f>
        <v>#N/A</v>
      </c>
      <c r="E290" s="222" t="e">
        <f>LOOKUP(E$2,'Depreciation Schedules'!$A$3:$A$42,'Depreciation Schedules'!$B$3:$B$42)</f>
        <v>#N/A</v>
      </c>
      <c r="F290" s="222" t="e">
        <f>LOOKUP(F$2,'Depreciation Schedules'!$A$3:$A$42,'Depreciation Schedules'!$B$3:$B$42)</f>
        <v>#N/A</v>
      </c>
      <c r="G290" s="222" t="e">
        <f>LOOKUP(G$2,'Depreciation Schedules'!$A$3:$A$42,'Depreciation Schedules'!$B$3:$B$42)</f>
        <v>#N/A</v>
      </c>
      <c r="H290" s="222" t="e">
        <f>LOOKUP(H$2,'Depreciation Schedules'!$A$3:$A$42,'Depreciation Schedules'!$B$3:$B$42)</f>
        <v>#N/A</v>
      </c>
      <c r="I290" s="222" t="e">
        <f>LOOKUP(I$2,'Depreciation Schedules'!$A$3:$A$42,'Depreciation Schedules'!$B$3:$B$42)</f>
        <v>#N/A</v>
      </c>
      <c r="J290" s="222" t="e">
        <f>LOOKUP(J$2,'Depreciation Schedules'!$A$3:$A$42,'Depreciation Schedules'!$B$3:$B$42)</f>
        <v>#N/A</v>
      </c>
      <c r="K290" s="222" t="e">
        <f>LOOKUP(K$2,'Depreciation Schedules'!$A$3:$A$42,'Depreciation Schedules'!$B$3:$B$42)</f>
        <v>#N/A</v>
      </c>
      <c r="L290" s="222" t="e">
        <f>LOOKUP(L$2,'Depreciation Schedules'!$A$3:$A$42,'Depreciation Schedules'!$B$3:$B$42)</f>
        <v>#N/A</v>
      </c>
      <c r="M290" s="222" t="e">
        <f>LOOKUP(M$2,'Depreciation Schedules'!$A$3:$A$42,'Depreciation Schedules'!$B$3:$B$42)</f>
        <v>#N/A</v>
      </c>
      <c r="N290" s="222" t="e">
        <f>LOOKUP(N$2,'Depreciation Schedules'!$A$3:$A$42,'Depreciation Schedules'!$B$3:$B$42)</f>
        <v>#N/A</v>
      </c>
      <c r="O290" s="222" t="e">
        <f>LOOKUP(O$2,'Depreciation Schedules'!$A$3:$A$42,'Depreciation Schedules'!$B$3:$B$42)</f>
        <v>#N/A</v>
      </c>
      <c r="P290" s="222" t="e">
        <f>LOOKUP(P$2,'Depreciation Schedules'!$A$3:$A$42,'Depreciation Schedules'!$B$3:$B$42)</f>
        <v>#N/A</v>
      </c>
      <c r="Q290" s="222" t="e">
        <f>LOOKUP(Q$2,'Depreciation Schedules'!$A$3:$A$42,'Depreciation Schedules'!$B$3:$B$42)</f>
        <v>#N/A</v>
      </c>
      <c r="R290" s="222" t="e">
        <f>LOOKUP(R$2,'Depreciation Schedules'!$A$3:$A$42,'Depreciation Schedules'!$B$3:$B$42)</f>
        <v>#N/A</v>
      </c>
      <c r="S290" s="222" t="e">
        <f>LOOKUP(S$2,'Depreciation Schedules'!$A$3:$A$42,'Depreciation Schedules'!$B$3:$B$42)</f>
        <v>#N/A</v>
      </c>
      <c r="T290" s="222" t="e">
        <f>LOOKUP(T$2,'Depreciation Schedules'!$A$3:$A$42,'Depreciation Schedules'!$B$3:$B$42)</f>
        <v>#N/A</v>
      </c>
      <c r="U290" s="222" t="e">
        <f>LOOKUP(U$2,'Depreciation Schedules'!$A$3:$A$42,'Depreciation Schedules'!$B$3:$B$42)</f>
        <v>#N/A</v>
      </c>
      <c r="V290" s="222" t="e">
        <f>LOOKUP(V$2,'Depreciation Schedules'!$A$3:$A$42,'Depreciation Schedules'!$B$3:$B$42)</f>
        <v>#N/A</v>
      </c>
      <c r="W290" s="222" t="e">
        <f>LOOKUP(W$2,'Depreciation Schedules'!$A$3:$A$42,'Depreciation Schedules'!$B$3:$B$42)</f>
        <v>#N/A</v>
      </c>
      <c r="X290" s="222" t="e">
        <f>LOOKUP(X$2,'Depreciation Schedules'!$A$3:$A$42,'Depreciation Schedules'!$B$3:$B$42)</f>
        <v>#N/A</v>
      </c>
      <c r="Y290" s="222" t="e">
        <f>LOOKUP(Y$2,'Depreciation Schedules'!$A$3:$A$42,'Depreciation Schedules'!$B$3:$B$42)</f>
        <v>#N/A</v>
      </c>
      <c r="Z290" s="222" t="e">
        <f>LOOKUP(Z$2,'Depreciation Schedules'!$A$3:$A$42,'Depreciation Schedules'!$B$3:$B$42)</f>
        <v>#N/A</v>
      </c>
      <c r="AA290" s="222" t="e">
        <f>LOOKUP(AA$2,'Depreciation Schedules'!$A$3:$A$42,'Depreciation Schedules'!$B$3:$B$42)</f>
        <v>#N/A</v>
      </c>
      <c r="AB290" s="222" t="e">
        <f>LOOKUP(AB$2,'Depreciation Schedules'!$A$3:$A$42,'Depreciation Schedules'!$B$3:$B$42)</f>
        <v>#N/A</v>
      </c>
      <c r="AC290" s="222" t="e">
        <f>LOOKUP(AC$2,'Depreciation Schedules'!$A$3:$A$42,'Depreciation Schedules'!$B$3:$B$42)</f>
        <v>#N/A</v>
      </c>
      <c r="AD290" s="222" t="e">
        <f>LOOKUP(AD$2,'Depreciation Schedules'!$A$3:$A$42,'Depreciation Schedules'!$B$3:$B$42)</f>
        <v>#N/A</v>
      </c>
      <c r="AE290" s="222" t="e">
        <f>LOOKUP(AE$2,'Depreciation Schedules'!$A$3:$A$42,'Depreciation Schedules'!$B$3:$B$42)</f>
        <v>#N/A</v>
      </c>
      <c r="AF290" s="222" t="e">
        <f>LOOKUP(AF$2,'Depreciation Schedules'!$A$3:$A$42,'Depreciation Schedules'!$B$3:$B$42)</f>
        <v>#N/A</v>
      </c>
      <c r="AG290" s="222" t="e">
        <f>LOOKUP(AG$2,'Depreciation Schedules'!$A$3:$A$42,'Depreciation Schedules'!$B$3:$B$42)</f>
        <v>#N/A</v>
      </c>
      <c r="AH290" s="222" t="e">
        <f>LOOKUP(AH$2,'Depreciation Schedules'!$A$3:$A$42,'Depreciation Schedules'!$B$3:$B$42)</f>
        <v>#N/A</v>
      </c>
      <c r="AI290" s="222" t="e">
        <f>LOOKUP(AI$2,'Depreciation Schedules'!$A$3:$A$42,'Depreciation Schedules'!$B$3:$B$42)</f>
        <v>#N/A</v>
      </c>
      <c r="AJ290" s="222" t="e">
        <f>LOOKUP(AJ$2,'Depreciation Schedules'!$A$3:$A$42,'Depreciation Schedules'!$B$3:$B$42)</f>
        <v>#N/A</v>
      </c>
      <c r="AK290" s="222" t="e">
        <f>LOOKUP(AK$2,'Depreciation Schedules'!$A$3:$A$42,'Depreciation Schedules'!$B$3:$B$42)</f>
        <v>#N/A</v>
      </c>
      <c r="AL290" s="222" t="e">
        <f>LOOKUP(AL$2,'Depreciation Schedules'!$A$3:$A$42,'Depreciation Schedules'!$B$3:$B$42)</f>
        <v>#N/A</v>
      </c>
      <c r="AM290" s="222" t="e">
        <f>LOOKUP(AM$2,'Depreciation Schedules'!$A$3:$A$42,'Depreciation Schedules'!$B$3:$B$42)</f>
        <v>#N/A</v>
      </c>
      <c r="AN290" s="222" t="e">
        <f>LOOKUP(AN$2,'Depreciation Schedules'!$A$3:$A$42,'Depreciation Schedules'!$B$3:$B$42)</f>
        <v>#N/A</v>
      </c>
      <c r="AO290" s="222" t="e">
        <f>LOOKUP(AO$2,'Depreciation Schedules'!$A$3:$A$42,'Depreciation Schedules'!$B$3:$B$42)</f>
        <v>#N/A</v>
      </c>
      <c r="AP290" s="222" t="e">
        <f>LOOKUP(AP$2,'Depreciation Schedules'!$A$3:$A$42,'Depreciation Schedules'!$B$3:$B$42)</f>
        <v>#N/A</v>
      </c>
    </row>
    <row r="291" spans="1:42" x14ac:dyDescent="0.2">
      <c r="A291" s="33" t="str">
        <f>A258</f>
        <v>15-yr MACRS</v>
      </c>
      <c r="B291" s="221" cm="1">
        <f t="array" ref="B291">SUM(IF(ISNUMBER(C292:AP292),C292:AP292))</f>
        <v>0</v>
      </c>
      <c r="C291" s="222" t="e">
        <f>LOOKUP(C$2,'Depreciation Schedules'!$A$3:$A$42,'Depreciation Schedules'!$C$3:$C$42)</f>
        <v>#N/A</v>
      </c>
      <c r="D291" s="222" t="e">
        <f>LOOKUP(D$2,'Depreciation Schedules'!$A$3:$A$42,'Depreciation Schedules'!$C$3:$C$42)</f>
        <v>#N/A</v>
      </c>
      <c r="E291" s="222" t="e">
        <f>LOOKUP(E$2,'Depreciation Schedules'!$A$3:$A$42,'Depreciation Schedules'!$C$3:$C$42)</f>
        <v>#N/A</v>
      </c>
      <c r="F291" s="222" t="e">
        <f>LOOKUP(F$2,'Depreciation Schedules'!$A$3:$A$42,'Depreciation Schedules'!$C$3:$C$42)</f>
        <v>#N/A</v>
      </c>
      <c r="G291" s="222" t="e">
        <f>LOOKUP(G$2,'Depreciation Schedules'!$A$3:$A$42,'Depreciation Schedules'!$C$3:$C$42)</f>
        <v>#N/A</v>
      </c>
      <c r="H291" s="222" t="e">
        <f>LOOKUP(H$2,'Depreciation Schedules'!$A$3:$A$42,'Depreciation Schedules'!$C$3:$C$42)</f>
        <v>#N/A</v>
      </c>
      <c r="I291" s="222" t="e">
        <f>LOOKUP(I$2,'Depreciation Schedules'!$A$3:$A$42,'Depreciation Schedules'!$C$3:$C$42)</f>
        <v>#N/A</v>
      </c>
      <c r="J291" s="222" t="e">
        <f>LOOKUP(J$2,'Depreciation Schedules'!$A$3:$A$42,'Depreciation Schedules'!$C$3:$C$42)</f>
        <v>#N/A</v>
      </c>
      <c r="K291" s="222" t="e">
        <f>LOOKUP(K$2,'Depreciation Schedules'!$A$3:$A$42,'Depreciation Schedules'!$C$3:$C$42)</f>
        <v>#N/A</v>
      </c>
      <c r="L291" s="222" t="e">
        <f>LOOKUP(L$2,'Depreciation Schedules'!$A$3:$A$42,'Depreciation Schedules'!$C$3:$C$42)</f>
        <v>#N/A</v>
      </c>
      <c r="M291" s="222" t="e">
        <f>LOOKUP(M$2,'Depreciation Schedules'!$A$3:$A$42,'Depreciation Schedules'!$C$3:$C$42)</f>
        <v>#N/A</v>
      </c>
      <c r="N291" s="222" t="e">
        <f>LOOKUP(N$2,'Depreciation Schedules'!$A$3:$A$42,'Depreciation Schedules'!$C$3:$C$42)</f>
        <v>#N/A</v>
      </c>
      <c r="O291" s="222" t="e">
        <f>LOOKUP(O$2,'Depreciation Schedules'!$A$3:$A$42,'Depreciation Schedules'!$C$3:$C$42)</f>
        <v>#N/A</v>
      </c>
      <c r="P291" s="222" t="e">
        <f>LOOKUP(P$2,'Depreciation Schedules'!$A$3:$A$42,'Depreciation Schedules'!$C$3:$C$42)</f>
        <v>#N/A</v>
      </c>
      <c r="Q291" s="222" t="e">
        <f>LOOKUP(Q$2,'Depreciation Schedules'!$A$3:$A$42,'Depreciation Schedules'!$C$3:$C$42)</f>
        <v>#N/A</v>
      </c>
      <c r="R291" s="222" t="e">
        <f>LOOKUP(R$2,'Depreciation Schedules'!$A$3:$A$42,'Depreciation Schedules'!$C$3:$C$42)</f>
        <v>#N/A</v>
      </c>
      <c r="S291" s="222" t="e">
        <f>LOOKUP(S$2,'Depreciation Schedules'!$A$3:$A$42,'Depreciation Schedules'!$C$3:$C$42)</f>
        <v>#N/A</v>
      </c>
      <c r="T291" s="222" t="e">
        <f>LOOKUP(T$2,'Depreciation Schedules'!$A$3:$A$42,'Depreciation Schedules'!$C$3:$C$42)</f>
        <v>#N/A</v>
      </c>
      <c r="U291" s="222" t="e">
        <f>LOOKUP(U$2,'Depreciation Schedules'!$A$3:$A$42,'Depreciation Schedules'!$C$3:$C$42)</f>
        <v>#N/A</v>
      </c>
      <c r="V291" s="222" t="e">
        <f>LOOKUP(V$2,'Depreciation Schedules'!$A$3:$A$42,'Depreciation Schedules'!$C$3:$C$42)</f>
        <v>#N/A</v>
      </c>
      <c r="W291" s="222" t="e">
        <f>LOOKUP(W$2,'Depreciation Schedules'!$A$3:$A$42,'Depreciation Schedules'!$C$3:$C$42)</f>
        <v>#N/A</v>
      </c>
      <c r="X291" s="222" t="e">
        <f>LOOKUP(X$2,'Depreciation Schedules'!$A$3:$A$42,'Depreciation Schedules'!$C$3:$C$42)</f>
        <v>#N/A</v>
      </c>
      <c r="Y291" s="222" t="e">
        <f>LOOKUP(Y$2,'Depreciation Schedules'!$A$3:$A$42,'Depreciation Schedules'!$C$3:$C$42)</f>
        <v>#N/A</v>
      </c>
      <c r="Z291" s="222" t="e">
        <f>LOOKUP(Z$2,'Depreciation Schedules'!$A$3:$A$42,'Depreciation Schedules'!$C$3:$C$42)</f>
        <v>#N/A</v>
      </c>
      <c r="AA291" s="222" t="e">
        <f>LOOKUP(AA$2,'Depreciation Schedules'!$A$3:$A$42,'Depreciation Schedules'!$C$3:$C$42)</f>
        <v>#N/A</v>
      </c>
      <c r="AB291" s="222" t="e">
        <f>LOOKUP(AB$2,'Depreciation Schedules'!$A$3:$A$42,'Depreciation Schedules'!$C$3:$C$42)</f>
        <v>#N/A</v>
      </c>
      <c r="AC291" s="222" t="e">
        <f>LOOKUP(AC$2,'Depreciation Schedules'!$A$3:$A$42,'Depreciation Schedules'!$C$3:$C$42)</f>
        <v>#N/A</v>
      </c>
      <c r="AD291" s="222" t="e">
        <f>LOOKUP(AD$2,'Depreciation Schedules'!$A$3:$A$42,'Depreciation Schedules'!$C$3:$C$42)</f>
        <v>#N/A</v>
      </c>
      <c r="AE291" s="222" t="e">
        <f>LOOKUP(AE$2,'Depreciation Schedules'!$A$3:$A$42,'Depreciation Schedules'!$C$3:$C$42)</f>
        <v>#N/A</v>
      </c>
      <c r="AF291" s="222" t="e">
        <f>LOOKUP(AF$2,'Depreciation Schedules'!$A$3:$A$42,'Depreciation Schedules'!$C$3:$C$42)</f>
        <v>#N/A</v>
      </c>
      <c r="AG291" s="222" t="e">
        <f>LOOKUP(AG$2,'Depreciation Schedules'!$A$3:$A$42,'Depreciation Schedules'!$C$3:$C$42)</f>
        <v>#N/A</v>
      </c>
      <c r="AH291" s="222" t="e">
        <f>LOOKUP(AH$2,'Depreciation Schedules'!$A$3:$A$42,'Depreciation Schedules'!$C$3:$C$42)</f>
        <v>#N/A</v>
      </c>
      <c r="AI291" s="222" t="e">
        <f>LOOKUP(AI$2,'Depreciation Schedules'!$A$3:$A$42,'Depreciation Schedules'!$C$3:$C$42)</f>
        <v>#N/A</v>
      </c>
      <c r="AJ291" s="222" t="e">
        <f>LOOKUP(AJ$2,'Depreciation Schedules'!$A$3:$A$42,'Depreciation Schedules'!$C$3:$C$42)</f>
        <v>#N/A</v>
      </c>
      <c r="AK291" s="222" t="e">
        <f>LOOKUP(AK$2,'Depreciation Schedules'!$A$3:$A$42,'Depreciation Schedules'!$C$3:$C$42)</f>
        <v>#N/A</v>
      </c>
      <c r="AL291" s="222" t="e">
        <f>LOOKUP(AL$2,'Depreciation Schedules'!$A$3:$A$42,'Depreciation Schedules'!$C$3:$C$42)</f>
        <v>#N/A</v>
      </c>
      <c r="AM291" s="222" t="e">
        <f>LOOKUP(AM$2,'Depreciation Schedules'!$A$3:$A$42,'Depreciation Schedules'!$C$3:$C$42)</f>
        <v>#N/A</v>
      </c>
      <c r="AN291" s="222" t="e">
        <f>LOOKUP(AN$2,'Depreciation Schedules'!$A$3:$A$42,'Depreciation Schedules'!$C$3:$C$42)</f>
        <v>#N/A</v>
      </c>
      <c r="AO291" s="222" t="e">
        <f>LOOKUP(AO$2,'Depreciation Schedules'!$A$3:$A$42,'Depreciation Schedules'!$C$3:$C$42)</f>
        <v>#N/A</v>
      </c>
      <c r="AP291" s="222" t="e">
        <f>LOOKUP(AP$2,'Depreciation Schedules'!$A$3:$A$42,'Depreciation Schedules'!$C$3:$C$42)</f>
        <v>#N/A</v>
      </c>
    </row>
    <row r="292" spans="1:42" x14ac:dyDescent="0.2">
      <c r="A292" s="33" t="str">
        <f>A259</f>
        <v>5-yr SL</v>
      </c>
      <c r="B292" s="221" cm="1">
        <f t="array" ref="B292">SUM(IF(ISNUMBER(C293:AP293),C293:AP293))</f>
        <v>0</v>
      </c>
      <c r="C292" s="222" t="e">
        <f>LOOKUP(C$2,'Depreciation Schedules'!$A$3:$A$42,'Depreciation Schedules'!$D$3:$D$42)</f>
        <v>#N/A</v>
      </c>
      <c r="D292" s="222" t="e">
        <f>LOOKUP(D$2,'Depreciation Schedules'!$A$3:$A$42,'Depreciation Schedules'!$D$3:$D$42)</f>
        <v>#N/A</v>
      </c>
      <c r="E292" s="222" t="e">
        <f>LOOKUP(E$2,'Depreciation Schedules'!$A$3:$A$42,'Depreciation Schedules'!$D$3:$D$42)</f>
        <v>#N/A</v>
      </c>
      <c r="F292" s="222" t="e">
        <f>LOOKUP(F$2,'Depreciation Schedules'!$A$3:$A$42,'Depreciation Schedules'!$D$3:$D$42)</f>
        <v>#N/A</v>
      </c>
      <c r="G292" s="222" t="e">
        <f>LOOKUP(G$2,'Depreciation Schedules'!$A$3:$A$42,'Depreciation Schedules'!$D$3:$D$42)</f>
        <v>#N/A</v>
      </c>
      <c r="H292" s="222" t="e">
        <f>LOOKUP(H$2,'Depreciation Schedules'!$A$3:$A$42,'Depreciation Schedules'!$D$3:$D$42)</f>
        <v>#N/A</v>
      </c>
      <c r="I292" s="222" t="e">
        <f>LOOKUP(I$2,'Depreciation Schedules'!$A$3:$A$42,'Depreciation Schedules'!$D$3:$D$42)</f>
        <v>#N/A</v>
      </c>
      <c r="J292" s="222" t="e">
        <f>LOOKUP(J$2,'Depreciation Schedules'!$A$3:$A$42,'Depreciation Schedules'!$D$3:$D$42)</f>
        <v>#N/A</v>
      </c>
      <c r="K292" s="222" t="e">
        <f>LOOKUP(K$2,'Depreciation Schedules'!$A$3:$A$42,'Depreciation Schedules'!$D$3:$D$42)</f>
        <v>#N/A</v>
      </c>
      <c r="L292" s="222" t="e">
        <f>LOOKUP(L$2,'Depreciation Schedules'!$A$3:$A$42,'Depreciation Schedules'!$D$3:$D$42)</f>
        <v>#N/A</v>
      </c>
      <c r="M292" s="222" t="e">
        <f>LOOKUP(M$2,'Depreciation Schedules'!$A$3:$A$42,'Depreciation Schedules'!$D$3:$D$42)</f>
        <v>#N/A</v>
      </c>
      <c r="N292" s="222" t="e">
        <f>LOOKUP(N$2,'Depreciation Schedules'!$A$3:$A$42,'Depreciation Schedules'!$D$3:$D$42)</f>
        <v>#N/A</v>
      </c>
      <c r="O292" s="222" t="e">
        <f>LOOKUP(O$2,'Depreciation Schedules'!$A$3:$A$42,'Depreciation Schedules'!$D$3:$D$42)</f>
        <v>#N/A</v>
      </c>
      <c r="P292" s="222" t="e">
        <f>LOOKUP(P$2,'Depreciation Schedules'!$A$3:$A$42,'Depreciation Schedules'!$D$3:$D$42)</f>
        <v>#N/A</v>
      </c>
      <c r="Q292" s="222" t="e">
        <f>LOOKUP(Q$2,'Depreciation Schedules'!$A$3:$A$42,'Depreciation Schedules'!$D$3:$D$42)</f>
        <v>#N/A</v>
      </c>
      <c r="R292" s="222" t="e">
        <f>LOOKUP(R$2,'Depreciation Schedules'!$A$3:$A$42,'Depreciation Schedules'!$D$3:$D$42)</f>
        <v>#N/A</v>
      </c>
      <c r="S292" s="222" t="e">
        <f>LOOKUP(S$2,'Depreciation Schedules'!$A$3:$A$42,'Depreciation Schedules'!$D$3:$D$42)</f>
        <v>#N/A</v>
      </c>
      <c r="T292" s="222" t="e">
        <f>LOOKUP(T$2,'Depreciation Schedules'!$A$3:$A$42,'Depreciation Schedules'!$D$3:$D$42)</f>
        <v>#N/A</v>
      </c>
      <c r="U292" s="222" t="e">
        <f>LOOKUP(U$2,'Depreciation Schedules'!$A$3:$A$42,'Depreciation Schedules'!$D$3:$D$42)</f>
        <v>#N/A</v>
      </c>
      <c r="V292" s="222" t="e">
        <f>LOOKUP(V$2,'Depreciation Schedules'!$A$3:$A$42,'Depreciation Schedules'!$D$3:$D$42)</f>
        <v>#N/A</v>
      </c>
      <c r="W292" s="222" t="e">
        <f>LOOKUP(W$2,'Depreciation Schedules'!$A$3:$A$42,'Depreciation Schedules'!$D$3:$D$42)</f>
        <v>#N/A</v>
      </c>
      <c r="X292" s="222" t="e">
        <f>LOOKUP(X$2,'Depreciation Schedules'!$A$3:$A$42,'Depreciation Schedules'!$D$3:$D$42)</f>
        <v>#N/A</v>
      </c>
      <c r="Y292" s="222" t="e">
        <f>LOOKUP(Y$2,'Depreciation Schedules'!$A$3:$A$42,'Depreciation Schedules'!$D$3:$D$42)</f>
        <v>#N/A</v>
      </c>
      <c r="Z292" s="222" t="e">
        <f>LOOKUP(Z$2,'Depreciation Schedules'!$A$3:$A$42,'Depreciation Schedules'!$D$3:$D$42)</f>
        <v>#N/A</v>
      </c>
      <c r="AA292" s="222" t="e">
        <f>LOOKUP(AA$2,'Depreciation Schedules'!$A$3:$A$42,'Depreciation Schedules'!$D$3:$D$42)</f>
        <v>#N/A</v>
      </c>
      <c r="AB292" s="222" t="e">
        <f>LOOKUP(AB$2,'Depreciation Schedules'!$A$3:$A$42,'Depreciation Schedules'!$D$3:$D$42)</f>
        <v>#N/A</v>
      </c>
      <c r="AC292" s="222" t="e">
        <f>LOOKUP(AC$2,'Depreciation Schedules'!$A$3:$A$42,'Depreciation Schedules'!$D$3:$D$42)</f>
        <v>#N/A</v>
      </c>
      <c r="AD292" s="222" t="e">
        <f>LOOKUP(AD$2,'Depreciation Schedules'!$A$3:$A$42,'Depreciation Schedules'!$D$3:$D$42)</f>
        <v>#N/A</v>
      </c>
      <c r="AE292" s="222" t="e">
        <f>LOOKUP(AE$2,'Depreciation Schedules'!$A$3:$A$42,'Depreciation Schedules'!$D$3:$D$42)</f>
        <v>#N/A</v>
      </c>
      <c r="AF292" s="222" t="e">
        <f>LOOKUP(AF$2,'Depreciation Schedules'!$A$3:$A$42,'Depreciation Schedules'!$D$3:$D$42)</f>
        <v>#N/A</v>
      </c>
      <c r="AG292" s="222" t="e">
        <f>LOOKUP(AG$2,'Depreciation Schedules'!$A$3:$A$42,'Depreciation Schedules'!$D$3:$D$42)</f>
        <v>#N/A</v>
      </c>
      <c r="AH292" s="222" t="e">
        <f>LOOKUP(AH$2,'Depreciation Schedules'!$A$3:$A$42,'Depreciation Schedules'!$D$3:$D$42)</f>
        <v>#N/A</v>
      </c>
      <c r="AI292" s="222" t="e">
        <f>LOOKUP(AI$2,'Depreciation Schedules'!$A$3:$A$42,'Depreciation Schedules'!$D$3:$D$42)</f>
        <v>#N/A</v>
      </c>
      <c r="AJ292" s="222" t="e">
        <f>LOOKUP(AJ$2,'Depreciation Schedules'!$A$3:$A$42,'Depreciation Schedules'!$D$3:$D$42)</f>
        <v>#N/A</v>
      </c>
      <c r="AK292" s="222" t="e">
        <f>LOOKUP(AK$2,'Depreciation Schedules'!$A$3:$A$42,'Depreciation Schedules'!$D$3:$D$42)</f>
        <v>#N/A</v>
      </c>
      <c r="AL292" s="222" t="e">
        <f>LOOKUP(AL$2,'Depreciation Schedules'!$A$3:$A$42,'Depreciation Schedules'!$D$3:$D$42)</f>
        <v>#N/A</v>
      </c>
      <c r="AM292" s="222" t="e">
        <f>LOOKUP(AM$2,'Depreciation Schedules'!$A$3:$A$42,'Depreciation Schedules'!$D$3:$D$42)</f>
        <v>#N/A</v>
      </c>
      <c r="AN292" s="222" t="e">
        <f>LOOKUP(AN$2,'Depreciation Schedules'!$A$3:$A$42,'Depreciation Schedules'!$D$3:$D$42)</f>
        <v>#N/A</v>
      </c>
      <c r="AO292" s="222" t="e">
        <f>LOOKUP(AO$2,'Depreciation Schedules'!$A$3:$A$42,'Depreciation Schedules'!$D$3:$D$42)</f>
        <v>#N/A</v>
      </c>
      <c r="AP292" s="222" t="e">
        <f>LOOKUP(AP$2,'Depreciation Schedules'!$A$3:$A$42,'Depreciation Schedules'!$D$3:$D$42)</f>
        <v>#N/A</v>
      </c>
    </row>
    <row r="293" spans="1:42" x14ac:dyDescent="0.2">
      <c r="A293" s="33" t="str">
        <f>A260</f>
        <v>15-yr SL</v>
      </c>
      <c r="B293" s="221" cm="1">
        <f t="array" ref="B293">SUM(IF(ISNUMBER(C294:AP294),C294:AP294))</f>
        <v>0</v>
      </c>
      <c r="C293" s="222" t="e">
        <f>LOOKUP(C$2,'Depreciation Schedules'!$A$3:$A$42,'Depreciation Schedules'!$E$3:$E$42)</f>
        <v>#N/A</v>
      </c>
      <c r="D293" s="222" t="e">
        <f>LOOKUP(D$2,'Depreciation Schedules'!$A$3:$A$42,'Depreciation Schedules'!$E$3:$E$42)</f>
        <v>#N/A</v>
      </c>
      <c r="E293" s="222" t="e">
        <f>LOOKUP(E$2,'Depreciation Schedules'!$A$3:$A$42,'Depreciation Schedules'!$E$3:$E$42)</f>
        <v>#N/A</v>
      </c>
      <c r="F293" s="222" t="e">
        <f>LOOKUP(F$2,'Depreciation Schedules'!$A$3:$A$42,'Depreciation Schedules'!$E$3:$E$42)</f>
        <v>#N/A</v>
      </c>
      <c r="G293" s="222" t="e">
        <f>LOOKUP(G$2,'Depreciation Schedules'!$A$3:$A$42,'Depreciation Schedules'!$E$3:$E$42)</f>
        <v>#N/A</v>
      </c>
      <c r="H293" s="222" t="e">
        <f>LOOKUP(H$2,'Depreciation Schedules'!$A$3:$A$42,'Depreciation Schedules'!$E$3:$E$42)</f>
        <v>#N/A</v>
      </c>
      <c r="I293" s="222" t="e">
        <f>LOOKUP(I$2,'Depreciation Schedules'!$A$3:$A$42,'Depreciation Schedules'!$E$3:$E$42)</f>
        <v>#N/A</v>
      </c>
      <c r="J293" s="222" t="e">
        <f>LOOKUP(J$2,'Depreciation Schedules'!$A$3:$A$42,'Depreciation Schedules'!$E$3:$E$42)</f>
        <v>#N/A</v>
      </c>
      <c r="K293" s="222" t="e">
        <f>LOOKUP(K$2,'Depreciation Schedules'!$A$3:$A$42,'Depreciation Schedules'!$E$3:$E$42)</f>
        <v>#N/A</v>
      </c>
      <c r="L293" s="222" t="e">
        <f>LOOKUP(L$2,'Depreciation Schedules'!$A$3:$A$42,'Depreciation Schedules'!$E$3:$E$42)</f>
        <v>#N/A</v>
      </c>
      <c r="M293" s="222" t="e">
        <f>LOOKUP(M$2,'Depreciation Schedules'!$A$3:$A$42,'Depreciation Schedules'!$E$3:$E$42)</f>
        <v>#N/A</v>
      </c>
      <c r="N293" s="222" t="e">
        <f>LOOKUP(N$2,'Depreciation Schedules'!$A$3:$A$42,'Depreciation Schedules'!$E$3:$E$42)</f>
        <v>#N/A</v>
      </c>
      <c r="O293" s="222" t="e">
        <f>LOOKUP(O$2,'Depreciation Schedules'!$A$3:$A$42,'Depreciation Schedules'!$E$3:$E$42)</f>
        <v>#N/A</v>
      </c>
      <c r="P293" s="222" t="e">
        <f>LOOKUP(P$2,'Depreciation Schedules'!$A$3:$A$42,'Depreciation Schedules'!$E$3:$E$42)</f>
        <v>#N/A</v>
      </c>
      <c r="Q293" s="222" t="e">
        <f>LOOKUP(Q$2,'Depreciation Schedules'!$A$3:$A$42,'Depreciation Schedules'!$E$3:$E$42)</f>
        <v>#N/A</v>
      </c>
      <c r="R293" s="222" t="e">
        <f>LOOKUP(R$2,'Depreciation Schedules'!$A$3:$A$42,'Depreciation Schedules'!$E$3:$E$42)</f>
        <v>#N/A</v>
      </c>
      <c r="S293" s="222" t="e">
        <f>LOOKUP(S$2,'Depreciation Schedules'!$A$3:$A$42,'Depreciation Schedules'!$E$3:$E$42)</f>
        <v>#N/A</v>
      </c>
      <c r="T293" s="222" t="e">
        <f>LOOKUP(T$2,'Depreciation Schedules'!$A$3:$A$42,'Depreciation Schedules'!$E$3:$E$42)</f>
        <v>#N/A</v>
      </c>
      <c r="U293" s="222" t="e">
        <f>LOOKUP(U$2,'Depreciation Schedules'!$A$3:$A$42,'Depreciation Schedules'!$E$3:$E$42)</f>
        <v>#N/A</v>
      </c>
      <c r="V293" s="222" t="e">
        <f>LOOKUP(V$2,'Depreciation Schedules'!$A$3:$A$42,'Depreciation Schedules'!$E$3:$E$42)</f>
        <v>#N/A</v>
      </c>
      <c r="W293" s="222" t="e">
        <f>LOOKUP(W$2,'Depreciation Schedules'!$A$3:$A$42,'Depreciation Schedules'!$E$3:$E$42)</f>
        <v>#N/A</v>
      </c>
      <c r="X293" s="222" t="e">
        <f>LOOKUP(X$2,'Depreciation Schedules'!$A$3:$A$42,'Depreciation Schedules'!$E$3:$E$42)</f>
        <v>#N/A</v>
      </c>
      <c r="Y293" s="222" t="e">
        <f>LOOKUP(Y$2,'Depreciation Schedules'!$A$3:$A$42,'Depreciation Schedules'!$E$3:$E$42)</f>
        <v>#N/A</v>
      </c>
      <c r="Z293" s="222" t="e">
        <f>LOOKUP(Z$2,'Depreciation Schedules'!$A$3:$A$42,'Depreciation Schedules'!$E$3:$E$42)</f>
        <v>#N/A</v>
      </c>
      <c r="AA293" s="222" t="e">
        <f>LOOKUP(AA$2,'Depreciation Schedules'!$A$3:$A$42,'Depreciation Schedules'!$E$3:$E$42)</f>
        <v>#N/A</v>
      </c>
      <c r="AB293" s="222" t="e">
        <f>LOOKUP(AB$2,'Depreciation Schedules'!$A$3:$A$42,'Depreciation Schedules'!$E$3:$E$42)</f>
        <v>#N/A</v>
      </c>
      <c r="AC293" s="222" t="e">
        <f>LOOKUP(AC$2,'Depreciation Schedules'!$A$3:$A$42,'Depreciation Schedules'!$E$3:$E$42)</f>
        <v>#N/A</v>
      </c>
      <c r="AD293" s="222" t="e">
        <f>LOOKUP(AD$2,'Depreciation Schedules'!$A$3:$A$42,'Depreciation Schedules'!$E$3:$E$42)</f>
        <v>#N/A</v>
      </c>
      <c r="AE293" s="222" t="e">
        <f>LOOKUP(AE$2,'Depreciation Schedules'!$A$3:$A$42,'Depreciation Schedules'!$E$3:$E$42)</f>
        <v>#N/A</v>
      </c>
      <c r="AF293" s="222" t="e">
        <f>LOOKUP(AF$2,'Depreciation Schedules'!$A$3:$A$42,'Depreciation Schedules'!$E$3:$E$42)</f>
        <v>#N/A</v>
      </c>
      <c r="AG293" s="222" t="e">
        <f>LOOKUP(AG$2,'Depreciation Schedules'!$A$3:$A$42,'Depreciation Schedules'!$E$3:$E$42)</f>
        <v>#N/A</v>
      </c>
      <c r="AH293" s="222" t="e">
        <f>LOOKUP(AH$2,'Depreciation Schedules'!$A$3:$A$42,'Depreciation Schedules'!$E$3:$E$42)</f>
        <v>#N/A</v>
      </c>
      <c r="AI293" s="222" t="e">
        <f>LOOKUP(AI$2,'Depreciation Schedules'!$A$3:$A$42,'Depreciation Schedules'!$E$3:$E$42)</f>
        <v>#N/A</v>
      </c>
      <c r="AJ293" s="222" t="e">
        <f>LOOKUP(AJ$2,'Depreciation Schedules'!$A$3:$A$42,'Depreciation Schedules'!$E$3:$E$42)</f>
        <v>#N/A</v>
      </c>
      <c r="AK293" s="222" t="e">
        <f>LOOKUP(AK$2,'Depreciation Schedules'!$A$3:$A$42,'Depreciation Schedules'!$E$3:$E$42)</f>
        <v>#N/A</v>
      </c>
      <c r="AL293" s="222" t="e">
        <f>LOOKUP(AL$2,'Depreciation Schedules'!$A$3:$A$42,'Depreciation Schedules'!$E$3:$E$42)</f>
        <v>#N/A</v>
      </c>
      <c r="AM293" s="222" t="e">
        <f>LOOKUP(AM$2,'Depreciation Schedules'!$A$3:$A$42,'Depreciation Schedules'!$E$3:$E$42)</f>
        <v>#N/A</v>
      </c>
      <c r="AN293" s="222" t="e">
        <f>LOOKUP(AN$2,'Depreciation Schedules'!$A$3:$A$42,'Depreciation Schedules'!$E$3:$E$42)</f>
        <v>#N/A</v>
      </c>
      <c r="AO293" s="222" t="e">
        <f>LOOKUP(AO$2,'Depreciation Schedules'!$A$3:$A$42,'Depreciation Schedules'!$E$3:$E$42)</f>
        <v>#N/A</v>
      </c>
      <c r="AP293" s="222" t="e">
        <f>LOOKUP(AP$2,'Depreciation Schedules'!$A$3:$A$42,'Depreciation Schedules'!$E$3:$E$42)</f>
        <v>#N/A</v>
      </c>
    </row>
    <row r="294" spans="1:42" x14ac:dyDescent="0.2">
      <c r="A294" s="33" t="str">
        <f>A261</f>
        <v>20-yr SL</v>
      </c>
      <c r="B294" s="221" cm="1">
        <f t="array" ref="B294">SUM(IF(ISNUMBER(C295:AP295),C295:AP295))</f>
        <v>0</v>
      </c>
      <c r="C294" s="222" t="e">
        <f>LOOKUP(C$2,'Depreciation Schedules'!$A$3:$A$42,'Depreciation Schedules'!$F$3:$F$42)</f>
        <v>#N/A</v>
      </c>
      <c r="D294" s="222" t="e">
        <f>LOOKUP(D$2,'Depreciation Schedules'!$A$3:$A$42,'Depreciation Schedules'!$F$3:$F$42)</f>
        <v>#N/A</v>
      </c>
      <c r="E294" s="222" t="e">
        <f>LOOKUP(E$2,'Depreciation Schedules'!$A$3:$A$42,'Depreciation Schedules'!$F$3:$F$42)</f>
        <v>#N/A</v>
      </c>
      <c r="F294" s="222" t="e">
        <f>LOOKUP(F$2,'Depreciation Schedules'!$A$3:$A$42,'Depreciation Schedules'!$F$3:$F$42)</f>
        <v>#N/A</v>
      </c>
      <c r="G294" s="222" t="e">
        <f>LOOKUP(G$2,'Depreciation Schedules'!$A$3:$A$42,'Depreciation Schedules'!$F$3:$F$42)</f>
        <v>#N/A</v>
      </c>
      <c r="H294" s="222" t="e">
        <f>LOOKUP(H$2,'Depreciation Schedules'!$A$3:$A$42,'Depreciation Schedules'!$F$3:$F$42)</f>
        <v>#N/A</v>
      </c>
      <c r="I294" s="222" t="e">
        <f>LOOKUP(I$2,'Depreciation Schedules'!$A$3:$A$42,'Depreciation Schedules'!$F$3:$F$42)</f>
        <v>#N/A</v>
      </c>
      <c r="J294" s="222" t="e">
        <f>LOOKUP(J$2,'Depreciation Schedules'!$A$3:$A$42,'Depreciation Schedules'!$F$3:$F$42)</f>
        <v>#N/A</v>
      </c>
      <c r="K294" s="222" t="e">
        <f>LOOKUP(K$2,'Depreciation Schedules'!$A$3:$A$42,'Depreciation Schedules'!$F$3:$F$42)</f>
        <v>#N/A</v>
      </c>
      <c r="L294" s="222" t="e">
        <f>LOOKUP(L$2,'Depreciation Schedules'!$A$3:$A$42,'Depreciation Schedules'!$F$3:$F$42)</f>
        <v>#N/A</v>
      </c>
      <c r="M294" s="222" t="e">
        <f>LOOKUP(M$2,'Depreciation Schedules'!$A$3:$A$42,'Depreciation Schedules'!$F$3:$F$42)</f>
        <v>#N/A</v>
      </c>
      <c r="N294" s="222" t="e">
        <f>LOOKUP(N$2,'Depreciation Schedules'!$A$3:$A$42,'Depreciation Schedules'!$F$3:$F$42)</f>
        <v>#N/A</v>
      </c>
      <c r="O294" s="222" t="e">
        <f>LOOKUP(O$2,'Depreciation Schedules'!$A$3:$A$42,'Depreciation Schedules'!$F$3:$F$42)</f>
        <v>#N/A</v>
      </c>
      <c r="P294" s="222" t="e">
        <f>LOOKUP(P$2,'Depreciation Schedules'!$A$3:$A$42,'Depreciation Schedules'!$F$3:$F$42)</f>
        <v>#N/A</v>
      </c>
      <c r="Q294" s="222" t="e">
        <f>LOOKUP(Q$2,'Depreciation Schedules'!$A$3:$A$42,'Depreciation Schedules'!$F$3:$F$42)</f>
        <v>#N/A</v>
      </c>
      <c r="R294" s="222" t="e">
        <f>LOOKUP(R$2,'Depreciation Schedules'!$A$3:$A$42,'Depreciation Schedules'!$F$3:$F$42)</f>
        <v>#N/A</v>
      </c>
      <c r="S294" s="222" t="e">
        <f>LOOKUP(S$2,'Depreciation Schedules'!$A$3:$A$42,'Depreciation Schedules'!$F$3:$F$42)</f>
        <v>#N/A</v>
      </c>
      <c r="T294" s="222" t="e">
        <f>LOOKUP(T$2,'Depreciation Schedules'!$A$3:$A$42,'Depreciation Schedules'!$F$3:$F$42)</f>
        <v>#N/A</v>
      </c>
      <c r="U294" s="222" t="e">
        <f>LOOKUP(U$2,'Depreciation Schedules'!$A$3:$A$42,'Depreciation Schedules'!$F$3:$F$42)</f>
        <v>#N/A</v>
      </c>
      <c r="V294" s="222" t="e">
        <f>LOOKUP(V$2,'Depreciation Schedules'!$A$3:$A$42,'Depreciation Schedules'!$F$3:$F$42)</f>
        <v>#N/A</v>
      </c>
      <c r="W294" s="222" t="e">
        <f>LOOKUP(W$2,'Depreciation Schedules'!$A$3:$A$42,'Depreciation Schedules'!$F$3:$F$42)</f>
        <v>#N/A</v>
      </c>
      <c r="X294" s="222" t="e">
        <f>LOOKUP(X$2,'Depreciation Schedules'!$A$3:$A$42,'Depreciation Schedules'!$F$3:$F$42)</f>
        <v>#N/A</v>
      </c>
      <c r="Y294" s="222" t="e">
        <f>LOOKUP(Y$2,'Depreciation Schedules'!$A$3:$A$42,'Depreciation Schedules'!$F$3:$F$42)</f>
        <v>#N/A</v>
      </c>
      <c r="Z294" s="222" t="e">
        <f>LOOKUP(Z$2,'Depreciation Schedules'!$A$3:$A$42,'Depreciation Schedules'!$F$3:$F$42)</f>
        <v>#N/A</v>
      </c>
      <c r="AA294" s="222" t="e">
        <f>LOOKUP(AA$2,'Depreciation Schedules'!$A$3:$A$42,'Depreciation Schedules'!$F$3:$F$42)</f>
        <v>#N/A</v>
      </c>
      <c r="AB294" s="222" t="e">
        <f>LOOKUP(AB$2,'Depreciation Schedules'!$A$3:$A$42,'Depreciation Schedules'!$F$3:$F$42)</f>
        <v>#N/A</v>
      </c>
      <c r="AC294" s="222" t="e">
        <f>LOOKUP(AC$2,'Depreciation Schedules'!$A$3:$A$42,'Depreciation Schedules'!$F$3:$F$42)</f>
        <v>#N/A</v>
      </c>
      <c r="AD294" s="222" t="e">
        <f>LOOKUP(AD$2,'Depreciation Schedules'!$A$3:$A$42,'Depreciation Schedules'!$F$3:$F$42)</f>
        <v>#N/A</v>
      </c>
      <c r="AE294" s="222" t="e">
        <f>LOOKUP(AE$2,'Depreciation Schedules'!$A$3:$A$42,'Depreciation Schedules'!$F$3:$F$42)</f>
        <v>#N/A</v>
      </c>
      <c r="AF294" s="222" t="e">
        <f>LOOKUP(AF$2,'Depreciation Schedules'!$A$3:$A$42,'Depreciation Schedules'!$F$3:$F$42)</f>
        <v>#N/A</v>
      </c>
      <c r="AG294" s="222" t="e">
        <f>LOOKUP(AG$2,'Depreciation Schedules'!$A$3:$A$42,'Depreciation Schedules'!$F$3:$F$42)</f>
        <v>#N/A</v>
      </c>
      <c r="AH294" s="222" t="e">
        <f>LOOKUP(AH$2,'Depreciation Schedules'!$A$3:$A$42,'Depreciation Schedules'!$F$3:$F$42)</f>
        <v>#N/A</v>
      </c>
      <c r="AI294" s="222" t="e">
        <f>LOOKUP(AI$2,'Depreciation Schedules'!$A$3:$A$42,'Depreciation Schedules'!$F$3:$F$42)</f>
        <v>#N/A</v>
      </c>
      <c r="AJ294" s="222" t="e">
        <f>LOOKUP(AJ$2,'Depreciation Schedules'!$A$3:$A$42,'Depreciation Schedules'!$F$3:$F$42)</f>
        <v>#N/A</v>
      </c>
      <c r="AK294" s="222" t="e">
        <f>LOOKUP(AK$2,'Depreciation Schedules'!$A$3:$A$42,'Depreciation Schedules'!$F$3:$F$42)</f>
        <v>#N/A</v>
      </c>
      <c r="AL294" s="222" t="e">
        <f>LOOKUP(AL$2,'Depreciation Schedules'!$A$3:$A$42,'Depreciation Schedules'!$F$3:$F$42)</f>
        <v>#N/A</v>
      </c>
      <c r="AM294" s="222" t="e">
        <f>LOOKUP(AM$2,'Depreciation Schedules'!$A$3:$A$42,'Depreciation Schedules'!$F$3:$F$42)</f>
        <v>#N/A</v>
      </c>
      <c r="AN294" s="222" t="e">
        <f>LOOKUP(AN$2,'Depreciation Schedules'!$A$3:$A$42,'Depreciation Schedules'!$F$3:$F$42)</f>
        <v>#N/A</v>
      </c>
      <c r="AO294" s="222" t="e">
        <f>LOOKUP(AO$2,'Depreciation Schedules'!$A$3:$A$42,'Depreciation Schedules'!$F$3:$F$42)</f>
        <v>#N/A</v>
      </c>
      <c r="AP294" s="222" t="e">
        <f>LOOKUP(AP$2,'Depreciation Schedules'!$A$3:$A$42,'Depreciation Schedules'!$F$3:$F$42)</f>
        <v>#N/A</v>
      </c>
    </row>
    <row r="295" spans="1:42" x14ac:dyDescent="0.2">
      <c r="A295" s="33" t="str">
        <f>A262</f>
        <v>39-yr SL</v>
      </c>
      <c r="B295" s="225" cm="1">
        <f t="array" ref="B295">SUM(IF(ISNUMBER(C296:AP296),C296:AP296))</f>
        <v>0</v>
      </c>
      <c r="C295" s="222" t="e">
        <f>LOOKUP(C$2,'Depreciation Schedules'!$A$3:$A$42,'Depreciation Schedules'!$G$3:$G$42)</f>
        <v>#N/A</v>
      </c>
      <c r="D295" s="222" t="e">
        <f>LOOKUP(D$2,'Depreciation Schedules'!$A$3:$A$42,'Depreciation Schedules'!$G$3:$G$42)</f>
        <v>#N/A</v>
      </c>
      <c r="E295" s="222" t="e">
        <f>LOOKUP(E$2,'Depreciation Schedules'!$A$3:$A$42,'Depreciation Schedules'!$G$3:$G$42)</f>
        <v>#N/A</v>
      </c>
      <c r="F295" s="222" t="e">
        <f>LOOKUP(F$2,'Depreciation Schedules'!$A$3:$A$42,'Depreciation Schedules'!$G$3:$G$42)</f>
        <v>#N/A</v>
      </c>
      <c r="G295" s="222" t="e">
        <f>LOOKUP(G$2,'Depreciation Schedules'!$A$3:$A$42,'Depreciation Schedules'!$G$3:$G$42)</f>
        <v>#N/A</v>
      </c>
      <c r="H295" s="222" t="e">
        <f>LOOKUP(H$2,'Depreciation Schedules'!$A$3:$A$42,'Depreciation Schedules'!$G$3:$G$42)</f>
        <v>#N/A</v>
      </c>
      <c r="I295" s="222" t="e">
        <f>LOOKUP(I$2,'Depreciation Schedules'!$A$3:$A$42,'Depreciation Schedules'!$G$3:$G$42)</f>
        <v>#N/A</v>
      </c>
      <c r="J295" s="222" t="e">
        <f>LOOKUP(J$2,'Depreciation Schedules'!$A$3:$A$42,'Depreciation Schedules'!$G$3:$G$42)</f>
        <v>#N/A</v>
      </c>
      <c r="K295" s="222" t="e">
        <f>LOOKUP(K$2,'Depreciation Schedules'!$A$3:$A$42,'Depreciation Schedules'!$G$3:$G$42)</f>
        <v>#N/A</v>
      </c>
      <c r="L295" s="222" t="e">
        <f>LOOKUP(L$2,'Depreciation Schedules'!$A$3:$A$42,'Depreciation Schedules'!$G$3:$G$42)</f>
        <v>#N/A</v>
      </c>
      <c r="M295" s="222" t="e">
        <f>LOOKUP(M$2,'Depreciation Schedules'!$A$3:$A$42,'Depreciation Schedules'!$G$3:$G$42)</f>
        <v>#N/A</v>
      </c>
      <c r="N295" s="222" t="e">
        <f>LOOKUP(N$2,'Depreciation Schedules'!$A$3:$A$42,'Depreciation Schedules'!$G$3:$G$42)</f>
        <v>#N/A</v>
      </c>
      <c r="O295" s="222" t="e">
        <f>LOOKUP(O$2,'Depreciation Schedules'!$A$3:$A$42,'Depreciation Schedules'!$G$3:$G$42)</f>
        <v>#N/A</v>
      </c>
      <c r="P295" s="222" t="e">
        <f>LOOKUP(P$2,'Depreciation Schedules'!$A$3:$A$42,'Depreciation Schedules'!$G$3:$G$42)</f>
        <v>#N/A</v>
      </c>
      <c r="Q295" s="222" t="e">
        <f>LOOKUP(Q$2,'Depreciation Schedules'!$A$3:$A$42,'Depreciation Schedules'!$G$3:$G$42)</f>
        <v>#N/A</v>
      </c>
      <c r="R295" s="222" t="e">
        <f>LOOKUP(R$2,'Depreciation Schedules'!$A$3:$A$42,'Depreciation Schedules'!$G$3:$G$42)</f>
        <v>#N/A</v>
      </c>
      <c r="S295" s="222" t="e">
        <f>LOOKUP(S$2,'Depreciation Schedules'!$A$3:$A$42,'Depreciation Schedules'!$G$3:$G$42)</f>
        <v>#N/A</v>
      </c>
      <c r="T295" s="222" t="e">
        <f>LOOKUP(T$2,'Depreciation Schedules'!$A$3:$A$42,'Depreciation Schedules'!$G$3:$G$42)</f>
        <v>#N/A</v>
      </c>
      <c r="U295" s="222" t="e">
        <f>LOOKUP(U$2,'Depreciation Schedules'!$A$3:$A$42,'Depreciation Schedules'!$G$3:$G$42)</f>
        <v>#N/A</v>
      </c>
      <c r="V295" s="222" t="e">
        <f>LOOKUP(V$2,'Depreciation Schedules'!$A$3:$A$42,'Depreciation Schedules'!$G$3:$G$42)</f>
        <v>#N/A</v>
      </c>
      <c r="W295" s="222" t="e">
        <f>LOOKUP(W$2,'Depreciation Schedules'!$A$3:$A$42,'Depreciation Schedules'!$G$3:$G$42)</f>
        <v>#N/A</v>
      </c>
      <c r="X295" s="222" t="e">
        <f>LOOKUP(X$2,'Depreciation Schedules'!$A$3:$A$42,'Depreciation Schedules'!$G$3:$G$42)</f>
        <v>#N/A</v>
      </c>
      <c r="Y295" s="222" t="e">
        <f>LOOKUP(Y$2,'Depreciation Schedules'!$A$3:$A$42,'Depreciation Schedules'!$G$3:$G$42)</f>
        <v>#N/A</v>
      </c>
      <c r="Z295" s="222" t="e">
        <f>LOOKUP(Z$2,'Depreciation Schedules'!$A$3:$A$42,'Depreciation Schedules'!$G$3:$G$42)</f>
        <v>#N/A</v>
      </c>
      <c r="AA295" s="222" t="e">
        <f>LOOKUP(AA$2,'Depreciation Schedules'!$A$3:$A$42,'Depreciation Schedules'!$G$3:$G$42)</f>
        <v>#N/A</v>
      </c>
      <c r="AB295" s="222" t="e">
        <f>LOOKUP(AB$2,'Depreciation Schedules'!$A$3:$A$42,'Depreciation Schedules'!$G$3:$G$42)</f>
        <v>#N/A</v>
      </c>
      <c r="AC295" s="222" t="e">
        <f>LOOKUP(AC$2,'Depreciation Schedules'!$A$3:$A$42,'Depreciation Schedules'!$G$3:$G$42)</f>
        <v>#N/A</v>
      </c>
      <c r="AD295" s="222" t="e">
        <f>LOOKUP(AD$2,'Depreciation Schedules'!$A$3:$A$42,'Depreciation Schedules'!$G$3:$G$42)</f>
        <v>#N/A</v>
      </c>
      <c r="AE295" s="222" t="e">
        <f>LOOKUP(AE$2,'Depreciation Schedules'!$A$3:$A$42,'Depreciation Schedules'!$G$3:$G$42)</f>
        <v>#N/A</v>
      </c>
      <c r="AF295" s="222" t="e">
        <f>LOOKUP(AF$2,'Depreciation Schedules'!$A$3:$A$42,'Depreciation Schedules'!$G$3:$G$42)</f>
        <v>#N/A</v>
      </c>
      <c r="AG295" s="222" t="e">
        <f>LOOKUP(AG$2,'Depreciation Schedules'!$A$3:$A$42,'Depreciation Schedules'!$G$3:$G$42)</f>
        <v>#N/A</v>
      </c>
      <c r="AH295" s="222" t="e">
        <f>LOOKUP(AH$2,'Depreciation Schedules'!$A$3:$A$42,'Depreciation Schedules'!$G$3:$G$42)</f>
        <v>#N/A</v>
      </c>
      <c r="AI295" s="222" t="e">
        <f>LOOKUP(AI$2,'Depreciation Schedules'!$A$3:$A$42,'Depreciation Schedules'!$G$3:$G$42)</f>
        <v>#N/A</v>
      </c>
      <c r="AJ295" s="222" t="e">
        <f>LOOKUP(AJ$2,'Depreciation Schedules'!$A$3:$A$42,'Depreciation Schedules'!$G$3:$G$42)</f>
        <v>#N/A</v>
      </c>
      <c r="AK295" s="222" t="e">
        <f>LOOKUP(AK$2,'Depreciation Schedules'!$A$3:$A$42,'Depreciation Schedules'!$G$3:$G$42)</f>
        <v>#N/A</v>
      </c>
      <c r="AL295" s="222" t="e">
        <f>LOOKUP(AL$2,'Depreciation Schedules'!$A$3:$A$42,'Depreciation Schedules'!$G$3:$G$42)</f>
        <v>#N/A</v>
      </c>
      <c r="AM295" s="222" t="e">
        <f>LOOKUP(AM$2,'Depreciation Schedules'!$A$3:$A$42,'Depreciation Schedules'!$G$3:$G$42)</f>
        <v>#N/A</v>
      </c>
      <c r="AN295" s="222" t="e">
        <f>LOOKUP(AN$2,'Depreciation Schedules'!$A$3:$A$42,'Depreciation Schedules'!$G$3:$G$42)</f>
        <v>#N/A</v>
      </c>
      <c r="AO295" s="222" t="e">
        <f>LOOKUP(AO$2,'Depreciation Schedules'!$A$3:$A$42,'Depreciation Schedules'!$G$3:$G$42)</f>
        <v>#N/A</v>
      </c>
      <c r="AP295" s="222" t="e">
        <f>LOOKUP(AP$2,'Depreciation Schedules'!$A$3:$A$42,'Depreciation Schedules'!$G$3:$G$42)</f>
        <v>#N/A</v>
      </c>
    </row>
    <row r="296" spans="1:42" x14ac:dyDescent="0.2">
      <c r="A296" s="33" t="s">
        <v>369</v>
      </c>
      <c r="B296" s="225" cm="1">
        <f t="array" ref="B296">SUM(IF(ISNUMBER(C297:AP297),C297:AP297))</f>
        <v>0</v>
      </c>
      <c r="C296" s="222">
        <f t="array" ref="C296:AP296">Inputs!D200:AQ200</f>
        <v>0</v>
      </c>
      <c r="D296" s="222">
        <v>0</v>
      </c>
      <c r="E296" s="222">
        <v>0</v>
      </c>
      <c r="F296" s="222">
        <v>0</v>
      </c>
      <c r="G296" s="222">
        <v>0</v>
      </c>
      <c r="H296" s="222">
        <v>0</v>
      </c>
      <c r="I296" s="222">
        <v>0</v>
      </c>
      <c r="J296" s="222">
        <v>0</v>
      </c>
      <c r="K296" s="222">
        <v>0</v>
      </c>
      <c r="L296" s="222">
        <v>0</v>
      </c>
      <c r="M296" s="222">
        <v>0</v>
      </c>
      <c r="N296" s="222">
        <v>0</v>
      </c>
      <c r="O296" s="222">
        <v>0</v>
      </c>
      <c r="P296" s="222">
        <v>0</v>
      </c>
      <c r="Q296" s="222">
        <v>0</v>
      </c>
      <c r="R296" s="222">
        <v>0</v>
      </c>
      <c r="S296" s="222">
        <v>0</v>
      </c>
      <c r="T296" s="222">
        <v>0</v>
      </c>
      <c r="U296" s="222">
        <v>0</v>
      </c>
      <c r="V296" s="222">
        <v>0</v>
      </c>
      <c r="W296" s="222">
        <v>0</v>
      </c>
      <c r="X296" s="222">
        <v>0</v>
      </c>
      <c r="Y296" s="222">
        <v>0</v>
      </c>
      <c r="Z296" s="222">
        <v>0</v>
      </c>
      <c r="AA296" s="222">
        <v>0</v>
      </c>
      <c r="AB296" s="222">
        <v>0</v>
      </c>
      <c r="AC296" s="222">
        <v>0</v>
      </c>
      <c r="AD296" s="222">
        <v>0</v>
      </c>
      <c r="AE296" s="222">
        <v>0</v>
      </c>
      <c r="AF296" s="222">
        <v>0</v>
      </c>
      <c r="AG296" s="222">
        <v>0</v>
      </c>
      <c r="AH296" s="222">
        <v>0</v>
      </c>
      <c r="AI296" s="222">
        <v>0</v>
      </c>
      <c r="AJ296" s="222">
        <v>0</v>
      </c>
      <c r="AK296" s="222">
        <v>0</v>
      </c>
      <c r="AL296" s="222">
        <v>0</v>
      </c>
      <c r="AM296" s="222">
        <v>0</v>
      </c>
      <c r="AN296" s="222">
        <v>0</v>
      </c>
      <c r="AO296" s="222">
        <v>0</v>
      </c>
      <c r="AP296" s="222">
        <v>0</v>
      </c>
    </row>
    <row r="297" spans="1:42" x14ac:dyDescent="0.2">
      <c r="A297" s="27" t="s">
        <v>3</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3" t="str">
        <f>A290</f>
        <v>5-yr MACRS</v>
      </c>
      <c r="B298" s="221" cm="1">
        <f t="array" ref="B298">SUM(IF(ISNUMBER(C299:AP299),C299:AP299))</f>
        <v>0</v>
      </c>
      <c r="C298" s="187" t="e">
        <f>C290/100*$Q257</f>
        <v>#N/A</v>
      </c>
      <c r="D298" s="187" t="e">
        <f t="shared" ref="D298:AP298" si="101">D290/100*$Q257</f>
        <v>#N/A</v>
      </c>
      <c r="E298" s="187" t="e">
        <f t="shared" si="101"/>
        <v>#N/A</v>
      </c>
      <c r="F298" s="187" t="e">
        <f t="shared" si="101"/>
        <v>#N/A</v>
      </c>
      <c r="G298" s="187" t="e">
        <f t="shared" si="101"/>
        <v>#N/A</v>
      </c>
      <c r="H298" s="187" t="e">
        <f t="shared" si="101"/>
        <v>#N/A</v>
      </c>
      <c r="I298" s="187" t="e">
        <f t="shared" si="101"/>
        <v>#N/A</v>
      </c>
      <c r="J298" s="187" t="e">
        <f t="shared" si="101"/>
        <v>#N/A</v>
      </c>
      <c r="K298" s="187" t="e">
        <f t="shared" si="101"/>
        <v>#N/A</v>
      </c>
      <c r="L298" s="187" t="e">
        <f t="shared" si="101"/>
        <v>#N/A</v>
      </c>
      <c r="M298" s="187" t="e">
        <f t="shared" si="101"/>
        <v>#N/A</v>
      </c>
      <c r="N298" s="187" t="e">
        <f t="shared" si="101"/>
        <v>#N/A</v>
      </c>
      <c r="O298" s="187" t="e">
        <f t="shared" si="101"/>
        <v>#N/A</v>
      </c>
      <c r="P298" s="187" t="e">
        <f t="shared" si="101"/>
        <v>#N/A</v>
      </c>
      <c r="Q298" s="187" t="e">
        <f t="shared" si="101"/>
        <v>#N/A</v>
      </c>
      <c r="R298" s="187" t="e">
        <f t="shared" si="101"/>
        <v>#N/A</v>
      </c>
      <c r="S298" s="187" t="e">
        <f t="shared" si="101"/>
        <v>#N/A</v>
      </c>
      <c r="T298" s="187" t="e">
        <f t="shared" si="101"/>
        <v>#N/A</v>
      </c>
      <c r="U298" s="187" t="e">
        <f t="shared" si="101"/>
        <v>#N/A</v>
      </c>
      <c r="V298" s="187" t="e">
        <f t="shared" si="101"/>
        <v>#N/A</v>
      </c>
      <c r="W298" s="187" t="e">
        <f t="shared" si="101"/>
        <v>#N/A</v>
      </c>
      <c r="X298" s="187" t="e">
        <f t="shared" si="101"/>
        <v>#N/A</v>
      </c>
      <c r="Y298" s="187" t="e">
        <f t="shared" si="101"/>
        <v>#N/A</v>
      </c>
      <c r="Z298" s="187" t="e">
        <f t="shared" si="101"/>
        <v>#N/A</v>
      </c>
      <c r="AA298" s="187" t="e">
        <f t="shared" si="101"/>
        <v>#N/A</v>
      </c>
      <c r="AB298" s="187" t="e">
        <f t="shared" si="101"/>
        <v>#N/A</v>
      </c>
      <c r="AC298" s="187" t="e">
        <f t="shared" si="101"/>
        <v>#N/A</v>
      </c>
      <c r="AD298" s="187" t="e">
        <f t="shared" si="101"/>
        <v>#N/A</v>
      </c>
      <c r="AE298" s="187" t="e">
        <f t="shared" si="101"/>
        <v>#N/A</v>
      </c>
      <c r="AF298" s="187" t="e">
        <f t="shared" si="101"/>
        <v>#N/A</v>
      </c>
      <c r="AG298" s="187" t="e">
        <f t="shared" si="101"/>
        <v>#N/A</v>
      </c>
      <c r="AH298" s="187" t="e">
        <f t="shared" si="101"/>
        <v>#N/A</v>
      </c>
      <c r="AI298" s="187" t="e">
        <f t="shared" si="101"/>
        <v>#N/A</v>
      </c>
      <c r="AJ298" s="187" t="e">
        <f t="shared" si="101"/>
        <v>#N/A</v>
      </c>
      <c r="AK298" s="187" t="e">
        <f t="shared" si="101"/>
        <v>#N/A</v>
      </c>
      <c r="AL298" s="187" t="e">
        <f t="shared" si="101"/>
        <v>#N/A</v>
      </c>
      <c r="AM298" s="187" t="e">
        <f t="shared" si="101"/>
        <v>#N/A</v>
      </c>
      <c r="AN298" s="187" t="e">
        <f t="shared" si="101"/>
        <v>#N/A</v>
      </c>
      <c r="AO298" s="187" t="e">
        <f t="shared" si="101"/>
        <v>#N/A</v>
      </c>
      <c r="AP298" s="187" t="e">
        <f t="shared" si="101"/>
        <v>#N/A</v>
      </c>
    </row>
    <row r="299" spans="1:42" x14ac:dyDescent="0.2">
      <c r="A299" s="33" t="str">
        <f>A291</f>
        <v>15-yr MACRS</v>
      </c>
      <c r="B299" s="221" cm="1">
        <f t="array" ref="B299">SUM(IF(ISNUMBER(C300:AP300),C300:AP300))</f>
        <v>0</v>
      </c>
      <c r="C299" s="187" t="e">
        <f t="shared" ref="C299:AP299" si="102">C291/100*$Q258</f>
        <v>#N/A</v>
      </c>
      <c r="D299" s="187" t="e">
        <f t="shared" si="102"/>
        <v>#N/A</v>
      </c>
      <c r="E299" s="187" t="e">
        <f t="shared" si="102"/>
        <v>#N/A</v>
      </c>
      <c r="F299" s="187" t="e">
        <f t="shared" si="102"/>
        <v>#N/A</v>
      </c>
      <c r="G299" s="187" t="e">
        <f t="shared" si="102"/>
        <v>#N/A</v>
      </c>
      <c r="H299" s="187" t="e">
        <f t="shared" si="102"/>
        <v>#N/A</v>
      </c>
      <c r="I299" s="187" t="e">
        <f t="shared" si="102"/>
        <v>#N/A</v>
      </c>
      <c r="J299" s="187" t="e">
        <f t="shared" si="102"/>
        <v>#N/A</v>
      </c>
      <c r="K299" s="187" t="e">
        <f t="shared" si="102"/>
        <v>#N/A</v>
      </c>
      <c r="L299" s="187" t="e">
        <f t="shared" si="102"/>
        <v>#N/A</v>
      </c>
      <c r="M299" s="187" t="e">
        <f t="shared" si="102"/>
        <v>#N/A</v>
      </c>
      <c r="N299" s="187" t="e">
        <f t="shared" si="102"/>
        <v>#N/A</v>
      </c>
      <c r="O299" s="187" t="e">
        <f t="shared" si="102"/>
        <v>#N/A</v>
      </c>
      <c r="P299" s="187" t="e">
        <f t="shared" si="102"/>
        <v>#N/A</v>
      </c>
      <c r="Q299" s="187" t="e">
        <f t="shared" si="102"/>
        <v>#N/A</v>
      </c>
      <c r="R299" s="187" t="e">
        <f t="shared" si="102"/>
        <v>#N/A</v>
      </c>
      <c r="S299" s="187" t="e">
        <f t="shared" si="102"/>
        <v>#N/A</v>
      </c>
      <c r="T299" s="187" t="e">
        <f t="shared" si="102"/>
        <v>#N/A</v>
      </c>
      <c r="U299" s="187" t="e">
        <f t="shared" si="102"/>
        <v>#N/A</v>
      </c>
      <c r="V299" s="187" t="e">
        <f t="shared" si="102"/>
        <v>#N/A</v>
      </c>
      <c r="W299" s="187" t="e">
        <f t="shared" si="102"/>
        <v>#N/A</v>
      </c>
      <c r="X299" s="187" t="e">
        <f t="shared" si="102"/>
        <v>#N/A</v>
      </c>
      <c r="Y299" s="187" t="e">
        <f t="shared" si="102"/>
        <v>#N/A</v>
      </c>
      <c r="Z299" s="187" t="e">
        <f t="shared" si="102"/>
        <v>#N/A</v>
      </c>
      <c r="AA299" s="187" t="e">
        <f t="shared" si="102"/>
        <v>#N/A</v>
      </c>
      <c r="AB299" s="187" t="e">
        <f t="shared" si="102"/>
        <v>#N/A</v>
      </c>
      <c r="AC299" s="187" t="e">
        <f t="shared" si="102"/>
        <v>#N/A</v>
      </c>
      <c r="AD299" s="187" t="e">
        <f t="shared" si="102"/>
        <v>#N/A</v>
      </c>
      <c r="AE299" s="187" t="e">
        <f t="shared" si="102"/>
        <v>#N/A</v>
      </c>
      <c r="AF299" s="187" t="e">
        <f t="shared" si="102"/>
        <v>#N/A</v>
      </c>
      <c r="AG299" s="187" t="e">
        <f t="shared" si="102"/>
        <v>#N/A</v>
      </c>
      <c r="AH299" s="187" t="e">
        <f t="shared" si="102"/>
        <v>#N/A</v>
      </c>
      <c r="AI299" s="187" t="e">
        <f t="shared" si="102"/>
        <v>#N/A</v>
      </c>
      <c r="AJ299" s="187" t="e">
        <f t="shared" si="102"/>
        <v>#N/A</v>
      </c>
      <c r="AK299" s="187" t="e">
        <f t="shared" si="102"/>
        <v>#N/A</v>
      </c>
      <c r="AL299" s="187" t="e">
        <f t="shared" si="102"/>
        <v>#N/A</v>
      </c>
      <c r="AM299" s="187" t="e">
        <f t="shared" si="102"/>
        <v>#N/A</v>
      </c>
      <c r="AN299" s="187" t="e">
        <f t="shared" si="102"/>
        <v>#N/A</v>
      </c>
      <c r="AO299" s="187" t="e">
        <f t="shared" si="102"/>
        <v>#N/A</v>
      </c>
      <c r="AP299" s="187" t="e">
        <f t="shared" si="102"/>
        <v>#N/A</v>
      </c>
    </row>
    <row r="300" spans="1:42" x14ac:dyDescent="0.2">
      <c r="A300" s="33" t="str">
        <f>A292</f>
        <v>5-yr SL</v>
      </c>
      <c r="B300" s="221" cm="1">
        <f t="array" ref="B300">SUM(IF(ISNUMBER(C301:AP301),C301:AP301))</f>
        <v>0</v>
      </c>
      <c r="C300" s="187" t="e">
        <f t="shared" ref="C300:AP300" si="103">C292/100*$Q259</f>
        <v>#N/A</v>
      </c>
      <c r="D300" s="187" t="e">
        <f t="shared" si="103"/>
        <v>#N/A</v>
      </c>
      <c r="E300" s="187" t="e">
        <f t="shared" si="103"/>
        <v>#N/A</v>
      </c>
      <c r="F300" s="187" t="e">
        <f t="shared" si="103"/>
        <v>#N/A</v>
      </c>
      <c r="G300" s="187" t="e">
        <f t="shared" si="103"/>
        <v>#N/A</v>
      </c>
      <c r="H300" s="187" t="e">
        <f t="shared" si="103"/>
        <v>#N/A</v>
      </c>
      <c r="I300" s="187" t="e">
        <f t="shared" si="103"/>
        <v>#N/A</v>
      </c>
      <c r="J300" s="187" t="e">
        <f t="shared" si="103"/>
        <v>#N/A</v>
      </c>
      <c r="K300" s="187" t="e">
        <f t="shared" si="103"/>
        <v>#N/A</v>
      </c>
      <c r="L300" s="187" t="e">
        <f t="shared" si="103"/>
        <v>#N/A</v>
      </c>
      <c r="M300" s="187" t="e">
        <f t="shared" si="103"/>
        <v>#N/A</v>
      </c>
      <c r="N300" s="187" t="e">
        <f t="shared" si="103"/>
        <v>#N/A</v>
      </c>
      <c r="O300" s="187" t="e">
        <f t="shared" si="103"/>
        <v>#N/A</v>
      </c>
      <c r="P300" s="187" t="e">
        <f t="shared" si="103"/>
        <v>#N/A</v>
      </c>
      <c r="Q300" s="187" t="e">
        <f t="shared" si="103"/>
        <v>#N/A</v>
      </c>
      <c r="R300" s="187" t="e">
        <f t="shared" si="103"/>
        <v>#N/A</v>
      </c>
      <c r="S300" s="187" t="e">
        <f t="shared" si="103"/>
        <v>#N/A</v>
      </c>
      <c r="T300" s="187" t="e">
        <f t="shared" si="103"/>
        <v>#N/A</v>
      </c>
      <c r="U300" s="187" t="e">
        <f t="shared" si="103"/>
        <v>#N/A</v>
      </c>
      <c r="V300" s="187" t="e">
        <f t="shared" si="103"/>
        <v>#N/A</v>
      </c>
      <c r="W300" s="187" t="e">
        <f t="shared" si="103"/>
        <v>#N/A</v>
      </c>
      <c r="X300" s="187" t="e">
        <f t="shared" si="103"/>
        <v>#N/A</v>
      </c>
      <c r="Y300" s="187" t="e">
        <f t="shared" si="103"/>
        <v>#N/A</v>
      </c>
      <c r="Z300" s="187" t="e">
        <f t="shared" si="103"/>
        <v>#N/A</v>
      </c>
      <c r="AA300" s="187" t="e">
        <f t="shared" si="103"/>
        <v>#N/A</v>
      </c>
      <c r="AB300" s="187" t="e">
        <f t="shared" si="103"/>
        <v>#N/A</v>
      </c>
      <c r="AC300" s="187" t="e">
        <f t="shared" si="103"/>
        <v>#N/A</v>
      </c>
      <c r="AD300" s="187" t="e">
        <f t="shared" si="103"/>
        <v>#N/A</v>
      </c>
      <c r="AE300" s="187" t="e">
        <f t="shared" si="103"/>
        <v>#N/A</v>
      </c>
      <c r="AF300" s="187" t="e">
        <f t="shared" si="103"/>
        <v>#N/A</v>
      </c>
      <c r="AG300" s="187" t="e">
        <f t="shared" si="103"/>
        <v>#N/A</v>
      </c>
      <c r="AH300" s="187" t="e">
        <f t="shared" si="103"/>
        <v>#N/A</v>
      </c>
      <c r="AI300" s="187" t="e">
        <f t="shared" si="103"/>
        <v>#N/A</v>
      </c>
      <c r="AJ300" s="187" t="e">
        <f t="shared" si="103"/>
        <v>#N/A</v>
      </c>
      <c r="AK300" s="187" t="e">
        <f t="shared" si="103"/>
        <v>#N/A</v>
      </c>
      <c r="AL300" s="187" t="e">
        <f t="shared" si="103"/>
        <v>#N/A</v>
      </c>
      <c r="AM300" s="187" t="e">
        <f t="shared" si="103"/>
        <v>#N/A</v>
      </c>
      <c r="AN300" s="187" t="e">
        <f t="shared" si="103"/>
        <v>#N/A</v>
      </c>
      <c r="AO300" s="187" t="e">
        <f t="shared" si="103"/>
        <v>#N/A</v>
      </c>
      <c r="AP300" s="187" t="e">
        <f t="shared" si="103"/>
        <v>#N/A</v>
      </c>
    </row>
    <row r="301" spans="1:42" x14ac:dyDescent="0.2">
      <c r="A301" s="33" t="str">
        <f>A293</f>
        <v>15-yr SL</v>
      </c>
      <c r="B301" s="221" cm="1">
        <f t="array" ref="B301">SUM(IF(ISNUMBER(C302:AP302),C302:AP302))</f>
        <v>0</v>
      </c>
      <c r="C301" s="187" t="e">
        <f t="shared" ref="C301:AP301" si="104">C293/100*$Q260</f>
        <v>#N/A</v>
      </c>
      <c r="D301" s="187" t="e">
        <f t="shared" si="104"/>
        <v>#N/A</v>
      </c>
      <c r="E301" s="187" t="e">
        <f t="shared" si="104"/>
        <v>#N/A</v>
      </c>
      <c r="F301" s="187" t="e">
        <f t="shared" si="104"/>
        <v>#N/A</v>
      </c>
      <c r="G301" s="187" t="e">
        <f t="shared" si="104"/>
        <v>#N/A</v>
      </c>
      <c r="H301" s="187" t="e">
        <f t="shared" si="104"/>
        <v>#N/A</v>
      </c>
      <c r="I301" s="187" t="e">
        <f t="shared" si="104"/>
        <v>#N/A</v>
      </c>
      <c r="J301" s="187" t="e">
        <f t="shared" si="104"/>
        <v>#N/A</v>
      </c>
      <c r="K301" s="187" t="e">
        <f t="shared" si="104"/>
        <v>#N/A</v>
      </c>
      <c r="L301" s="187" t="e">
        <f t="shared" si="104"/>
        <v>#N/A</v>
      </c>
      <c r="M301" s="187" t="e">
        <f t="shared" si="104"/>
        <v>#N/A</v>
      </c>
      <c r="N301" s="187" t="e">
        <f t="shared" si="104"/>
        <v>#N/A</v>
      </c>
      <c r="O301" s="187" t="e">
        <f t="shared" si="104"/>
        <v>#N/A</v>
      </c>
      <c r="P301" s="187" t="e">
        <f t="shared" si="104"/>
        <v>#N/A</v>
      </c>
      <c r="Q301" s="187" t="e">
        <f t="shared" si="104"/>
        <v>#N/A</v>
      </c>
      <c r="R301" s="187" t="e">
        <f t="shared" si="104"/>
        <v>#N/A</v>
      </c>
      <c r="S301" s="187" t="e">
        <f t="shared" si="104"/>
        <v>#N/A</v>
      </c>
      <c r="T301" s="187" t="e">
        <f t="shared" si="104"/>
        <v>#N/A</v>
      </c>
      <c r="U301" s="187" t="e">
        <f t="shared" si="104"/>
        <v>#N/A</v>
      </c>
      <c r="V301" s="187" t="e">
        <f t="shared" si="104"/>
        <v>#N/A</v>
      </c>
      <c r="W301" s="187" t="e">
        <f t="shared" si="104"/>
        <v>#N/A</v>
      </c>
      <c r="X301" s="187" t="e">
        <f t="shared" si="104"/>
        <v>#N/A</v>
      </c>
      <c r="Y301" s="187" t="e">
        <f t="shared" si="104"/>
        <v>#N/A</v>
      </c>
      <c r="Z301" s="187" t="e">
        <f t="shared" si="104"/>
        <v>#N/A</v>
      </c>
      <c r="AA301" s="187" t="e">
        <f t="shared" si="104"/>
        <v>#N/A</v>
      </c>
      <c r="AB301" s="187" t="e">
        <f t="shared" si="104"/>
        <v>#N/A</v>
      </c>
      <c r="AC301" s="187" t="e">
        <f t="shared" si="104"/>
        <v>#N/A</v>
      </c>
      <c r="AD301" s="187" t="e">
        <f t="shared" si="104"/>
        <v>#N/A</v>
      </c>
      <c r="AE301" s="187" t="e">
        <f t="shared" si="104"/>
        <v>#N/A</v>
      </c>
      <c r="AF301" s="187" t="e">
        <f t="shared" si="104"/>
        <v>#N/A</v>
      </c>
      <c r="AG301" s="187" t="e">
        <f t="shared" si="104"/>
        <v>#N/A</v>
      </c>
      <c r="AH301" s="187" t="e">
        <f t="shared" si="104"/>
        <v>#N/A</v>
      </c>
      <c r="AI301" s="187" t="e">
        <f t="shared" si="104"/>
        <v>#N/A</v>
      </c>
      <c r="AJ301" s="187" t="e">
        <f t="shared" si="104"/>
        <v>#N/A</v>
      </c>
      <c r="AK301" s="187" t="e">
        <f t="shared" si="104"/>
        <v>#N/A</v>
      </c>
      <c r="AL301" s="187" t="e">
        <f t="shared" si="104"/>
        <v>#N/A</v>
      </c>
      <c r="AM301" s="187" t="e">
        <f t="shared" si="104"/>
        <v>#N/A</v>
      </c>
      <c r="AN301" s="187" t="e">
        <f t="shared" si="104"/>
        <v>#N/A</v>
      </c>
      <c r="AO301" s="187" t="e">
        <f t="shared" si="104"/>
        <v>#N/A</v>
      </c>
      <c r="AP301" s="187" t="e">
        <f t="shared" si="104"/>
        <v>#N/A</v>
      </c>
    </row>
    <row r="302" spans="1:42" x14ac:dyDescent="0.2">
      <c r="A302" s="33" t="str">
        <f>A294</f>
        <v>20-yr SL</v>
      </c>
      <c r="B302" s="221" cm="1">
        <f t="array" ref="B302">SUM(IF(ISNUMBER(C303:AP303),C303:AP303))</f>
        <v>0</v>
      </c>
      <c r="C302" s="187" t="e">
        <f t="shared" ref="C302:AP302" si="105">C294/100*$Q261</f>
        <v>#N/A</v>
      </c>
      <c r="D302" s="187" t="e">
        <f t="shared" si="105"/>
        <v>#N/A</v>
      </c>
      <c r="E302" s="187" t="e">
        <f t="shared" si="105"/>
        <v>#N/A</v>
      </c>
      <c r="F302" s="187" t="e">
        <f t="shared" si="105"/>
        <v>#N/A</v>
      </c>
      <c r="G302" s="187" t="e">
        <f t="shared" si="105"/>
        <v>#N/A</v>
      </c>
      <c r="H302" s="187" t="e">
        <f t="shared" si="105"/>
        <v>#N/A</v>
      </c>
      <c r="I302" s="187" t="e">
        <f t="shared" si="105"/>
        <v>#N/A</v>
      </c>
      <c r="J302" s="187" t="e">
        <f t="shared" si="105"/>
        <v>#N/A</v>
      </c>
      <c r="K302" s="187" t="e">
        <f t="shared" si="105"/>
        <v>#N/A</v>
      </c>
      <c r="L302" s="187" t="e">
        <f t="shared" si="105"/>
        <v>#N/A</v>
      </c>
      <c r="M302" s="187" t="e">
        <f t="shared" si="105"/>
        <v>#N/A</v>
      </c>
      <c r="N302" s="187" t="e">
        <f t="shared" si="105"/>
        <v>#N/A</v>
      </c>
      <c r="O302" s="187" t="e">
        <f t="shared" si="105"/>
        <v>#N/A</v>
      </c>
      <c r="P302" s="187" t="e">
        <f t="shared" si="105"/>
        <v>#N/A</v>
      </c>
      <c r="Q302" s="187" t="e">
        <f t="shared" si="105"/>
        <v>#N/A</v>
      </c>
      <c r="R302" s="187" t="e">
        <f t="shared" si="105"/>
        <v>#N/A</v>
      </c>
      <c r="S302" s="187" t="e">
        <f t="shared" si="105"/>
        <v>#N/A</v>
      </c>
      <c r="T302" s="187" t="e">
        <f t="shared" si="105"/>
        <v>#N/A</v>
      </c>
      <c r="U302" s="187" t="e">
        <f t="shared" si="105"/>
        <v>#N/A</v>
      </c>
      <c r="V302" s="187" t="e">
        <f t="shared" si="105"/>
        <v>#N/A</v>
      </c>
      <c r="W302" s="187" t="e">
        <f t="shared" si="105"/>
        <v>#N/A</v>
      </c>
      <c r="X302" s="187" t="e">
        <f t="shared" si="105"/>
        <v>#N/A</v>
      </c>
      <c r="Y302" s="187" t="e">
        <f t="shared" si="105"/>
        <v>#N/A</v>
      </c>
      <c r="Z302" s="187" t="e">
        <f t="shared" si="105"/>
        <v>#N/A</v>
      </c>
      <c r="AA302" s="187" t="e">
        <f t="shared" si="105"/>
        <v>#N/A</v>
      </c>
      <c r="AB302" s="187" t="e">
        <f t="shared" si="105"/>
        <v>#N/A</v>
      </c>
      <c r="AC302" s="187" t="e">
        <f t="shared" si="105"/>
        <v>#N/A</v>
      </c>
      <c r="AD302" s="187" t="e">
        <f t="shared" si="105"/>
        <v>#N/A</v>
      </c>
      <c r="AE302" s="187" t="e">
        <f t="shared" si="105"/>
        <v>#N/A</v>
      </c>
      <c r="AF302" s="187" t="e">
        <f t="shared" si="105"/>
        <v>#N/A</v>
      </c>
      <c r="AG302" s="187" t="e">
        <f t="shared" si="105"/>
        <v>#N/A</v>
      </c>
      <c r="AH302" s="187" t="e">
        <f t="shared" si="105"/>
        <v>#N/A</v>
      </c>
      <c r="AI302" s="187" t="e">
        <f t="shared" si="105"/>
        <v>#N/A</v>
      </c>
      <c r="AJ302" s="187" t="e">
        <f t="shared" si="105"/>
        <v>#N/A</v>
      </c>
      <c r="AK302" s="187" t="e">
        <f t="shared" si="105"/>
        <v>#N/A</v>
      </c>
      <c r="AL302" s="187" t="e">
        <f t="shared" si="105"/>
        <v>#N/A</v>
      </c>
      <c r="AM302" s="187" t="e">
        <f t="shared" si="105"/>
        <v>#N/A</v>
      </c>
      <c r="AN302" s="187" t="e">
        <f t="shared" si="105"/>
        <v>#N/A</v>
      </c>
      <c r="AO302" s="187" t="e">
        <f t="shared" si="105"/>
        <v>#N/A</v>
      </c>
      <c r="AP302" s="187" t="e">
        <f t="shared" si="105"/>
        <v>#N/A</v>
      </c>
    </row>
    <row r="303" spans="1:42" x14ac:dyDescent="0.2">
      <c r="A303" s="33" t="str">
        <f>A295</f>
        <v>39-yr SL</v>
      </c>
      <c r="B303" s="221" cm="1">
        <f t="array" ref="B303">SUM(IF(ISNUMBER(C305:AP305),C305:AP305))</f>
        <v>0</v>
      </c>
      <c r="C303" s="187" t="e">
        <f t="shared" ref="C303:AP303" si="106">C295/100*$Q262</f>
        <v>#N/A</v>
      </c>
      <c r="D303" s="187" t="e">
        <f t="shared" si="106"/>
        <v>#N/A</v>
      </c>
      <c r="E303" s="187" t="e">
        <f t="shared" si="106"/>
        <v>#N/A</v>
      </c>
      <c r="F303" s="187" t="e">
        <f t="shared" si="106"/>
        <v>#N/A</v>
      </c>
      <c r="G303" s="187" t="e">
        <f t="shared" si="106"/>
        <v>#N/A</v>
      </c>
      <c r="H303" s="187" t="e">
        <f t="shared" si="106"/>
        <v>#N/A</v>
      </c>
      <c r="I303" s="187" t="e">
        <f t="shared" si="106"/>
        <v>#N/A</v>
      </c>
      <c r="J303" s="187" t="e">
        <f t="shared" si="106"/>
        <v>#N/A</v>
      </c>
      <c r="K303" s="187" t="e">
        <f t="shared" si="106"/>
        <v>#N/A</v>
      </c>
      <c r="L303" s="187" t="e">
        <f t="shared" si="106"/>
        <v>#N/A</v>
      </c>
      <c r="M303" s="187" t="e">
        <f t="shared" si="106"/>
        <v>#N/A</v>
      </c>
      <c r="N303" s="187" t="e">
        <f t="shared" si="106"/>
        <v>#N/A</v>
      </c>
      <c r="O303" s="187" t="e">
        <f t="shared" si="106"/>
        <v>#N/A</v>
      </c>
      <c r="P303" s="187" t="e">
        <f t="shared" si="106"/>
        <v>#N/A</v>
      </c>
      <c r="Q303" s="187" t="e">
        <f t="shared" si="106"/>
        <v>#N/A</v>
      </c>
      <c r="R303" s="187" t="e">
        <f t="shared" si="106"/>
        <v>#N/A</v>
      </c>
      <c r="S303" s="187" t="e">
        <f t="shared" si="106"/>
        <v>#N/A</v>
      </c>
      <c r="T303" s="187" t="e">
        <f t="shared" si="106"/>
        <v>#N/A</v>
      </c>
      <c r="U303" s="187" t="e">
        <f t="shared" si="106"/>
        <v>#N/A</v>
      </c>
      <c r="V303" s="187" t="e">
        <f t="shared" si="106"/>
        <v>#N/A</v>
      </c>
      <c r="W303" s="187" t="e">
        <f t="shared" si="106"/>
        <v>#N/A</v>
      </c>
      <c r="X303" s="187" t="e">
        <f t="shared" si="106"/>
        <v>#N/A</v>
      </c>
      <c r="Y303" s="187" t="e">
        <f t="shared" si="106"/>
        <v>#N/A</v>
      </c>
      <c r="Z303" s="187" t="e">
        <f t="shared" si="106"/>
        <v>#N/A</v>
      </c>
      <c r="AA303" s="187" t="e">
        <f t="shared" si="106"/>
        <v>#N/A</v>
      </c>
      <c r="AB303" s="187" t="e">
        <f t="shared" si="106"/>
        <v>#N/A</v>
      </c>
      <c r="AC303" s="187" t="e">
        <f t="shared" si="106"/>
        <v>#N/A</v>
      </c>
      <c r="AD303" s="187" t="e">
        <f t="shared" si="106"/>
        <v>#N/A</v>
      </c>
      <c r="AE303" s="187" t="e">
        <f t="shared" si="106"/>
        <v>#N/A</v>
      </c>
      <c r="AF303" s="187" t="e">
        <f t="shared" si="106"/>
        <v>#N/A</v>
      </c>
      <c r="AG303" s="187" t="e">
        <f t="shared" si="106"/>
        <v>#N/A</v>
      </c>
      <c r="AH303" s="187" t="e">
        <f t="shared" si="106"/>
        <v>#N/A</v>
      </c>
      <c r="AI303" s="187" t="e">
        <f t="shared" si="106"/>
        <v>#N/A</v>
      </c>
      <c r="AJ303" s="187" t="e">
        <f t="shared" si="106"/>
        <v>#N/A</v>
      </c>
      <c r="AK303" s="187" t="e">
        <f t="shared" si="106"/>
        <v>#N/A</v>
      </c>
      <c r="AL303" s="187" t="e">
        <f t="shared" si="106"/>
        <v>#N/A</v>
      </c>
      <c r="AM303" s="187" t="e">
        <f t="shared" si="106"/>
        <v>#N/A</v>
      </c>
      <c r="AN303" s="187" t="e">
        <f t="shared" si="106"/>
        <v>#N/A</v>
      </c>
      <c r="AO303" s="187" t="e">
        <f t="shared" si="106"/>
        <v>#N/A</v>
      </c>
      <c r="AP303" s="187" t="e">
        <f t="shared" si="106"/>
        <v>#N/A</v>
      </c>
    </row>
    <row r="304" spans="1:42" x14ac:dyDescent="0.2">
      <c r="A304" s="33" t="s">
        <v>369</v>
      </c>
      <c r="B304" s="221" cm="1">
        <f t="array" ref="B304">SUM(IF(ISNUMBER(C306:AP306),C306:AP306))</f>
        <v>0</v>
      </c>
      <c r="C304" s="357">
        <f>IF(C2&lt;=analysis_period,C296/100*$Q$264,0)</f>
        <v>0</v>
      </c>
      <c r="D304" s="357">
        <f>IF(D2&lt;=analysis_period,D296/100*$Q$264,0)</f>
        <v>0</v>
      </c>
      <c r="E304" s="357">
        <f>IF(E2&lt;=analysis_period,E296/100*$Q$264,0)</f>
        <v>0</v>
      </c>
      <c r="F304" s="357">
        <f>IF(F2&lt;=analysis_period,F296/100*$Q$264,0)</f>
        <v>0</v>
      </c>
      <c r="G304" s="357">
        <f>IF(G2&lt;=analysis_period,G296/100*$Q$264,0)</f>
        <v>0</v>
      </c>
      <c r="H304" s="357">
        <f>IF(H2&lt;=analysis_period,H296/100*$Q$264,0)</f>
        <v>0</v>
      </c>
      <c r="I304" s="357">
        <f>IF(I2&lt;=analysis_period,I296/100*$Q$264,0)</f>
        <v>0</v>
      </c>
      <c r="J304" s="357">
        <f>IF(J2&lt;=analysis_period,J296/100*$Q$264,0)</f>
        <v>0</v>
      </c>
      <c r="K304" s="357">
        <f>IF(K2&lt;=analysis_period,K296/100*$Q$264,0)</f>
        <v>0</v>
      </c>
      <c r="L304" s="357">
        <f>IF(L2&lt;=analysis_period,L296/100*$Q$264,0)</f>
        <v>0</v>
      </c>
      <c r="M304" s="357">
        <f>IF(M2&lt;=analysis_period,M296/100*$Q$264,0)</f>
        <v>0</v>
      </c>
      <c r="N304" s="357">
        <f>IF(N2&lt;=analysis_period,N296/100*$Q$264,0)</f>
        <v>0</v>
      </c>
      <c r="O304" s="357">
        <f>IF(O2&lt;=analysis_period,O296/100*$Q$264,0)</f>
        <v>0</v>
      </c>
      <c r="P304" s="357">
        <f>IF(P2&lt;=analysis_period,P296/100*$Q$264,0)</f>
        <v>0</v>
      </c>
      <c r="Q304" s="357">
        <f>IF(Q2&lt;=analysis_period,Q296/100*$Q$264,0)</f>
        <v>0</v>
      </c>
      <c r="R304" s="357">
        <f>IF(R2&lt;=analysis_period,R296/100*$Q$264,0)</f>
        <v>0</v>
      </c>
      <c r="S304" s="357">
        <f>IF(S2&lt;=analysis_period,S296/100*$Q$264,0)</f>
        <v>0</v>
      </c>
      <c r="T304" s="357">
        <f>IF(T2&lt;=analysis_period,T296/100*$Q$264,0)</f>
        <v>0</v>
      </c>
      <c r="U304" s="357">
        <f>IF(U2&lt;=analysis_period,U296/100*$Q$264,0)</f>
        <v>0</v>
      </c>
      <c r="V304" s="357">
        <f>IF(V2&lt;=analysis_period,V296/100*$Q$264,0)</f>
        <v>0</v>
      </c>
      <c r="W304" s="357">
        <f>IF(W2&lt;=analysis_period,W296/100*$Q$264,0)</f>
        <v>0</v>
      </c>
      <c r="X304" s="357">
        <f>IF(X2&lt;=analysis_period,X296/100*$Q$264,0)</f>
        <v>0</v>
      </c>
      <c r="Y304" s="357">
        <f>IF(Y2&lt;=analysis_period,Y296/100*$Q$264,0)</f>
        <v>0</v>
      </c>
      <c r="Z304" s="357">
        <f>IF(Z2&lt;=analysis_period,Z296/100*$Q$264,0)</f>
        <v>0</v>
      </c>
      <c r="AA304" s="357">
        <f>IF(AA2&lt;=analysis_period,AA296/100*$Q$264,0)</f>
        <v>0</v>
      </c>
      <c r="AB304" s="357">
        <f>IF(AB2&lt;=analysis_period,AB296/100*$Q$264,0)</f>
        <v>0</v>
      </c>
      <c r="AC304" s="357">
        <f>IF(AC2&lt;=analysis_period,AC296/100*$Q$264,0)</f>
        <v>0</v>
      </c>
      <c r="AD304" s="357">
        <f>IF(AD2&lt;=analysis_period,AD296/100*$Q$264,0)</f>
        <v>0</v>
      </c>
      <c r="AE304" s="357">
        <f>IF(AE2&lt;=analysis_period,AE296/100*$Q$264,0)</f>
        <v>0</v>
      </c>
      <c r="AF304" s="357">
        <f>IF(AF2&lt;=analysis_period,AF296/100*$Q$264,0)</f>
        <v>0</v>
      </c>
      <c r="AG304" s="357">
        <f>IF(AG2&lt;=analysis_period,AG296/100*$Q$264,0)</f>
        <v>0</v>
      </c>
      <c r="AH304" s="357">
        <f>IF(AH2&lt;=analysis_period,AH296/100*$Q$264,0)</f>
        <v>0</v>
      </c>
      <c r="AI304" s="357">
        <f>IF(AI2&lt;=analysis_period,AI296/100*$Q$264,0)</f>
        <v>0</v>
      </c>
      <c r="AJ304" s="357">
        <f>IF(AJ2&lt;=analysis_period,AJ296/100*$Q$264,0)</f>
        <v>0</v>
      </c>
      <c r="AK304" s="357">
        <f>IF(AK2&lt;=analysis_period,AK296/100*$Q$264,0)</f>
        <v>0</v>
      </c>
      <c r="AL304" s="357">
        <f>IF(AL2&lt;=analysis_period,AL296/100*$Q$264,0)</f>
        <v>0</v>
      </c>
      <c r="AM304" s="357">
        <f>IF(AM2&lt;=analysis_period,AM296/100*$Q$264,0)</f>
        <v>0</v>
      </c>
      <c r="AN304" s="357">
        <f>IF(AN2&lt;=analysis_period,AN296/100*$Q$264,0)</f>
        <v>0</v>
      </c>
      <c r="AO304" s="357">
        <f>IF(AO2&lt;=analysis_period,AO296/100*$Q$264,0)</f>
        <v>0</v>
      </c>
      <c r="AP304" s="357">
        <f>IF(AP2&lt;=analysis_period,AP296/100*$Q$264,0)</f>
        <v>0</v>
      </c>
    </row>
    <row r="305" spans="1:42" x14ac:dyDescent="0.2">
      <c r="A305" s="33" t="s">
        <v>85</v>
      </c>
      <c r="B305" s="221" cm="1">
        <f t="array" ref="B305">SUM(IF(ISNUMBER(C307:AP307),C307:AP307))</f>
        <v>0</v>
      </c>
      <c r="C305" s="193">
        <f>P264</f>
        <v>0</v>
      </c>
      <c r="D305" s="193">
        <v>0</v>
      </c>
      <c r="E305" s="193">
        <v>0</v>
      </c>
      <c r="F305" s="193">
        <v>0</v>
      </c>
      <c r="G305" s="193">
        <v>0</v>
      </c>
      <c r="H305" s="193">
        <v>0</v>
      </c>
      <c r="I305" s="193">
        <v>0</v>
      </c>
      <c r="J305" s="193">
        <v>0</v>
      </c>
      <c r="K305" s="193">
        <v>0</v>
      </c>
      <c r="L305" s="193">
        <v>0</v>
      </c>
      <c r="M305" s="193">
        <v>0</v>
      </c>
      <c r="N305" s="193">
        <v>0</v>
      </c>
      <c r="O305" s="193">
        <v>0</v>
      </c>
      <c r="P305" s="193">
        <v>0</v>
      </c>
      <c r="Q305" s="193">
        <v>0</v>
      </c>
      <c r="R305" s="193">
        <v>0</v>
      </c>
      <c r="S305" s="193">
        <v>0</v>
      </c>
      <c r="T305" s="193">
        <v>0</v>
      </c>
      <c r="U305" s="193">
        <v>0</v>
      </c>
      <c r="V305" s="193">
        <v>0</v>
      </c>
      <c r="W305" s="193">
        <v>0</v>
      </c>
      <c r="X305" s="193">
        <v>0</v>
      </c>
      <c r="Y305" s="193">
        <v>0</v>
      </c>
      <c r="Z305" s="193">
        <v>0</v>
      </c>
      <c r="AA305" s="193">
        <v>0</v>
      </c>
      <c r="AB305" s="193">
        <v>0</v>
      </c>
      <c r="AC305" s="193">
        <v>0</v>
      </c>
      <c r="AD305" s="193">
        <v>0</v>
      </c>
      <c r="AE305" s="193">
        <v>0</v>
      </c>
      <c r="AF305" s="193">
        <v>0</v>
      </c>
      <c r="AG305" s="193">
        <v>0</v>
      </c>
      <c r="AH305" s="193">
        <v>0</v>
      </c>
      <c r="AI305" s="193">
        <v>0</v>
      </c>
      <c r="AJ305" s="193">
        <v>0</v>
      </c>
      <c r="AK305" s="193">
        <v>0</v>
      </c>
      <c r="AL305" s="193">
        <v>0</v>
      </c>
      <c r="AM305" s="193">
        <v>0</v>
      </c>
      <c r="AN305" s="193">
        <v>0</v>
      </c>
      <c r="AO305" s="193">
        <v>0</v>
      </c>
      <c r="AP305" s="193">
        <v>0</v>
      </c>
    </row>
    <row r="306" spans="1:42" x14ac:dyDescent="0.2">
      <c r="A306" s="32"/>
      <c r="B306" s="225" cm="1">
        <f t="array" ref="B306">SUM(IF(ISNUMBER(C307:AP307),C307:AP307))</f>
        <v>0</v>
      </c>
      <c r="C306" s="187" t="e">
        <f>SUM(C298:C305)</f>
        <v>#N/A</v>
      </c>
      <c r="D306" s="187" t="e">
        <f t="shared" ref="D306:AP306" si="107">SUM(D298:D305)</f>
        <v>#N/A</v>
      </c>
      <c r="E306" s="187" t="e">
        <f t="shared" si="107"/>
        <v>#N/A</v>
      </c>
      <c r="F306" s="187" t="e">
        <f t="shared" si="107"/>
        <v>#N/A</v>
      </c>
      <c r="G306" s="187" t="e">
        <f t="shared" si="107"/>
        <v>#N/A</v>
      </c>
      <c r="H306" s="187" t="e">
        <f t="shared" si="107"/>
        <v>#N/A</v>
      </c>
      <c r="I306" s="187" t="e">
        <f t="shared" si="107"/>
        <v>#N/A</v>
      </c>
      <c r="J306" s="187" t="e">
        <f t="shared" si="107"/>
        <v>#N/A</v>
      </c>
      <c r="K306" s="187" t="e">
        <f t="shared" si="107"/>
        <v>#N/A</v>
      </c>
      <c r="L306" s="187" t="e">
        <f t="shared" si="107"/>
        <v>#N/A</v>
      </c>
      <c r="M306" s="187" t="e">
        <f t="shared" si="107"/>
        <v>#N/A</v>
      </c>
      <c r="N306" s="187" t="e">
        <f t="shared" si="107"/>
        <v>#N/A</v>
      </c>
      <c r="O306" s="187" t="e">
        <f t="shared" si="107"/>
        <v>#N/A</v>
      </c>
      <c r="P306" s="187" t="e">
        <f t="shared" si="107"/>
        <v>#N/A</v>
      </c>
      <c r="Q306" s="187" t="e">
        <f t="shared" si="107"/>
        <v>#N/A</v>
      </c>
      <c r="R306" s="187" t="e">
        <f t="shared" si="107"/>
        <v>#N/A</v>
      </c>
      <c r="S306" s="187" t="e">
        <f t="shared" si="107"/>
        <v>#N/A</v>
      </c>
      <c r="T306" s="187" t="e">
        <f t="shared" si="107"/>
        <v>#N/A</v>
      </c>
      <c r="U306" s="187" t="e">
        <f t="shared" si="107"/>
        <v>#N/A</v>
      </c>
      <c r="V306" s="187" t="e">
        <f t="shared" si="107"/>
        <v>#N/A</v>
      </c>
      <c r="W306" s="187" t="e">
        <f t="shared" si="107"/>
        <v>#N/A</v>
      </c>
      <c r="X306" s="187" t="e">
        <f t="shared" si="107"/>
        <v>#N/A</v>
      </c>
      <c r="Y306" s="187" t="e">
        <f t="shared" si="107"/>
        <v>#N/A</v>
      </c>
      <c r="Z306" s="187" t="e">
        <f t="shared" si="107"/>
        <v>#N/A</v>
      </c>
      <c r="AA306" s="187" t="e">
        <f t="shared" si="107"/>
        <v>#N/A</v>
      </c>
      <c r="AB306" s="187" t="e">
        <f t="shared" si="107"/>
        <v>#N/A</v>
      </c>
      <c r="AC306" s="187" t="e">
        <f t="shared" si="107"/>
        <v>#N/A</v>
      </c>
      <c r="AD306" s="187" t="e">
        <f t="shared" si="107"/>
        <v>#N/A</v>
      </c>
      <c r="AE306" s="187" t="e">
        <f t="shared" si="107"/>
        <v>#N/A</v>
      </c>
      <c r="AF306" s="187" t="e">
        <f t="shared" si="107"/>
        <v>#N/A</v>
      </c>
      <c r="AG306" s="187" t="e">
        <f t="shared" si="107"/>
        <v>#N/A</v>
      </c>
      <c r="AH306" s="187" t="e">
        <f t="shared" si="107"/>
        <v>#N/A</v>
      </c>
      <c r="AI306" s="187" t="e">
        <f t="shared" si="107"/>
        <v>#N/A</v>
      </c>
      <c r="AJ306" s="187" t="e">
        <f t="shared" si="107"/>
        <v>#N/A</v>
      </c>
      <c r="AK306" s="187" t="e">
        <f t="shared" si="107"/>
        <v>#N/A</v>
      </c>
      <c r="AL306" s="187" t="e">
        <f t="shared" si="107"/>
        <v>#N/A</v>
      </c>
      <c r="AM306" s="187" t="e">
        <f t="shared" si="107"/>
        <v>#N/A</v>
      </c>
      <c r="AN306" s="187" t="e">
        <f t="shared" si="107"/>
        <v>#N/A</v>
      </c>
      <c r="AO306" s="187" t="e">
        <f t="shared" si="107"/>
        <v>#N/A</v>
      </c>
      <c r="AP306" s="187" t="e">
        <f t="shared" si="107"/>
        <v>#N/A</v>
      </c>
    </row>
    <row r="307" spans="1:42" s="122" customFormat="1" x14ac:dyDescent="0.2">
      <c r="A307" s="32"/>
      <c r="C307" s="201"/>
      <c r="D307" s="201"/>
      <c r="E307" s="201"/>
      <c r="F307" s="201"/>
      <c r="G307" s="201"/>
      <c r="H307" s="201"/>
      <c r="I307" s="201"/>
      <c r="J307" s="201"/>
      <c r="K307" s="201"/>
      <c r="L307" s="201"/>
      <c r="M307" s="201"/>
      <c r="N307" s="201"/>
      <c r="O307" s="201"/>
      <c r="P307" s="201"/>
      <c r="Q307" s="201"/>
      <c r="R307" s="201"/>
      <c r="S307" s="201"/>
      <c r="T307" s="201"/>
      <c r="U307" s="201"/>
      <c r="V307" s="201"/>
      <c r="W307" s="201"/>
      <c r="X307" s="201"/>
      <c r="Y307" s="201"/>
      <c r="Z307" s="201"/>
      <c r="AA307" s="201"/>
      <c r="AB307" s="201"/>
      <c r="AC307" s="201"/>
      <c r="AD307" s="201"/>
      <c r="AE307" s="201"/>
      <c r="AF307" s="201"/>
      <c r="AG307" s="201"/>
      <c r="AH307" s="201"/>
      <c r="AI307" s="201"/>
      <c r="AJ307" s="201"/>
      <c r="AK307" s="201"/>
      <c r="AL307" s="201"/>
      <c r="AM307" s="201"/>
      <c r="AN307" s="201"/>
      <c r="AO307" s="201"/>
      <c r="AP307" s="201"/>
    </row>
    <row r="308" spans="1:42" s="122" customFormat="1" x14ac:dyDescent="0.2">
      <c r="A308" s="30" t="s">
        <v>72</v>
      </c>
      <c r="C308" s="201"/>
      <c r="D308" s="201"/>
      <c r="E308" s="201"/>
      <c r="F308" s="201"/>
      <c r="G308" s="201"/>
      <c r="H308" s="201"/>
      <c r="I308" s="201"/>
      <c r="J308" s="201"/>
      <c r="K308" s="201"/>
      <c r="L308" s="201"/>
      <c r="M308" s="201"/>
      <c r="N308" s="201"/>
      <c r="O308" s="201"/>
      <c r="P308" s="201"/>
      <c r="Q308" s="201"/>
      <c r="R308" s="201"/>
      <c r="S308" s="201"/>
      <c r="T308" s="201"/>
      <c r="U308" s="201"/>
      <c r="V308" s="201"/>
      <c r="W308" s="201"/>
      <c r="X308" s="201"/>
      <c r="Y308" s="201"/>
      <c r="Z308" s="201"/>
      <c r="AA308" s="201"/>
      <c r="AB308" s="201"/>
      <c r="AC308" s="201"/>
      <c r="AD308" s="201"/>
      <c r="AE308" s="201"/>
      <c r="AF308" s="201"/>
      <c r="AG308" s="201"/>
      <c r="AH308" s="201"/>
      <c r="AI308" s="201"/>
      <c r="AJ308" s="201"/>
      <c r="AK308" s="201"/>
      <c r="AL308" s="201"/>
      <c r="AM308" s="201"/>
      <c r="AN308" s="201"/>
      <c r="AO308" s="201"/>
      <c r="AP308" s="201"/>
    </row>
    <row r="309" spans="1:42" x14ac:dyDescent="0.2">
      <c r="A309" s="32" t="s">
        <v>74</v>
      </c>
      <c r="B309" s="37" t="str">
        <f>equip_reserve_depr_sta</f>
        <v>5-yr MACRS</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2">
      <c r="A310" s="32" t="s">
        <v>75</v>
      </c>
      <c r="B310" s="227">
        <f>B2</f>
        <v>0</v>
      </c>
      <c r="C310" s="227" t="str">
        <f>C2</f>
        <v/>
      </c>
      <c r="D310" s="227" t="str">
        <f>D2</f>
        <v/>
      </c>
      <c r="E310" s="227" t="str">
        <f>E2</f>
        <v/>
      </c>
      <c r="F310" s="227" t="str">
        <f>F2</f>
        <v/>
      </c>
      <c r="G310" s="227" t="str">
        <f>G2</f>
        <v/>
      </c>
      <c r="H310" s="227" t="str">
        <f>H2</f>
        <v/>
      </c>
      <c r="I310" s="227" t="str">
        <f>I2</f>
        <v/>
      </c>
      <c r="J310" s="227" t="str">
        <f>J2</f>
        <v/>
      </c>
      <c r="K310" s="227" t="str">
        <f>K2</f>
        <v/>
      </c>
      <c r="L310" s="227" t="str">
        <f>L2</f>
        <v/>
      </c>
      <c r="M310" s="227" t="str">
        <f>M2</f>
        <v/>
      </c>
      <c r="N310" s="227" t="str">
        <f>N2</f>
        <v/>
      </c>
      <c r="O310" s="227" t="str">
        <f>O2</f>
        <v/>
      </c>
      <c r="P310" s="227" t="str">
        <f>P2</f>
        <v/>
      </c>
      <c r="Q310" s="227" t="str">
        <f>Q2</f>
        <v/>
      </c>
      <c r="R310" s="227" t="str">
        <f>R2</f>
        <v/>
      </c>
      <c r="S310" s="227" t="str">
        <f>S2</f>
        <v/>
      </c>
      <c r="T310" s="227" t="str">
        <f>T2</f>
        <v/>
      </c>
      <c r="U310" s="227" t="str">
        <f>U2</f>
        <v/>
      </c>
      <c r="V310" s="227" t="str">
        <f>V2</f>
        <v/>
      </c>
      <c r="W310" s="227" t="str">
        <f>W2</f>
        <v/>
      </c>
      <c r="X310" s="227" t="str">
        <f>X2</f>
        <v/>
      </c>
      <c r="Y310" s="227" t="str">
        <f>Y2</f>
        <v/>
      </c>
      <c r="Z310" s="227" t="str">
        <f>Z2</f>
        <v/>
      </c>
      <c r="AA310" s="227" t="str">
        <f>AA2</f>
        <v/>
      </c>
      <c r="AB310" s="227" t="str">
        <f>AB2</f>
        <v/>
      </c>
      <c r="AC310" s="227" t="str">
        <f>AC2</f>
        <v/>
      </c>
      <c r="AD310" s="227" t="str">
        <f>AD2</f>
        <v/>
      </c>
      <c r="AE310" s="227" t="str">
        <f>AE2</f>
        <v/>
      </c>
      <c r="AF310" s="227" t="str">
        <f>AF2</f>
        <v/>
      </c>
      <c r="AG310" s="227" t="str">
        <f>AG2</f>
        <v/>
      </c>
      <c r="AH310" s="227" t="str">
        <f>AH2</f>
        <v/>
      </c>
      <c r="AI310" s="227" t="str">
        <f>AI2</f>
        <v/>
      </c>
      <c r="AJ310" s="227" t="str">
        <f>AJ2</f>
        <v/>
      </c>
      <c r="AK310" s="227" t="str">
        <f>AK2</f>
        <v/>
      </c>
      <c r="AL310" s="227" t="str">
        <f>AL2</f>
        <v/>
      </c>
      <c r="AM310" s="227" t="str">
        <f>AM2</f>
        <v/>
      </c>
      <c r="AN310" s="227" t="str">
        <f>AN2</f>
        <v/>
      </c>
      <c r="AO310" s="227" t="str">
        <f>AO2</f>
        <v/>
      </c>
      <c r="AP310" s="227" t="str">
        <f>AP2</f>
        <v/>
      </c>
    </row>
    <row r="311" spans="1:42" x14ac:dyDescent="0.2">
      <c r="A311" s="32" t="s">
        <v>188</v>
      </c>
      <c r="B311" s="226">
        <v>0</v>
      </c>
      <c r="C311" s="222" t="e">
        <f t="shared" ref="C311:AP311" si="108">IF($B$309=$A290,C290,0)+IF($B$309=$A291,C291,0)+IF($B$309=$A292,C292,0)+IF($B$309=$A293,C293,0)+IF($B$309=$A294,C294,0)+IF($B$309=$A295,C295,0)</f>
        <v>#N/A</v>
      </c>
      <c r="D311" s="222" t="e">
        <f t="shared" si="108"/>
        <v>#N/A</v>
      </c>
      <c r="E311" s="222" t="e">
        <f t="shared" si="108"/>
        <v>#N/A</v>
      </c>
      <c r="F311" s="222" t="e">
        <f t="shared" si="108"/>
        <v>#N/A</v>
      </c>
      <c r="G311" s="222" t="e">
        <f t="shared" si="108"/>
        <v>#N/A</v>
      </c>
      <c r="H311" s="222" t="e">
        <f t="shared" si="108"/>
        <v>#N/A</v>
      </c>
      <c r="I311" s="222" t="e">
        <f t="shared" si="108"/>
        <v>#N/A</v>
      </c>
      <c r="J311" s="222" t="e">
        <f t="shared" si="108"/>
        <v>#N/A</v>
      </c>
      <c r="K311" s="222" t="e">
        <f t="shared" si="108"/>
        <v>#N/A</v>
      </c>
      <c r="L311" s="222" t="e">
        <f t="shared" si="108"/>
        <v>#N/A</v>
      </c>
      <c r="M311" s="222" t="e">
        <f t="shared" si="108"/>
        <v>#N/A</v>
      </c>
      <c r="N311" s="222" t="e">
        <f t="shared" si="108"/>
        <v>#N/A</v>
      </c>
      <c r="O311" s="222" t="e">
        <f t="shared" si="108"/>
        <v>#N/A</v>
      </c>
      <c r="P311" s="222" t="e">
        <f t="shared" si="108"/>
        <v>#N/A</v>
      </c>
      <c r="Q311" s="222" t="e">
        <f t="shared" si="108"/>
        <v>#N/A</v>
      </c>
      <c r="R311" s="222" t="e">
        <f t="shared" si="108"/>
        <v>#N/A</v>
      </c>
      <c r="S311" s="222" t="e">
        <f t="shared" si="108"/>
        <v>#N/A</v>
      </c>
      <c r="T311" s="222" t="e">
        <f t="shared" si="108"/>
        <v>#N/A</v>
      </c>
      <c r="U311" s="222" t="e">
        <f t="shared" si="108"/>
        <v>#N/A</v>
      </c>
      <c r="V311" s="222" t="e">
        <f t="shared" si="108"/>
        <v>#N/A</v>
      </c>
      <c r="W311" s="222" t="e">
        <f t="shared" si="108"/>
        <v>#N/A</v>
      </c>
      <c r="X311" s="222" t="e">
        <f t="shared" si="108"/>
        <v>#N/A</v>
      </c>
      <c r="Y311" s="222" t="e">
        <f t="shared" si="108"/>
        <v>#N/A</v>
      </c>
      <c r="Z311" s="222" t="e">
        <f t="shared" si="108"/>
        <v>#N/A</v>
      </c>
      <c r="AA311" s="222" t="e">
        <f t="shared" si="108"/>
        <v>#N/A</v>
      </c>
      <c r="AB311" s="222" t="e">
        <f t="shared" si="108"/>
        <v>#N/A</v>
      </c>
      <c r="AC311" s="222" t="e">
        <f t="shared" si="108"/>
        <v>#N/A</v>
      </c>
      <c r="AD311" s="222" t="e">
        <f t="shared" si="108"/>
        <v>#N/A</v>
      </c>
      <c r="AE311" s="222" t="e">
        <f t="shared" si="108"/>
        <v>#N/A</v>
      </c>
      <c r="AF311" s="222" t="e">
        <f t="shared" si="108"/>
        <v>#N/A</v>
      </c>
      <c r="AG311" s="222" t="e">
        <f t="shared" si="108"/>
        <v>#N/A</v>
      </c>
      <c r="AH311" s="222" t="e">
        <f t="shared" si="108"/>
        <v>#N/A</v>
      </c>
      <c r="AI311" s="222" t="e">
        <f t="shared" si="108"/>
        <v>#N/A</v>
      </c>
      <c r="AJ311" s="222" t="e">
        <f t="shared" si="108"/>
        <v>#N/A</v>
      </c>
      <c r="AK311" s="222" t="e">
        <f t="shared" si="108"/>
        <v>#N/A</v>
      </c>
      <c r="AL311" s="222" t="e">
        <f t="shared" si="108"/>
        <v>#N/A</v>
      </c>
      <c r="AM311" s="222" t="e">
        <f t="shared" si="108"/>
        <v>#N/A</v>
      </c>
      <c r="AN311" s="222" t="e">
        <f t="shared" si="108"/>
        <v>#N/A</v>
      </c>
      <c r="AO311" s="222" t="e">
        <f t="shared" si="108"/>
        <v>#N/A</v>
      </c>
      <c r="AP311" s="222" t="e">
        <f t="shared" si="108"/>
        <v>#N/A</v>
      </c>
    </row>
    <row r="312" spans="1:42" x14ac:dyDescent="0.2">
      <c r="A312" s="32"/>
      <c r="B312" s="38"/>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row>
    <row r="313" spans="1:42" x14ac:dyDescent="0.2">
      <c r="A313" s="30" t="s">
        <v>87</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32" t="s">
        <v>73</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4">
        <v>0</v>
      </c>
      <c r="C315" s="211">
        <f>IF(C$2&lt;=analysis_period,IF(SUM($C636:C636)&gt;0,B315+1,0),0)</f>
        <v>0</v>
      </c>
      <c r="D315" s="211">
        <f>IF(D$2&lt;=analysis_period,IF(SUM($C636:D636)&gt;0,C315+1,0),0)</f>
        <v>0</v>
      </c>
      <c r="E315" s="211">
        <f>IF(E$2&lt;=analysis_period,IF(SUM($C636:E636)&gt;0,D315+1,0),0)</f>
        <v>0</v>
      </c>
      <c r="F315" s="211">
        <f>IF(F$2&lt;=analysis_period,IF(SUM($C636:F636)&gt;0,E315+1,0),0)</f>
        <v>0</v>
      </c>
      <c r="G315" s="211">
        <f>IF(G$2&lt;=analysis_period,IF(SUM($C636:G636)&gt;0,F315+1,0),0)</f>
        <v>0</v>
      </c>
      <c r="H315" s="211">
        <f>IF(H$2&lt;=analysis_period,IF(SUM($C636:H636)&gt;0,G315+1,0),0)</f>
        <v>0</v>
      </c>
      <c r="I315" s="211">
        <f>IF(I$2&lt;=analysis_period,IF(SUM($C636:I636)&gt;0,H315+1,0),0)</f>
        <v>0</v>
      </c>
      <c r="J315" s="211">
        <f>IF(J$2&lt;=analysis_period,IF(SUM($C636:J636)&gt;0,I315+1,0),0)</f>
        <v>0</v>
      </c>
      <c r="K315" s="211">
        <f>IF(K$2&lt;=analysis_period,IF(SUM($C636:K636)&gt;0,J315+1,0),0)</f>
        <v>0</v>
      </c>
      <c r="L315" s="211">
        <f>IF(L$2&lt;=analysis_period,IF(SUM($C636:L636)&gt;0,K315+1,0),0)</f>
        <v>0</v>
      </c>
      <c r="M315" s="211">
        <f>IF(M$2&lt;=analysis_period,IF(SUM($C636:M636)&gt;0,L315+1,0),0)</f>
        <v>0</v>
      </c>
      <c r="N315" s="211">
        <f>IF(N$2&lt;=analysis_period,IF(SUM($C636:N636)&gt;0,M315+1,0),0)</f>
        <v>0</v>
      </c>
      <c r="O315" s="211">
        <f>IF(O$2&lt;=analysis_period,IF(SUM($C636:O636)&gt;0,N315+1,0),0)</f>
        <v>0</v>
      </c>
      <c r="P315" s="211">
        <f>IF(P$2&lt;=analysis_period,IF(SUM($C636:P636)&gt;0,O315+1,0),0)</f>
        <v>0</v>
      </c>
      <c r="Q315" s="211">
        <f>IF(Q$2&lt;=analysis_period,IF(SUM($C636:Q636)&gt;0,P315+1,0),0)</f>
        <v>0</v>
      </c>
      <c r="R315" s="211">
        <f>IF(R$2&lt;=analysis_period,IF(SUM($C636:R636)&gt;0,Q315+1,0),0)</f>
        <v>0</v>
      </c>
      <c r="S315" s="211">
        <f>IF(S$2&lt;=analysis_period,IF(SUM($C636:S636)&gt;0,R315+1,0),0)</f>
        <v>0</v>
      </c>
      <c r="T315" s="211">
        <f>IF(T$2&lt;=analysis_period,IF(SUM($C636:T636)&gt;0,S315+1,0),0)</f>
        <v>0</v>
      </c>
      <c r="U315" s="211">
        <f>IF(U$2&lt;=analysis_period,IF(SUM($C636:U636)&gt;0,T315+1,0),0)</f>
        <v>0</v>
      </c>
      <c r="V315" s="211">
        <f>IF(V$2&lt;=analysis_period,IF(SUM($C636:V636)&gt;0,U315+1,0),0)</f>
        <v>0</v>
      </c>
      <c r="W315" s="211">
        <f>IF(W$2&lt;=analysis_period,IF(SUM($C636:W636)&gt;0,V315+1,0),0)</f>
        <v>0</v>
      </c>
      <c r="X315" s="211">
        <f>IF(X$2&lt;=analysis_period,IF(SUM($C636:X636)&gt;0,W315+1,0),0)</f>
        <v>0</v>
      </c>
      <c r="Y315" s="211">
        <f>IF(Y$2&lt;=analysis_period,IF(SUM($C636:Y636)&gt;0,X315+1,0),0)</f>
        <v>0</v>
      </c>
      <c r="Z315" s="211">
        <f>IF(Z$2&lt;=analysis_period,IF(SUM($C636:Z636)&gt;0,Y315+1,0),0)</f>
        <v>0</v>
      </c>
      <c r="AA315" s="211">
        <f>IF(AA$2&lt;=analysis_period,IF(SUM($C636:AA636)&gt;0,Z315+1,0),0)</f>
        <v>0</v>
      </c>
      <c r="AB315" s="211">
        <f>IF(AB$2&lt;=analysis_period,IF(SUM($C636:AB636)&gt;0,AA315+1,0),0)</f>
        <v>0</v>
      </c>
      <c r="AC315" s="211">
        <f>IF(AC$2&lt;=analysis_period,IF(SUM($C636:AC636)&gt;0,AB315+1,0),0)</f>
        <v>0</v>
      </c>
      <c r="AD315" s="211">
        <f>IF(AD$2&lt;=analysis_period,IF(SUM($C636:AD636)&gt;0,AC315+1,0),0)</f>
        <v>0</v>
      </c>
      <c r="AE315" s="211">
        <f>IF(AE$2&lt;=analysis_period,IF(SUM($C636:AE636)&gt;0,AD315+1,0),0)</f>
        <v>0</v>
      </c>
      <c r="AF315" s="211">
        <f>IF(AF$2&lt;=analysis_period,IF(SUM($C636:AF636)&gt;0,AE315+1,0),0)</f>
        <v>0</v>
      </c>
      <c r="AG315" s="211">
        <f>IF(AG$2&lt;=analysis_period,IF(SUM($C636:AG636)&gt;0,AF315+1,0),0)</f>
        <v>0</v>
      </c>
      <c r="AH315" s="211">
        <f>IF(AH$2&lt;=analysis_period,IF(SUM($C636:AH636)&gt;0,AG315+1,0),0)</f>
        <v>0</v>
      </c>
      <c r="AI315" s="211">
        <f>IF(AI$2&lt;=analysis_period,IF(SUM($C636:AI636)&gt;0,AH315+1,0),0)</f>
        <v>0</v>
      </c>
      <c r="AJ315" s="211">
        <f>IF(AJ$2&lt;=analysis_period,IF(SUM($C636:AJ636)&gt;0,AI315+1,0),0)</f>
        <v>0</v>
      </c>
      <c r="AK315" s="211">
        <f>IF(AK$2&lt;=analysis_period,IF(SUM($C636:AK636)&gt;0,AJ315+1,0),0)</f>
        <v>0</v>
      </c>
      <c r="AL315" s="211">
        <f>IF(AL$2&lt;=analysis_period,IF(SUM($C636:AL636)&gt;0,AK315+1,0),0)</f>
        <v>0</v>
      </c>
      <c r="AM315" s="211">
        <f>IF(AM$2&lt;=analysis_period,IF(SUM($C636:AM636)&gt;0,AL315+1,0),0)</f>
        <v>0</v>
      </c>
      <c r="AN315" s="211">
        <f>IF(AN$2&lt;=analysis_period,IF(SUM($C636:AN636)&gt;0,AM315+1,0),0)</f>
        <v>0</v>
      </c>
      <c r="AO315" s="211">
        <f>IF(AO$2&lt;=analysis_period,IF(SUM($C636:AO636)&gt;0,AN315+1,0),0)</f>
        <v>0</v>
      </c>
      <c r="AP315" s="211">
        <f>IF(AP$2&lt;=analysis_period,IF(SUM($C636:AP636)&gt;0,AO315+1,0),0)</f>
        <v>0</v>
      </c>
    </row>
    <row r="316" spans="1:42" x14ac:dyDescent="0.2">
      <c r="A316" s="4">
        <f>A315+1</f>
        <v>2</v>
      </c>
      <c r="B316" s="4">
        <v>0</v>
      </c>
      <c r="C316" s="211">
        <f>IF(C$2&lt;=analysis_period,IF(SUM($C637:C637)&gt;0,B316+1,0),0)</f>
        <v>0</v>
      </c>
      <c r="D316" s="211">
        <f>IF(D$2&lt;=analysis_period,IF(SUM($C637:D637)&gt;0,C316+1,0),0)</f>
        <v>0</v>
      </c>
      <c r="E316" s="211">
        <f>IF(E$2&lt;=analysis_period,IF(SUM($C637:E637)&gt;0,D316+1,0),0)</f>
        <v>0</v>
      </c>
      <c r="F316" s="211">
        <f>IF(F$2&lt;=analysis_period,IF(SUM($C637:F637)&gt;0,E316+1,0),0)</f>
        <v>0</v>
      </c>
      <c r="G316" s="211">
        <f>IF(G$2&lt;=analysis_period,IF(SUM($C637:G637)&gt;0,F316+1,0),0)</f>
        <v>0</v>
      </c>
      <c r="H316" s="211">
        <f>IF(H$2&lt;=analysis_period,IF(SUM($C637:H637)&gt;0,G316+1,0),0)</f>
        <v>0</v>
      </c>
      <c r="I316" s="211">
        <f>IF(I$2&lt;=analysis_period,IF(SUM($C637:I637)&gt;0,H316+1,0),0)</f>
        <v>0</v>
      </c>
      <c r="J316" s="211">
        <f>IF(J$2&lt;=analysis_period,IF(SUM($C637:J637)&gt;0,I316+1,0),0)</f>
        <v>0</v>
      </c>
      <c r="K316" s="211">
        <f>IF(K$2&lt;=analysis_period,IF(SUM($C637:K637)&gt;0,J316+1,0),0)</f>
        <v>0</v>
      </c>
      <c r="L316" s="211">
        <f>IF(L$2&lt;=analysis_period,IF(SUM($C637:L637)&gt;0,K316+1,0),0)</f>
        <v>0</v>
      </c>
      <c r="M316" s="211">
        <f>IF(M$2&lt;=analysis_period,IF(SUM($C637:M637)&gt;0,L316+1,0),0)</f>
        <v>0</v>
      </c>
      <c r="N316" s="211">
        <f>IF(N$2&lt;=analysis_period,IF(SUM($C637:N637)&gt;0,M316+1,0),0)</f>
        <v>0</v>
      </c>
      <c r="O316" s="211">
        <f>IF(O$2&lt;=analysis_period,IF(SUM($C637:O637)&gt;0,N316+1,0),0)</f>
        <v>0</v>
      </c>
      <c r="P316" s="211">
        <f>IF(P$2&lt;=analysis_period,IF(SUM($C637:P637)&gt;0,O316+1,0),0)</f>
        <v>0</v>
      </c>
      <c r="Q316" s="211">
        <f>IF(Q$2&lt;=analysis_period,IF(SUM($C637:Q637)&gt;0,P316+1,0),0)</f>
        <v>0</v>
      </c>
      <c r="R316" s="211">
        <f>IF(R$2&lt;=analysis_period,IF(SUM($C637:R637)&gt;0,Q316+1,0),0)</f>
        <v>0</v>
      </c>
      <c r="S316" s="211">
        <f>IF(S$2&lt;=analysis_period,IF(SUM($C637:S637)&gt;0,R316+1,0),0)</f>
        <v>0</v>
      </c>
      <c r="T316" s="211">
        <f>IF(T$2&lt;=analysis_period,IF(SUM($C637:T637)&gt;0,S316+1,0),0)</f>
        <v>0</v>
      </c>
      <c r="U316" s="211">
        <f>IF(U$2&lt;=analysis_period,IF(SUM($C637:U637)&gt;0,T316+1,0),0)</f>
        <v>0</v>
      </c>
      <c r="V316" s="211">
        <f>IF(V$2&lt;=analysis_period,IF(SUM($C637:V637)&gt;0,U316+1,0),0)</f>
        <v>0</v>
      </c>
      <c r="W316" s="211">
        <f>IF(W$2&lt;=analysis_period,IF(SUM($C637:W637)&gt;0,V316+1,0),0)</f>
        <v>0</v>
      </c>
      <c r="X316" s="211">
        <f>IF(X$2&lt;=analysis_period,IF(SUM($C637:X637)&gt;0,W316+1,0),0)</f>
        <v>0</v>
      </c>
      <c r="Y316" s="211">
        <f>IF(Y$2&lt;=analysis_period,IF(SUM($C637:Y637)&gt;0,X316+1,0),0)</f>
        <v>0</v>
      </c>
      <c r="Z316" s="211">
        <f>IF(Z$2&lt;=analysis_period,IF(SUM($C637:Z637)&gt;0,Y316+1,0),0)</f>
        <v>0</v>
      </c>
      <c r="AA316" s="211">
        <f>IF(AA$2&lt;=analysis_period,IF(SUM($C637:AA637)&gt;0,Z316+1,0),0)</f>
        <v>0</v>
      </c>
      <c r="AB316" s="211">
        <f>IF(AB$2&lt;=analysis_period,IF(SUM($C637:AB637)&gt;0,AA316+1,0),0)</f>
        <v>0</v>
      </c>
      <c r="AC316" s="211">
        <f>IF(AC$2&lt;=analysis_period,IF(SUM($C637:AC637)&gt;0,AB316+1,0),0)</f>
        <v>0</v>
      </c>
      <c r="AD316" s="211">
        <f>IF(AD$2&lt;=analysis_period,IF(SUM($C637:AD637)&gt;0,AC316+1,0),0)</f>
        <v>0</v>
      </c>
      <c r="AE316" s="211">
        <f>IF(AE$2&lt;=analysis_period,IF(SUM($C637:AE637)&gt;0,AD316+1,0),0)</f>
        <v>0</v>
      </c>
      <c r="AF316" s="211">
        <f>IF(AF$2&lt;=analysis_period,IF(SUM($C637:AF637)&gt;0,AE316+1,0),0)</f>
        <v>0</v>
      </c>
      <c r="AG316" s="211">
        <f>IF(AG$2&lt;=analysis_period,IF(SUM($C637:AG637)&gt;0,AF316+1,0),0)</f>
        <v>0</v>
      </c>
      <c r="AH316" s="211">
        <f>IF(AH$2&lt;=analysis_period,IF(SUM($C637:AH637)&gt;0,AG316+1,0),0)</f>
        <v>0</v>
      </c>
      <c r="AI316" s="211">
        <f>IF(AI$2&lt;=analysis_period,IF(SUM($C637:AI637)&gt;0,AH316+1,0),0)</f>
        <v>0</v>
      </c>
      <c r="AJ316" s="211">
        <f>IF(AJ$2&lt;=analysis_period,IF(SUM($C637:AJ637)&gt;0,AI316+1,0),0)</f>
        <v>0</v>
      </c>
      <c r="AK316" s="211">
        <f>IF(AK$2&lt;=analysis_period,IF(SUM($C637:AK637)&gt;0,AJ316+1,0),0)</f>
        <v>0</v>
      </c>
      <c r="AL316" s="211">
        <f>IF(AL$2&lt;=analysis_period,IF(SUM($C637:AL637)&gt;0,AK316+1,0),0)</f>
        <v>0</v>
      </c>
      <c r="AM316" s="211">
        <f>IF(AM$2&lt;=analysis_period,IF(SUM($C637:AM637)&gt;0,AL316+1,0),0)</f>
        <v>0</v>
      </c>
      <c r="AN316" s="211">
        <f>IF(AN$2&lt;=analysis_period,IF(SUM($C637:AN637)&gt;0,AM316+1,0),0)</f>
        <v>0</v>
      </c>
      <c r="AO316" s="211">
        <f>IF(AO$2&lt;=analysis_period,IF(SUM($C637:AO637)&gt;0,AN316+1,0),0)</f>
        <v>0</v>
      </c>
      <c r="AP316" s="211">
        <f>IF(AP$2&lt;=analysis_period,IF(SUM($C637:AP637)&gt;0,AO316+1,0),0)</f>
        <v>0</v>
      </c>
    </row>
    <row r="317" spans="1:42" x14ac:dyDescent="0.2">
      <c r="A317" s="4">
        <f t="shared" ref="A317:A324" si="109">A316+1</f>
        <v>3</v>
      </c>
      <c r="B317" s="4">
        <v>0</v>
      </c>
      <c r="C317" s="211">
        <f>IF(C$2&lt;=analysis_period,IF(SUM($C638:C638)&gt;0,B317+1,0),0)</f>
        <v>0</v>
      </c>
      <c r="D317" s="211">
        <f>IF(D$2&lt;=analysis_period,IF(SUM($C638:D638)&gt;0,C317+1,0),0)</f>
        <v>0</v>
      </c>
      <c r="E317" s="211">
        <f>IF(E$2&lt;=analysis_period,IF(SUM($C638:E638)&gt;0,D317+1,0),0)</f>
        <v>0</v>
      </c>
      <c r="F317" s="211">
        <f>IF(F$2&lt;=analysis_period,IF(SUM($C638:F638)&gt;0,E317+1,0),0)</f>
        <v>0</v>
      </c>
      <c r="G317" s="211">
        <f>IF(G$2&lt;=analysis_period,IF(SUM($C638:G638)&gt;0,F317+1,0),0)</f>
        <v>0</v>
      </c>
      <c r="H317" s="211">
        <f>IF(H$2&lt;=analysis_period,IF(SUM($C638:H638)&gt;0,G317+1,0),0)</f>
        <v>0</v>
      </c>
      <c r="I317" s="211">
        <f>IF(I$2&lt;=analysis_period,IF(SUM($C638:I638)&gt;0,H317+1,0),0)</f>
        <v>0</v>
      </c>
      <c r="J317" s="211">
        <f>IF(J$2&lt;=analysis_period,IF(SUM($C638:J638)&gt;0,I317+1,0),0)</f>
        <v>0</v>
      </c>
      <c r="K317" s="211">
        <f>IF(K$2&lt;=analysis_period,IF(SUM($C638:K638)&gt;0,J317+1,0),0)</f>
        <v>0</v>
      </c>
      <c r="L317" s="211">
        <f>IF(L$2&lt;=analysis_period,IF(SUM($C638:L638)&gt;0,K317+1,0),0)</f>
        <v>0</v>
      </c>
      <c r="M317" s="211">
        <f>IF(M$2&lt;=analysis_period,IF(SUM($C638:M638)&gt;0,L317+1,0),0)</f>
        <v>0</v>
      </c>
      <c r="N317" s="211">
        <f>IF(N$2&lt;=analysis_period,IF(SUM($C638:N638)&gt;0,M317+1,0),0)</f>
        <v>0</v>
      </c>
      <c r="O317" s="211">
        <f>IF(O$2&lt;=analysis_period,IF(SUM($C638:O638)&gt;0,N317+1,0),0)</f>
        <v>0</v>
      </c>
      <c r="P317" s="211">
        <f>IF(P$2&lt;=analysis_period,IF(SUM($C638:P638)&gt;0,O317+1,0),0)</f>
        <v>0</v>
      </c>
      <c r="Q317" s="211">
        <f>IF(Q$2&lt;=analysis_period,IF(SUM($C638:Q638)&gt;0,P317+1,0),0)</f>
        <v>0</v>
      </c>
      <c r="R317" s="211">
        <f>IF(R$2&lt;=analysis_period,IF(SUM($C638:R638)&gt;0,Q317+1,0),0)</f>
        <v>0</v>
      </c>
      <c r="S317" s="211">
        <f>IF(S$2&lt;=analysis_period,IF(SUM($C638:S638)&gt;0,R317+1,0),0)</f>
        <v>0</v>
      </c>
      <c r="T317" s="211">
        <f>IF(T$2&lt;=analysis_period,IF(SUM($C638:T638)&gt;0,S317+1,0),0)</f>
        <v>0</v>
      </c>
      <c r="U317" s="211">
        <f>IF(U$2&lt;=analysis_period,IF(SUM($C638:U638)&gt;0,T317+1,0),0)</f>
        <v>0</v>
      </c>
      <c r="V317" s="211">
        <f>IF(V$2&lt;=analysis_period,IF(SUM($C638:V638)&gt;0,U317+1,0),0)</f>
        <v>0</v>
      </c>
      <c r="W317" s="211">
        <f>IF(W$2&lt;=analysis_period,IF(SUM($C638:W638)&gt;0,V317+1,0),0)</f>
        <v>0</v>
      </c>
      <c r="X317" s="211">
        <f>IF(X$2&lt;=analysis_period,IF(SUM($C638:X638)&gt;0,W317+1,0),0)</f>
        <v>0</v>
      </c>
      <c r="Y317" s="211">
        <f>IF(Y$2&lt;=analysis_period,IF(SUM($C638:Y638)&gt;0,X317+1,0),0)</f>
        <v>0</v>
      </c>
      <c r="Z317" s="211">
        <f>IF(Z$2&lt;=analysis_period,IF(SUM($C638:Z638)&gt;0,Y317+1,0),0)</f>
        <v>0</v>
      </c>
      <c r="AA317" s="211">
        <f>IF(AA$2&lt;=analysis_period,IF(SUM($C638:AA638)&gt;0,Z317+1,0),0)</f>
        <v>0</v>
      </c>
      <c r="AB317" s="211">
        <f>IF(AB$2&lt;=analysis_period,IF(SUM($C638:AB638)&gt;0,AA317+1,0),0)</f>
        <v>0</v>
      </c>
      <c r="AC317" s="211">
        <f>IF(AC$2&lt;=analysis_period,IF(SUM($C638:AC638)&gt;0,AB317+1,0),0)</f>
        <v>0</v>
      </c>
      <c r="AD317" s="211">
        <f>IF(AD$2&lt;=analysis_period,IF(SUM($C638:AD638)&gt;0,AC317+1,0),0)</f>
        <v>0</v>
      </c>
      <c r="AE317" s="211">
        <f>IF(AE$2&lt;=analysis_period,IF(SUM($C638:AE638)&gt;0,AD317+1,0),0)</f>
        <v>0</v>
      </c>
      <c r="AF317" s="211">
        <f>IF(AF$2&lt;=analysis_period,IF(SUM($C638:AF638)&gt;0,AE317+1,0),0)</f>
        <v>0</v>
      </c>
      <c r="AG317" s="211">
        <f>IF(AG$2&lt;=analysis_period,IF(SUM($C638:AG638)&gt;0,AF317+1,0),0)</f>
        <v>0</v>
      </c>
      <c r="AH317" s="211">
        <f>IF(AH$2&lt;=analysis_period,IF(SUM($C638:AH638)&gt;0,AG317+1,0),0)</f>
        <v>0</v>
      </c>
      <c r="AI317" s="211">
        <f>IF(AI$2&lt;=analysis_period,IF(SUM($C638:AI638)&gt;0,AH317+1,0),0)</f>
        <v>0</v>
      </c>
      <c r="AJ317" s="211">
        <f>IF(AJ$2&lt;=analysis_period,IF(SUM($C638:AJ638)&gt;0,AI317+1,0),0)</f>
        <v>0</v>
      </c>
      <c r="AK317" s="211">
        <f>IF(AK$2&lt;=analysis_period,IF(SUM($C638:AK638)&gt;0,AJ317+1,0),0)</f>
        <v>0</v>
      </c>
      <c r="AL317" s="211">
        <f>IF(AL$2&lt;=analysis_period,IF(SUM($C638:AL638)&gt;0,AK317+1,0),0)</f>
        <v>0</v>
      </c>
      <c r="AM317" s="211">
        <f>IF(AM$2&lt;=analysis_period,IF(SUM($C638:AM638)&gt;0,AL317+1,0),0)</f>
        <v>0</v>
      </c>
      <c r="AN317" s="211">
        <f>IF(AN$2&lt;=analysis_period,IF(SUM($C638:AN638)&gt;0,AM317+1,0),0)</f>
        <v>0</v>
      </c>
      <c r="AO317" s="211">
        <f>IF(AO$2&lt;=analysis_period,IF(SUM($C638:AO638)&gt;0,AN317+1,0),0)</f>
        <v>0</v>
      </c>
      <c r="AP317" s="211">
        <f>IF(AP$2&lt;=analysis_period,IF(SUM($C638:AP638)&gt;0,AO317+1,0),0)</f>
        <v>0</v>
      </c>
    </row>
    <row r="318" spans="1:42" x14ac:dyDescent="0.2">
      <c r="A318" s="4">
        <f t="shared" si="109"/>
        <v>4</v>
      </c>
      <c r="B318" s="4">
        <v>0</v>
      </c>
      <c r="C318" s="211">
        <f>IF(C$2&lt;=analysis_period,IF(SUM($C639:C639)&gt;0,B318+1,0),0)</f>
        <v>0</v>
      </c>
      <c r="D318" s="211">
        <f>IF(D$2&lt;=analysis_period,IF(SUM($C639:D639)&gt;0,C318+1,0),0)</f>
        <v>0</v>
      </c>
      <c r="E318" s="211">
        <f>IF(E$2&lt;=analysis_period,IF(SUM($C639:E639)&gt;0,D318+1,0),0)</f>
        <v>0</v>
      </c>
      <c r="F318" s="211">
        <f>IF(F$2&lt;=analysis_period,IF(SUM($C639:F639)&gt;0,E318+1,0),0)</f>
        <v>0</v>
      </c>
      <c r="G318" s="211">
        <f>IF(G$2&lt;=analysis_period,IF(SUM($C639:G639)&gt;0,F318+1,0),0)</f>
        <v>0</v>
      </c>
      <c r="H318" s="211">
        <f>IF(H$2&lt;=analysis_period,IF(SUM($C639:H639)&gt;0,G318+1,0),0)</f>
        <v>0</v>
      </c>
      <c r="I318" s="211">
        <f>IF(I$2&lt;=analysis_period,IF(SUM($C639:I639)&gt;0,H318+1,0),0)</f>
        <v>0</v>
      </c>
      <c r="J318" s="211">
        <f>IF(J$2&lt;=analysis_period,IF(SUM($C639:J639)&gt;0,I318+1,0),0)</f>
        <v>0</v>
      </c>
      <c r="K318" s="211">
        <f>IF(K$2&lt;=analysis_period,IF(SUM($C639:K639)&gt;0,J318+1,0),0)</f>
        <v>0</v>
      </c>
      <c r="L318" s="211">
        <f>IF(L$2&lt;=analysis_period,IF(SUM($C639:L639)&gt;0,K318+1,0),0)</f>
        <v>0</v>
      </c>
      <c r="M318" s="211">
        <f>IF(M$2&lt;=analysis_period,IF(SUM($C639:M639)&gt;0,L318+1,0),0)</f>
        <v>0</v>
      </c>
      <c r="N318" s="211">
        <f>IF(N$2&lt;=analysis_period,IF(SUM($C639:N639)&gt;0,M318+1,0),0)</f>
        <v>0</v>
      </c>
      <c r="O318" s="211">
        <f>IF(O$2&lt;=analysis_period,IF(SUM($C639:O639)&gt;0,N318+1,0),0)</f>
        <v>0</v>
      </c>
      <c r="P318" s="211">
        <f>IF(P$2&lt;=analysis_period,IF(SUM($C639:P639)&gt;0,O318+1,0),0)</f>
        <v>0</v>
      </c>
      <c r="Q318" s="211">
        <f>IF(Q$2&lt;=analysis_period,IF(SUM($C639:Q639)&gt;0,P318+1,0),0)</f>
        <v>0</v>
      </c>
      <c r="R318" s="211">
        <f>IF(R$2&lt;=analysis_period,IF(SUM($C639:R639)&gt;0,Q318+1,0),0)</f>
        <v>0</v>
      </c>
      <c r="S318" s="211">
        <f>IF(S$2&lt;=analysis_period,IF(SUM($C639:S639)&gt;0,R318+1,0),0)</f>
        <v>0</v>
      </c>
      <c r="T318" s="211">
        <f>IF(T$2&lt;=analysis_period,IF(SUM($C639:T639)&gt;0,S318+1,0),0)</f>
        <v>0</v>
      </c>
      <c r="U318" s="211">
        <f>IF(U$2&lt;=analysis_period,IF(SUM($C639:U639)&gt;0,T318+1,0),0)</f>
        <v>0</v>
      </c>
      <c r="V318" s="211">
        <f>IF(V$2&lt;=analysis_period,IF(SUM($C639:V639)&gt;0,U318+1,0),0)</f>
        <v>0</v>
      </c>
      <c r="W318" s="211">
        <f>IF(W$2&lt;=analysis_period,IF(SUM($C639:W639)&gt;0,V318+1,0),0)</f>
        <v>0</v>
      </c>
      <c r="X318" s="211">
        <f>IF(X$2&lt;=analysis_period,IF(SUM($C639:X639)&gt;0,W318+1,0),0)</f>
        <v>0</v>
      </c>
      <c r="Y318" s="211">
        <f>IF(Y$2&lt;=analysis_period,IF(SUM($C639:Y639)&gt;0,X318+1,0),0)</f>
        <v>0</v>
      </c>
      <c r="Z318" s="211">
        <f>IF(Z$2&lt;=analysis_period,IF(SUM($C639:Z639)&gt;0,Y318+1,0),0)</f>
        <v>0</v>
      </c>
      <c r="AA318" s="211">
        <f>IF(AA$2&lt;=analysis_period,IF(SUM($C639:AA639)&gt;0,Z318+1,0),0)</f>
        <v>0</v>
      </c>
      <c r="AB318" s="211">
        <f>IF(AB$2&lt;=analysis_period,IF(SUM($C639:AB639)&gt;0,AA318+1,0),0)</f>
        <v>0</v>
      </c>
      <c r="AC318" s="211">
        <f>IF(AC$2&lt;=analysis_period,IF(SUM($C639:AC639)&gt;0,AB318+1,0),0)</f>
        <v>0</v>
      </c>
      <c r="AD318" s="211">
        <f>IF(AD$2&lt;=analysis_period,IF(SUM($C639:AD639)&gt;0,AC318+1,0),0)</f>
        <v>0</v>
      </c>
      <c r="AE318" s="211">
        <f>IF(AE$2&lt;=analysis_period,IF(SUM($C639:AE639)&gt;0,AD318+1,0),0)</f>
        <v>0</v>
      </c>
      <c r="AF318" s="211">
        <f>IF(AF$2&lt;=analysis_period,IF(SUM($C639:AF639)&gt;0,AE318+1,0),0)</f>
        <v>0</v>
      </c>
      <c r="AG318" s="211">
        <f>IF(AG$2&lt;=analysis_period,IF(SUM($C639:AG639)&gt;0,AF318+1,0),0)</f>
        <v>0</v>
      </c>
      <c r="AH318" s="211">
        <f>IF(AH$2&lt;=analysis_period,IF(SUM($C639:AH639)&gt;0,AG318+1,0),0)</f>
        <v>0</v>
      </c>
      <c r="AI318" s="211">
        <f>IF(AI$2&lt;=analysis_period,IF(SUM($C639:AI639)&gt;0,AH318+1,0),0)</f>
        <v>0</v>
      </c>
      <c r="AJ318" s="211">
        <f>IF(AJ$2&lt;=analysis_period,IF(SUM($C639:AJ639)&gt;0,AI318+1,0),0)</f>
        <v>0</v>
      </c>
      <c r="AK318" s="211">
        <f>IF(AK$2&lt;=analysis_period,IF(SUM($C639:AK639)&gt;0,AJ318+1,0),0)</f>
        <v>0</v>
      </c>
      <c r="AL318" s="211">
        <f>IF(AL$2&lt;=analysis_period,IF(SUM($C639:AL639)&gt;0,AK318+1,0),0)</f>
        <v>0</v>
      </c>
      <c r="AM318" s="211">
        <f>IF(AM$2&lt;=analysis_period,IF(SUM($C639:AM639)&gt;0,AL318+1,0),0)</f>
        <v>0</v>
      </c>
      <c r="AN318" s="211">
        <f>IF(AN$2&lt;=analysis_period,IF(SUM($C639:AN639)&gt;0,AM318+1,0),0)</f>
        <v>0</v>
      </c>
      <c r="AO318" s="211">
        <f>IF(AO$2&lt;=analysis_period,IF(SUM($C639:AO639)&gt;0,AN318+1,0),0)</f>
        <v>0</v>
      </c>
      <c r="AP318" s="211">
        <f>IF(AP$2&lt;=analysis_period,IF(SUM($C639:AP639)&gt;0,AO318+1,0),0)</f>
        <v>0</v>
      </c>
    </row>
    <row r="319" spans="1:42" x14ac:dyDescent="0.2">
      <c r="A319" s="4">
        <f t="shared" si="109"/>
        <v>5</v>
      </c>
      <c r="B319" s="4">
        <v>0</v>
      </c>
      <c r="C319" s="211">
        <f>IF(C$2&lt;=analysis_period,IF(SUM($C640:C640)&gt;0,B319+1,0),0)</f>
        <v>0</v>
      </c>
      <c r="D319" s="211">
        <f>IF(D$2&lt;=analysis_period,IF(SUM($C640:D640)&gt;0,C319+1,0),0)</f>
        <v>0</v>
      </c>
      <c r="E319" s="211">
        <f>IF(E$2&lt;=analysis_period,IF(SUM($C640:E640)&gt;0,D319+1,0),0)</f>
        <v>0</v>
      </c>
      <c r="F319" s="211">
        <f>IF(F$2&lt;=analysis_period,IF(SUM($C640:F640)&gt;0,E319+1,0),0)</f>
        <v>0</v>
      </c>
      <c r="G319" s="211">
        <f>IF(G$2&lt;=analysis_period,IF(SUM($C640:G640)&gt;0,F319+1,0),0)</f>
        <v>0</v>
      </c>
      <c r="H319" s="211">
        <f>IF(H$2&lt;=analysis_period,IF(SUM($C640:H640)&gt;0,G319+1,0),0)</f>
        <v>0</v>
      </c>
      <c r="I319" s="211">
        <f>IF(I$2&lt;=analysis_period,IF(SUM($C640:I640)&gt;0,H319+1,0),0)</f>
        <v>0</v>
      </c>
      <c r="J319" s="211">
        <f>IF(J$2&lt;=analysis_period,IF(SUM($C640:J640)&gt;0,I319+1,0),0)</f>
        <v>0</v>
      </c>
      <c r="K319" s="211">
        <f>IF(K$2&lt;=analysis_period,IF(SUM($C640:K640)&gt;0,J319+1,0),0)</f>
        <v>0</v>
      </c>
      <c r="L319" s="211">
        <f>IF(L$2&lt;=analysis_period,IF(SUM($C640:L640)&gt;0,K319+1,0),0)</f>
        <v>0</v>
      </c>
      <c r="M319" s="211">
        <f>IF(M$2&lt;=analysis_period,IF(SUM($C640:M640)&gt;0,L319+1,0),0)</f>
        <v>0</v>
      </c>
      <c r="N319" s="211">
        <f>IF(N$2&lt;=analysis_period,IF(SUM($C640:N640)&gt;0,M319+1,0),0)</f>
        <v>0</v>
      </c>
      <c r="O319" s="211">
        <f>IF(O$2&lt;=analysis_period,IF(SUM($C640:O640)&gt;0,N319+1,0),0)</f>
        <v>0</v>
      </c>
      <c r="P319" s="211">
        <f>IF(P$2&lt;=analysis_period,IF(SUM($C640:P640)&gt;0,O319+1,0),0)</f>
        <v>0</v>
      </c>
      <c r="Q319" s="211">
        <f>IF(Q$2&lt;=analysis_period,IF(SUM($C640:Q640)&gt;0,P319+1,0),0)</f>
        <v>0</v>
      </c>
      <c r="R319" s="211">
        <f>IF(R$2&lt;=analysis_period,IF(SUM($C640:R640)&gt;0,Q319+1,0),0)</f>
        <v>0</v>
      </c>
      <c r="S319" s="211">
        <f>IF(S$2&lt;=analysis_period,IF(SUM($C640:S640)&gt;0,R319+1,0),0)</f>
        <v>0</v>
      </c>
      <c r="T319" s="211">
        <f>IF(T$2&lt;=analysis_period,IF(SUM($C640:T640)&gt;0,S319+1,0),0)</f>
        <v>0</v>
      </c>
      <c r="U319" s="211">
        <f>IF(U$2&lt;=analysis_period,IF(SUM($C640:U640)&gt;0,T319+1,0),0)</f>
        <v>0</v>
      </c>
      <c r="V319" s="211">
        <f>IF(V$2&lt;=analysis_period,IF(SUM($C640:V640)&gt;0,U319+1,0),0)</f>
        <v>0</v>
      </c>
      <c r="W319" s="211">
        <f>IF(W$2&lt;=analysis_period,IF(SUM($C640:W640)&gt;0,V319+1,0),0)</f>
        <v>0</v>
      </c>
      <c r="X319" s="211">
        <f>IF(X$2&lt;=analysis_period,IF(SUM($C640:X640)&gt;0,W319+1,0),0)</f>
        <v>0</v>
      </c>
      <c r="Y319" s="211">
        <f>IF(Y$2&lt;=analysis_period,IF(SUM($C640:Y640)&gt;0,X319+1,0),0)</f>
        <v>0</v>
      </c>
      <c r="Z319" s="211">
        <f>IF(Z$2&lt;=analysis_period,IF(SUM($C640:Z640)&gt;0,Y319+1,0),0)</f>
        <v>0</v>
      </c>
      <c r="AA319" s="211">
        <f>IF(AA$2&lt;=analysis_period,IF(SUM($C640:AA640)&gt;0,Z319+1,0),0)</f>
        <v>0</v>
      </c>
      <c r="AB319" s="211">
        <f>IF(AB$2&lt;=analysis_period,IF(SUM($C640:AB640)&gt;0,AA319+1,0),0)</f>
        <v>0</v>
      </c>
      <c r="AC319" s="211">
        <f>IF(AC$2&lt;=analysis_period,IF(SUM($C640:AC640)&gt;0,AB319+1,0),0)</f>
        <v>0</v>
      </c>
      <c r="AD319" s="211">
        <f>IF(AD$2&lt;=analysis_period,IF(SUM($C640:AD640)&gt;0,AC319+1,0),0)</f>
        <v>0</v>
      </c>
      <c r="AE319" s="211">
        <f>IF(AE$2&lt;=analysis_period,IF(SUM($C640:AE640)&gt;0,AD319+1,0),0)</f>
        <v>0</v>
      </c>
      <c r="AF319" s="211">
        <f>IF(AF$2&lt;=analysis_period,IF(SUM($C640:AF640)&gt;0,AE319+1,0),0)</f>
        <v>0</v>
      </c>
      <c r="AG319" s="211">
        <f>IF(AG$2&lt;=analysis_period,IF(SUM($C640:AG640)&gt;0,AF319+1,0),0)</f>
        <v>0</v>
      </c>
      <c r="AH319" s="211">
        <f>IF(AH$2&lt;=analysis_period,IF(SUM($C640:AH640)&gt;0,AG319+1,0),0)</f>
        <v>0</v>
      </c>
      <c r="AI319" s="211">
        <f>IF(AI$2&lt;=analysis_period,IF(SUM($C640:AI640)&gt;0,AH319+1,0),0)</f>
        <v>0</v>
      </c>
      <c r="AJ319" s="211">
        <f>IF(AJ$2&lt;=analysis_period,IF(SUM($C640:AJ640)&gt;0,AI319+1,0),0)</f>
        <v>0</v>
      </c>
      <c r="AK319" s="211">
        <f>IF(AK$2&lt;=analysis_period,IF(SUM($C640:AK640)&gt;0,AJ319+1,0),0)</f>
        <v>0</v>
      </c>
      <c r="AL319" s="211">
        <f>IF(AL$2&lt;=analysis_period,IF(SUM($C640:AL640)&gt;0,AK319+1,0),0)</f>
        <v>0</v>
      </c>
      <c r="AM319" s="211">
        <f>IF(AM$2&lt;=analysis_period,IF(SUM($C640:AM640)&gt;0,AL319+1,0),0)</f>
        <v>0</v>
      </c>
      <c r="AN319" s="211">
        <f>IF(AN$2&lt;=analysis_period,IF(SUM($C640:AN640)&gt;0,AM319+1,0),0)</f>
        <v>0</v>
      </c>
      <c r="AO319" s="211">
        <f>IF(AO$2&lt;=analysis_period,IF(SUM($C640:AO640)&gt;0,AN319+1,0),0)</f>
        <v>0</v>
      </c>
      <c r="AP319" s="211">
        <f>IF(AP$2&lt;=analysis_period,IF(SUM($C640:AP640)&gt;0,AO319+1,0),0)</f>
        <v>0</v>
      </c>
    </row>
    <row r="320" spans="1:42" x14ac:dyDescent="0.2">
      <c r="A320" s="4">
        <f t="shared" si="109"/>
        <v>6</v>
      </c>
      <c r="B320" s="4">
        <v>0</v>
      </c>
      <c r="C320" s="211">
        <f>IF(C$2&lt;=analysis_period,IF(SUM($C641:C641)&gt;0,B320+1,0),0)</f>
        <v>0</v>
      </c>
      <c r="D320" s="211">
        <f>IF(D$2&lt;=analysis_period,IF(SUM($C641:D641)&gt;0,C320+1,0),0)</f>
        <v>0</v>
      </c>
      <c r="E320" s="211">
        <f>IF(E$2&lt;=analysis_period,IF(SUM($C641:E641)&gt;0,D320+1,0),0)</f>
        <v>0</v>
      </c>
      <c r="F320" s="211">
        <f>IF(F$2&lt;=analysis_period,IF(SUM($C641:F641)&gt;0,E320+1,0),0)</f>
        <v>0</v>
      </c>
      <c r="G320" s="211">
        <f>IF(G$2&lt;=analysis_period,IF(SUM($C641:G641)&gt;0,F320+1,0),0)</f>
        <v>0</v>
      </c>
      <c r="H320" s="211">
        <f>IF(H$2&lt;=analysis_period,IF(SUM($C641:H641)&gt;0,G320+1,0),0)</f>
        <v>0</v>
      </c>
      <c r="I320" s="211">
        <f>IF(I$2&lt;=analysis_period,IF(SUM($C641:I641)&gt;0,H320+1,0),0)</f>
        <v>0</v>
      </c>
      <c r="J320" s="211">
        <f>IF(J$2&lt;=analysis_period,IF(SUM($C641:J641)&gt;0,I320+1,0),0)</f>
        <v>0</v>
      </c>
      <c r="K320" s="211">
        <f>IF(K$2&lt;=analysis_period,IF(SUM($C641:K641)&gt;0,J320+1,0),0)</f>
        <v>0</v>
      </c>
      <c r="L320" s="211">
        <f>IF(L$2&lt;=analysis_period,IF(SUM($C641:L641)&gt;0,K320+1,0),0)</f>
        <v>0</v>
      </c>
      <c r="M320" s="211">
        <f>IF(M$2&lt;=analysis_period,IF(SUM($C641:M641)&gt;0,L320+1,0),0)</f>
        <v>0</v>
      </c>
      <c r="N320" s="211">
        <f>IF(N$2&lt;=analysis_period,IF(SUM($C641:N641)&gt;0,M320+1,0),0)</f>
        <v>0</v>
      </c>
      <c r="O320" s="211">
        <f>IF(O$2&lt;=analysis_period,IF(SUM($C641:O641)&gt;0,N320+1,0),0)</f>
        <v>0</v>
      </c>
      <c r="P320" s="211">
        <f>IF(P$2&lt;=analysis_period,IF(SUM($C641:P641)&gt;0,O320+1,0),0)</f>
        <v>0</v>
      </c>
      <c r="Q320" s="211">
        <f>IF(Q$2&lt;=analysis_period,IF(SUM($C641:Q641)&gt;0,P320+1,0),0)</f>
        <v>0</v>
      </c>
      <c r="R320" s="211">
        <f>IF(R$2&lt;=analysis_period,IF(SUM($C641:R641)&gt;0,Q320+1,0),0)</f>
        <v>0</v>
      </c>
      <c r="S320" s="211">
        <f>IF(S$2&lt;=analysis_period,IF(SUM($C641:S641)&gt;0,R320+1,0),0)</f>
        <v>0</v>
      </c>
      <c r="T320" s="211">
        <f>IF(T$2&lt;=analysis_period,IF(SUM($C641:T641)&gt;0,S320+1,0),0)</f>
        <v>0</v>
      </c>
      <c r="U320" s="211">
        <f>IF(U$2&lt;=analysis_period,IF(SUM($C641:U641)&gt;0,T320+1,0),0)</f>
        <v>0</v>
      </c>
      <c r="V320" s="211">
        <f>IF(V$2&lt;=analysis_period,IF(SUM($C641:V641)&gt;0,U320+1,0),0)</f>
        <v>0</v>
      </c>
      <c r="W320" s="211">
        <f>IF(W$2&lt;=analysis_period,IF(SUM($C641:W641)&gt;0,V320+1,0),0)</f>
        <v>0</v>
      </c>
      <c r="X320" s="211">
        <f>IF(X$2&lt;=analysis_period,IF(SUM($C641:X641)&gt;0,W320+1,0),0)</f>
        <v>0</v>
      </c>
      <c r="Y320" s="211">
        <f>IF(Y$2&lt;=analysis_period,IF(SUM($C641:Y641)&gt;0,X320+1,0),0)</f>
        <v>0</v>
      </c>
      <c r="Z320" s="211">
        <f>IF(Z$2&lt;=analysis_period,IF(SUM($C641:Z641)&gt;0,Y320+1,0),0)</f>
        <v>0</v>
      </c>
      <c r="AA320" s="211">
        <f>IF(AA$2&lt;=analysis_period,IF(SUM($C641:AA641)&gt;0,Z320+1,0),0)</f>
        <v>0</v>
      </c>
      <c r="AB320" s="211">
        <f>IF(AB$2&lt;=analysis_period,IF(SUM($C641:AB641)&gt;0,AA320+1,0),0)</f>
        <v>0</v>
      </c>
      <c r="AC320" s="211">
        <f>IF(AC$2&lt;=analysis_period,IF(SUM($C641:AC641)&gt;0,AB320+1,0),0)</f>
        <v>0</v>
      </c>
      <c r="AD320" s="211">
        <f>IF(AD$2&lt;=analysis_period,IF(SUM($C641:AD641)&gt;0,AC320+1,0),0)</f>
        <v>0</v>
      </c>
      <c r="AE320" s="211">
        <f>IF(AE$2&lt;=analysis_period,IF(SUM($C641:AE641)&gt;0,AD320+1,0),0)</f>
        <v>0</v>
      </c>
      <c r="AF320" s="211">
        <f>IF(AF$2&lt;=analysis_period,IF(SUM($C641:AF641)&gt;0,AE320+1,0),0)</f>
        <v>0</v>
      </c>
      <c r="AG320" s="211">
        <f>IF(AG$2&lt;=analysis_period,IF(SUM($C641:AG641)&gt;0,AF320+1,0),0)</f>
        <v>0</v>
      </c>
      <c r="AH320" s="211">
        <f>IF(AH$2&lt;=analysis_period,IF(SUM($C641:AH641)&gt;0,AG320+1,0),0)</f>
        <v>0</v>
      </c>
      <c r="AI320" s="211">
        <f>IF(AI$2&lt;=analysis_period,IF(SUM($C641:AI641)&gt;0,AH320+1,0),0)</f>
        <v>0</v>
      </c>
      <c r="AJ320" s="211">
        <f>IF(AJ$2&lt;=analysis_period,IF(SUM($C641:AJ641)&gt;0,AI320+1,0),0)</f>
        <v>0</v>
      </c>
      <c r="AK320" s="211">
        <f>IF(AK$2&lt;=analysis_period,IF(SUM($C641:AK641)&gt;0,AJ320+1,0),0)</f>
        <v>0</v>
      </c>
      <c r="AL320" s="211">
        <f>IF(AL$2&lt;=analysis_period,IF(SUM($C641:AL641)&gt;0,AK320+1,0),0)</f>
        <v>0</v>
      </c>
      <c r="AM320" s="211">
        <f>IF(AM$2&lt;=analysis_period,IF(SUM($C641:AM641)&gt;0,AL320+1,0),0)</f>
        <v>0</v>
      </c>
      <c r="AN320" s="211">
        <f>IF(AN$2&lt;=analysis_period,IF(SUM($C641:AN641)&gt;0,AM320+1,0),0)</f>
        <v>0</v>
      </c>
      <c r="AO320" s="211">
        <f>IF(AO$2&lt;=analysis_period,IF(SUM($C641:AO641)&gt;0,AN320+1,0),0)</f>
        <v>0</v>
      </c>
      <c r="AP320" s="211">
        <f>IF(AP$2&lt;=analysis_period,IF(SUM($C641:AP641)&gt;0,AO320+1,0),0)</f>
        <v>0</v>
      </c>
    </row>
    <row r="321" spans="1:42" x14ac:dyDescent="0.2">
      <c r="A321" s="4">
        <f t="shared" si="109"/>
        <v>7</v>
      </c>
      <c r="B321" s="4">
        <v>0</v>
      </c>
      <c r="C321" s="211">
        <f>IF(C$2&lt;=analysis_period,IF(SUM($C642:C642)&gt;0,B321+1,0),0)</f>
        <v>0</v>
      </c>
      <c r="D321" s="211">
        <f>IF(D$2&lt;=analysis_period,IF(SUM($C642:D642)&gt;0,C321+1,0),0)</f>
        <v>0</v>
      </c>
      <c r="E321" s="211">
        <f>IF(E$2&lt;=analysis_period,IF(SUM($C642:E642)&gt;0,D321+1,0),0)</f>
        <v>0</v>
      </c>
      <c r="F321" s="211">
        <f>IF(F$2&lt;=analysis_period,IF(SUM($C642:F642)&gt;0,E321+1,0),0)</f>
        <v>0</v>
      </c>
      <c r="G321" s="211">
        <f>IF(G$2&lt;=analysis_period,IF(SUM($C642:G642)&gt;0,F321+1,0),0)</f>
        <v>0</v>
      </c>
      <c r="H321" s="211">
        <f>IF(H$2&lt;=analysis_period,IF(SUM($C642:H642)&gt;0,G321+1,0),0)</f>
        <v>0</v>
      </c>
      <c r="I321" s="211">
        <f>IF(I$2&lt;=analysis_period,IF(SUM($C642:I642)&gt;0,H321+1,0),0)</f>
        <v>0</v>
      </c>
      <c r="J321" s="211">
        <f>IF(J$2&lt;=analysis_period,IF(SUM($C642:J642)&gt;0,I321+1,0),0)</f>
        <v>0</v>
      </c>
      <c r="K321" s="211">
        <f>IF(K$2&lt;=analysis_period,IF(SUM($C642:K642)&gt;0,J321+1,0),0)</f>
        <v>0</v>
      </c>
      <c r="L321" s="211">
        <f>IF(L$2&lt;=analysis_period,IF(SUM($C642:L642)&gt;0,K321+1,0),0)</f>
        <v>0</v>
      </c>
      <c r="M321" s="211">
        <f>IF(M$2&lt;=analysis_period,IF(SUM($C642:M642)&gt;0,L321+1,0),0)</f>
        <v>0</v>
      </c>
      <c r="N321" s="211">
        <f>IF(N$2&lt;=analysis_period,IF(SUM($C642:N642)&gt;0,M321+1,0),0)</f>
        <v>0</v>
      </c>
      <c r="O321" s="211">
        <f>IF(O$2&lt;=analysis_period,IF(SUM($C642:O642)&gt;0,N321+1,0),0)</f>
        <v>0</v>
      </c>
      <c r="P321" s="211">
        <f>IF(P$2&lt;=analysis_period,IF(SUM($C642:P642)&gt;0,O321+1,0),0)</f>
        <v>0</v>
      </c>
      <c r="Q321" s="211">
        <f>IF(Q$2&lt;=analysis_period,IF(SUM($C642:Q642)&gt;0,P321+1,0),0)</f>
        <v>0</v>
      </c>
      <c r="R321" s="211">
        <f>IF(R$2&lt;=analysis_period,IF(SUM($C642:R642)&gt;0,Q321+1,0),0)</f>
        <v>0</v>
      </c>
      <c r="S321" s="211">
        <f>IF(S$2&lt;=analysis_period,IF(SUM($C642:S642)&gt;0,R321+1,0),0)</f>
        <v>0</v>
      </c>
      <c r="T321" s="211">
        <f>IF(T$2&lt;=analysis_period,IF(SUM($C642:T642)&gt;0,S321+1,0),0)</f>
        <v>0</v>
      </c>
      <c r="U321" s="211">
        <f>IF(U$2&lt;=analysis_period,IF(SUM($C642:U642)&gt;0,T321+1,0),0)</f>
        <v>0</v>
      </c>
      <c r="V321" s="211">
        <f>IF(V$2&lt;=analysis_period,IF(SUM($C642:V642)&gt;0,U321+1,0),0)</f>
        <v>0</v>
      </c>
      <c r="W321" s="211">
        <f>IF(W$2&lt;=analysis_period,IF(SUM($C642:W642)&gt;0,V321+1,0),0)</f>
        <v>0</v>
      </c>
      <c r="X321" s="211">
        <f>IF(X$2&lt;=analysis_period,IF(SUM($C642:X642)&gt;0,W321+1,0),0)</f>
        <v>0</v>
      </c>
      <c r="Y321" s="211">
        <f>IF(Y$2&lt;=analysis_period,IF(SUM($C642:Y642)&gt;0,X321+1,0),0)</f>
        <v>0</v>
      </c>
      <c r="Z321" s="211">
        <f>IF(Z$2&lt;=analysis_period,IF(SUM($C642:Z642)&gt;0,Y321+1,0),0)</f>
        <v>0</v>
      </c>
      <c r="AA321" s="211">
        <f>IF(AA$2&lt;=analysis_period,IF(SUM($C642:AA642)&gt;0,Z321+1,0),0)</f>
        <v>0</v>
      </c>
      <c r="AB321" s="211">
        <f>IF(AB$2&lt;=analysis_period,IF(SUM($C642:AB642)&gt;0,AA321+1,0),0)</f>
        <v>0</v>
      </c>
      <c r="AC321" s="211">
        <f>IF(AC$2&lt;=analysis_period,IF(SUM($C642:AC642)&gt;0,AB321+1,0),0)</f>
        <v>0</v>
      </c>
      <c r="AD321" s="211">
        <f>IF(AD$2&lt;=analysis_period,IF(SUM($C642:AD642)&gt;0,AC321+1,0),0)</f>
        <v>0</v>
      </c>
      <c r="AE321" s="211">
        <f>IF(AE$2&lt;=analysis_period,IF(SUM($C642:AE642)&gt;0,AD321+1,0),0)</f>
        <v>0</v>
      </c>
      <c r="AF321" s="211">
        <f>IF(AF$2&lt;=analysis_period,IF(SUM($C642:AF642)&gt;0,AE321+1,0),0)</f>
        <v>0</v>
      </c>
      <c r="AG321" s="211">
        <f>IF(AG$2&lt;=analysis_period,IF(SUM($C642:AG642)&gt;0,AF321+1,0),0)</f>
        <v>0</v>
      </c>
      <c r="AH321" s="211">
        <f>IF(AH$2&lt;=analysis_period,IF(SUM($C642:AH642)&gt;0,AG321+1,0),0)</f>
        <v>0</v>
      </c>
      <c r="AI321" s="211">
        <f>IF(AI$2&lt;=analysis_period,IF(SUM($C642:AI642)&gt;0,AH321+1,0),0)</f>
        <v>0</v>
      </c>
      <c r="AJ321" s="211">
        <f>IF(AJ$2&lt;=analysis_period,IF(SUM($C642:AJ642)&gt;0,AI321+1,0),0)</f>
        <v>0</v>
      </c>
      <c r="AK321" s="211">
        <f>IF(AK$2&lt;=analysis_period,IF(SUM($C642:AK642)&gt;0,AJ321+1,0),0)</f>
        <v>0</v>
      </c>
      <c r="AL321" s="211">
        <f>IF(AL$2&lt;=analysis_period,IF(SUM($C642:AL642)&gt;0,AK321+1,0),0)</f>
        <v>0</v>
      </c>
      <c r="AM321" s="211">
        <f>IF(AM$2&lt;=analysis_period,IF(SUM($C642:AM642)&gt;0,AL321+1,0),0)</f>
        <v>0</v>
      </c>
      <c r="AN321" s="211">
        <f>IF(AN$2&lt;=analysis_period,IF(SUM($C642:AN642)&gt;0,AM321+1,0),0)</f>
        <v>0</v>
      </c>
      <c r="AO321" s="211">
        <f>IF(AO$2&lt;=analysis_period,IF(SUM($C642:AO642)&gt;0,AN321+1,0),0)</f>
        <v>0</v>
      </c>
      <c r="AP321" s="211">
        <f>IF(AP$2&lt;=analysis_period,IF(SUM($C642:AP642)&gt;0,AO321+1,0),0)</f>
        <v>0</v>
      </c>
    </row>
    <row r="322" spans="1:42" x14ac:dyDescent="0.2">
      <c r="A322" s="4">
        <f t="shared" si="109"/>
        <v>8</v>
      </c>
      <c r="B322" s="4">
        <v>0</v>
      </c>
      <c r="C322" s="211">
        <f>IF(C$2&lt;=analysis_period,IF(SUM($C643:C643)&gt;0,B322+1,0),0)</f>
        <v>0</v>
      </c>
      <c r="D322" s="211">
        <f>IF(D$2&lt;=analysis_period,IF(SUM($C643:D643)&gt;0,C322+1,0),0)</f>
        <v>0</v>
      </c>
      <c r="E322" s="211">
        <f>IF(E$2&lt;=analysis_period,IF(SUM($C643:E643)&gt;0,D322+1,0),0)</f>
        <v>0</v>
      </c>
      <c r="F322" s="211">
        <f>IF(F$2&lt;=analysis_period,IF(SUM($C643:F643)&gt;0,E322+1,0),0)</f>
        <v>0</v>
      </c>
      <c r="G322" s="211">
        <f>IF(G$2&lt;=analysis_period,IF(SUM($C643:G643)&gt;0,F322+1,0),0)</f>
        <v>0</v>
      </c>
      <c r="H322" s="211">
        <f>IF(H$2&lt;=analysis_period,IF(SUM($C643:H643)&gt;0,G322+1,0),0)</f>
        <v>0</v>
      </c>
      <c r="I322" s="211">
        <f>IF(I$2&lt;=analysis_period,IF(SUM($C643:I643)&gt;0,H322+1,0),0)</f>
        <v>0</v>
      </c>
      <c r="J322" s="211">
        <f>IF(J$2&lt;=analysis_period,IF(SUM($C643:J643)&gt;0,I322+1,0),0)</f>
        <v>0</v>
      </c>
      <c r="K322" s="211">
        <f>IF(K$2&lt;=analysis_period,IF(SUM($C643:K643)&gt;0,J322+1,0),0)</f>
        <v>0</v>
      </c>
      <c r="L322" s="211">
        <f>IF(L$2&lt;=analysis_period,IF(SUM($C643:L643)&gt;0,K322+1,0),0)</f>
        <v>0</v>
      </c>
      <c r="M322" s="211">
        <f>IF(M$2&lt;=analysis_period,IF(SUM($C643:M643)&gt;0,L322+1,0),0)</f>
        <v>0</v>
      </c>
      <c r="N322" s="211">
        <f>IF(N$2&lt;=analysis_period,IF(SUM($C643:N643)&gt;0,M322+1,0),0)</f>
        <v>0</v>
      </c>
      <c r="O322" s="211">
        <f>IF(O$2&lt;=analysis_period,IF(SUM($C643:O643)&gt;0,N322+1,0),0)</f>
        <v>0</v>
      </c>
      <c r="P322" s="211">
        <f>IF(P$2&lt;=analysis_period,IF(SUM($C643:P643)&gt;0,O322+1,0),0)</f>
        <v>0</v>
      </c>
      <c r="Q322" s="211">
        <f>IF(Q$2&lt;=analysis_period,IF(SUM($C643:Q643)&gt;0,P322+1,0),0)</f>
        <v>0</v>
      </c>
      <c r="R322" s="211">
        <f>IF(R$2&lt;=analysis_period,IF(SUM($C643:R643)&gt;0,Q322+1,0),0)</f>
        <v>0</v>
      </c>
      <c r="S322" s="211">
        <f>IF(S$2&lt;=analysis_period,IF(SUM($C643:S643)&gt;0,R322+1,0),0)</f>
        <v>0</v>
      </c>
      <c r="T322" s="211">
        <f>IF(T$2&lt;=analysis_period,IF(SUM($C643:T643)&gt;0,S322+1,0),0)</f>
        <v>0</v>
      </c>
      <c r="U322" s="211">
        <f>IF(U$2&lt;=analysis_period,IF(SUM($C643:U643)&gt;0,T322+1,0),0)</f>
        <v>0</v>
      </c>
      <c r="V322" s="211">
        <f>IF(V$2&lt;=analysis_period,IF(SUM($C643:V643)&gt;0,U322+1,0),0)</f>
        <v>0</v>
      </c>
      <c r="W322" s="211">
        <f>IF(W$2&lt;=analysis_period,IF(SUM($C643:W643)&gt;0,V322+1,0),0)</f>
        <v>0</v>
      </c>
      <c r="X322" s="211">
        <f>IF(X$2&lt;=analysis_period,IF(SUM($C643:X643)&gt;0,W322+1,0),0)</f>
        <v>0</v>
      </c>
      <c r="Y322" s="211">
        <f>IF(Y$2&lt;=analysis_period,IF(SUM($C643:Y643)&gt;0,X322+1,0),0)</f>
        <v>0</v>
      </c>
      <c r="Z322" s="211">
        <f>IF(Z$2&lt;=analysis_period,IF(SUM($C643:Z643)&gt;0,Y322+1,0),0)</f>
        <v>0</v>
      </c>
      <c r="AA322" s="211">
        <f>IF(AA$2&lt;=analysis_period,IF(SUM($C643:AA643)&gt;0,Z322+1,0),0)</f>
        <v>0</v>
      </c>
      <c r="AB322" s="211">
        <f>IF(AB$2&lt;=analysis_period,IF(SUM($C643:AB643)&gt;0,AA322+1,0),0)</f>
        <v>0</v>
      </c>
      <c r="AC322" s="211">
        <f>IF(AC$2&lt;=analysis_period,IF(SUM($C643:AC643)&gt;0,AB322+1,0),0)</f>
        <v>0</v>
      </c>
      <c r="AD322" s="211">
        <f>IF(AD$2&lt;=analysis_period,IF(SUM($C643:AD643)&gt;0,AC322+1,0),0)</f>
        <v>0</v>
      </c>
      <c r="AE322" s="211">
        <f>IF(AE$2&lt;=analysis_period,IF(SUM($C643:AE643)&gt;0,AD322+1,0),0)</f>
        <v>0</v>
      </c>
      <c r="AF322" s="211">
        <f>IF(AF$2&lt;=analysis_period,IF(SUM($C643:AF643)&gt;0,AE322+1,0),0)</f>
        <v>0</v>
      </c>
      <c r="AG322" s="211">
        <f>IF(AG$2&lt;=analysis_period,IF(SUM($C643:AG643)&gt;0,AF322+1,0),0)</f>
        <v>0</v>
      </c>
      <c r="AH322" s="211">
        <f>IF(AH$2&lt;=analysis_period,IF(SUM($C643:AH643)&gt;0,AG322+1,0),0)</f>
        <v>0</v>
      </c>
      <c r="AI322" s="211">
        <f>IF(AI$2&lt;=analysis_period,IF(SUM($C643:AI643)&gt;0,AH322+1,0),0)</f>
        <v>0</v>
      </c>
      <c r="AJ322" s="211">
        <f>IF(AJ$2&lt;=analysis_period,IF(SUM($C643:AJ643)&gt;0,AI322+1,0),0)</f>
        <v>0</v>
      </c>
      <c r="AK322" s="211">
        <f>IF(AK$2&lt;=analysis_period,IF(SUM($C643:AK643)&gt;0,AJ322+1,0),0)</f>
        <v>0</v>
      </c>
      <c r="AL322" s="211">
        <f>IF(AL$2&lt;=analysis_period,IF(SUM($C643:AL643)&gt;0,AK322+1,0),0)</f>
        <v>0</v>
      </c>
      <c r="AM322" s="211">
        <f>IF(AM$2&lt;=analysis_period,IF(SUM($C643:AM643)&gt;0,AL322+1,0),0)</f>
        <v>0</v>
      </c>
      <c r="AN322" s="211">
        <f>IF(AN$2&lt;=analysis_period,IF(SUM($C643:AN643)&gt;0,AM322+1,0),0)</f>
        <v>0</v>
      </c>
      <c r="AO322" s="211">
        <f>IF(AO$2&lt;=analysis_period,IF(SUM($C643:AO643)&gt;0,AN322+1,0),0)</f>
        <v>0</v>
      </c>
      <c r="AP322" s="211">
        <f>IF(AP$2&lt;=analysis_period,IF(SUM($C643:AP643)&gt;0,AO322+1,0),0)</f>
        <v>0</v>
      </c>
    </row>
    <row r="323" spans="1:42" x14ac:dyDescent="0.2">
      <c r="A323" s="4">
        <f>A322+1</f>
        <v>9</v>
      </c>
      <c r="B323" s="4">
        <v>0</v>
      </c>
      <c r="C323" s="211">
        <f>IF(C$2&lt;=analysis_period,IF(SUM($C644:C644)&gt;0,B323+1,0),0)</f>
        <v>0</v>
      </c>
      <c r="D323" s="211">
        <f>IF(D$2&lt;=analysis_period,IF(SUM($C644:D644)&gt;0,C323+1,0),0)</f>
        <v>0</v>
      </c>
      <c r="E323" s="211">
        <f>IF(E$2&lt;=analysis_period,IF(SUM($C644:E644)&gt;0,D323+1,0),0)</f>
        <v>0</v>
      </c>
      <c r="F323" s="211">
        <f>IF(F$2&lt;=analysis_period,IF(SUM($C644:F644)&gt;0,E323+1,0),0)</f>
        <v>0</v>
      </c>
      <c r="G323" s="211">
        <f>IF(G$2&lt;=analysis_period,IF(SUM($C644:G644)&gt;0,F323+1,0),0)</f>
        <v>0</v>
      </c>
      <c r="H323" s="211">
        <f>IF(H$2&lt;=analysis_period,IF(SUM($C644:H644)&gt;0,G323+1,0),0)</f>
        <v>0</v>
      </c>
      <c r="I323" s="211">
        <f>IF(I$2&lt;=analysis_period,IF(SUM($C644:I644)&gt;0,H323+1,0),0)</f>
        <v>0</v>
      </c>
      <c r="J323" s="211">
        <f>IF(J$2&lt;=analysis_period,IF(SUM($C644:J644)&gt;0,I323+1,0),0)</f>
        <v>0</v>
      </c>
      <c r="K323" s="211">
        <f>IF(K$2&lt;=analysis_period,IF(SUM($C644:K644)&gt;0,J323+1,0),0)</f>
        <v>0</v>
      </c>
      <c r="L323" s="211">
        <f>IF(L$2&lt;=analysis_period,IF(SUM($C644:L644)&gt;0,K323+1,0),0)</f>
        <v>0</v>
      </c>
      <c r="M323" s="211">
        <f>IF(M$2&lt;=analysis_period,IF(SUM($C644:M644)&gt;0,L323+1,0),0)</f>
        <v>0</v>
      </c>
      <c r="N323" s="211">
        <f>IF(N$2&lt;=analysis_period,IF(SUM($C644:N644)&gt;0,M323+1,0),0)</f>
        <v>0</v>
      </c>
      <c r="O323" s="211">
        <f>IF(O$2&lt;=analysis_period,IF(SUM($C644:O644)&gt;0,N323+1,0),0)</f>
        <v>0</v>
      </c>
      <c r="P323" s="211">
        <f>IF(P$2&lt;=analysis_period,IF(SUM($C644:P644)&gt;0,O323+1,0),0)</f>
        <v>0</v>
      </c>
      <c r="Q323" s="211">
        <f>IF(Q$2&lt;=analysis_period,IF(SUM($C644:Q644)&gt;0,P323+1,0),0)</f>
        <v>0</v>
      </c>
      <c r="R323" s="211">
        <f>IF(R$2&lt;=analysis_period,IF(SUM($C644:R644)&gt;0,Q323+1,0),0)</f>
        <v>0</v>
      </c>
      <c r="S323" s="211">
        <f>IF(S$2&lt;=analysis_period,IF(SUM($C644:S644)&gt;0,R323+1,0),0)</f>
        <v>0</v>
      </c>
      <c r="T323" s="211">
        <f>IF(T$2&lt;=analysis_period,IF(SUM($C644:T644)&gt;0,S323+1,0),0)</f>
        <v>0</v>
      </c>
      <c r="U323" s="211">
        <f>IF(U$2&lt;=analysis_period,IF(SUM($C644:U644)&gt;0,T323+1,0),0)</f>
        <v>0</v>
      </c>
      <c r="V323" s="211">
        <f>IF(V$2&lt;=analysis_period,IF(SUM($C644:V644)&gt;0,U323+1,0),0)</f>
        <v>0</v>
      </c>
      <c r="W323" s="211">
        <f>IF(W$2&lt;=analysis_period,IF(SUM($C644:W644)&gt;0,V323+1,0),0)</f>
        <v>0</v>
      </c>
      <c r="X323" s="211">
        <f>IF(X$2&lt;=analysis_period,IF(SUM($C644:X644)&gt;0,W323+1,0),0)</f>
        <v>0</v>
      </c>
      <c r="Y323" s="211">
        <f>IF(Y$2&lt;=analysis_period,IF(SUM($C644:Y644)&gt;0,X323+1,0),0)</f>
        <v>0</v>
      </c>
      <c r="Z323" s="211">
        <f>IF(Z$2&lt;=analysis_period,IF(SUM($C644:Z644)&gt;0,Y323+1,0),0)</f>
        <v>0</v>
      </c>
      <c r="AA323" s="211">
        <f>IF(AA$2&lt;=analysis_period,IF(SUM($C644:AA644)&gt;0,Z323+1,0),0)</f>
        <v>0</v>
      </c>
      <c r="AB323" s="211">
        <f>IF(AB$2&lt;=analysis_period,IF(SUM($C644:AB644)&gt;0,AA323+1,0),0)</f>
        <v>0</v>
      </c>
      <c r="AC323" s="211">
        <f>IF(AC$2&lt;=analysis_period,IF(SUM($C644:AC644)&gt;0,AB323+1,0),0)</f>
        <v>0</v>
      </c>
      <c r="AD323" s="211">
        <f>IF(AD$2&lt;=analysis_period,IF(SUM($C644:AD644)&gt;0,AC323+1,0),0)</f>
        <v>0</v>
      </c>
      <c r="AE323" s="211">
        <f>IF(AE$2&lt;=analysis_period,IF(SUM($C644:AE644)&gt;0,AD323+1,0),0)</f>
        <v>0</v>
      </c>
      <c r="AF323" s="211">
        <f>IF(AF$2&lt;=analysis_period,IF(SUM($C644:AF644)&gt;0,AE323+1,0),0)</f>
        <v>0</v>
      </c>
      <c r="AG323" s="211">
        <f>IF(AG$2&lt;=analysis_period,IF(SUM($C644:AG644)&gt;0,AF323+1,0),0)</f>
        <v>0</v>
      </c>
      <c r="AH323" s="211">
        <f>IF(AH$2&lt;=analysis_period,IF(SUM($C644:AH644)&gt;0,AG323+1,0),0)</f>
        <v>0</v>
      </c>
      <c r="AI323" s="211">
        <f>IF(AI$2&lt;=analysis_period,IF(SUM($C644:AI644)&gt;0,AH323+1,0),0)</f>
        <v>0</v>
      </c>
      <c r="AJ323" s="211">
        <f>IF(AJ$2&lt;=analysis_period,IF(SUM($C644:AJ644)&gt;0,AI323+1,0),0)</f>
        <v>0</v>
      </c>
      <c r="AK323" s="211">
        <f>IF(AK$2&lt;=analysis_period,IF(SUM($C644:AK644)&gt;0,AJ323+1,0),0)</f>
        <v>0</v>
      </c>
      <c r="AL323" s="211">
        <f>IF(AL$2&lt;=analysis_period,IF(SUM($C644:AL644)&gt;0,AK323+1,0),0)</f>
        <v>0</v>
      </c>
      <c r="AM323" s="211">
        <f>IF(AM$2&lt;=analysis_period,IF(SUM($C644:AM644)&gt;0,AL323+1,0),0)</f>
        <v>0</v>
      </c>
      <c r="AN323" s="211">
        <f>IF(AN$2&lt;=analysis_period,IF(SUM($C644:AN644)&gt;0,AM323+1,0),0)</f>
        <v>0</v>
      </c>
      <c r="AO323" s="211">
        <f>IF(AO$2&lt;=analysis_period,IF(SUM($C644:AO644)&gt;0,AN323+1,0),0)</f>
        <v>0</v>
      </c>
      <c r="AP323" s="211">
        <f>IF(AP$2&lt;=analysis_period,IF(SUM($C644:AP644)&gt;0,AO323+1,0),0)</f>
        <v>0</v>
      </c>
    </row>
    <row r="324" spans="1:42" x14ac:dyDescent="0.2">
      <c r="A324" s="4">
        <f t="shared" si="109"/>
        <v>10</v>
      </c>
      <c r="B324" s="4">
        <v>0</v>
      </c>
      <c r="C324" s="211">
        <f>IF(C$2&lt;=analysis_period,IF(SUM($C645:C645)&gt;0,B324+1,0),0)</f>
        <v>0</v>
      </c>
      <c r="D324" s="211">
        <f>IF(D$2&lt;=analysis_period,IF(SUM($C645:D645)&gt;0,C324+1,0),0)</f>
        <v>0</v>
      </c>
      <c r="E324" s="211">
        <f>IF(E$2&lt;=analysis_period,IF(SUM($C645:E645)&gt;0,D324+1,0),0)</f>
        <v>0</v>
      </c>
      <c r="F324" s="211">
        <f>IF(F$2&lt;=analysis_period,IF(SUM($C645:F645)&gt;0,E324+1,0),0)</f>
        <v>0</v>
      </c>
      <c r="G324" s="211">
        <f>IF(G$2&lt;=analysis_period,IF(SUM($C645:G645)&gt;0,F324+1,0),0)</f>
        <v>0</v>
      </c>
      <c r="H324" s="211">
        <f>IF(H$2&lt;=analysis_period,IF(SUM($C645:H645)&gt;0,G324+1,0),0)</f>
        <v>0</v>
      </c>
      <c r="I324" s="211">
        <f>IF(I$2&lt;=analysis_period,IF(SUM($C645:I645)&gt;0,H324+1,0),0)</f>
        <v>0</v>
      </c>
      <c r="J324" s="211">
        <f>IF(J$2&lt;=analysis_period,IF(SUM($C645:J645)&gt;0,I324+1,0),0)</f>
        <v>0</v>
      </c>
      <c r="K324" s="211">
        <f>IF(K$2&lt;=analysis_period,IF(SUM($C645:K645)&gt;0,J324+1,0),0)</f>
        <v>0</v>
      </c>
      <c r="L324" s="211">
        <f>IF(L$2&lt;=analysis_period,IF(SUM($C645:L645)&gt;0,K324+1,0),0)</f>
        <v>0</v>
      </c>
      <c r="M324" s="211">
        <f>IF(M$2&lt;=analysis_period,IF(SUM($C645:M645)&gt;0,L324+1,0),0)</f>
        <v>0</v>
      </c>
      <c r="N324" s="211">
        <f>IF(N$2&lt;=analysis_period,IF(SUM($C645:N645)&gt;0,M324+1,0),0)</f>
        <v>0</v>
      </c>
      <c r="O324" s="211">
        <f>IF(O$2&lt;=analysis_period,IF(SUM($C645:O645)&gt;0,N324+1,0),0)</f>
        <v>0</v>
      </c>
      <c r="P324" s="211">
        <f>IF(P$2&lt;=analysis_period,IF(SUM($C645:P645)&gt;0,O324+1,0),0)</f>
        <v>0</v>
      </c>
      <c r="Q324" s="211">
        <f>IF(Q$2&lt;=analysis_period,IF(SUM($C645:Q645)&gt;0,P324+1,0),0)</f>
        <v>0</v>
      </c>
      <c r="R324" s="211">
        <f>IF(R$2&lt;=analysis_period,IF(SUM($C645:R645)&gt;0,Q324+1,0),0)</f>
        <v>0</v>
      </c>
      <c r="S324" s="211">
        <f>IF(S$2&lt;=analysis_period,IF(SUM($C645:S645)&gt;0,R324+1,0),0)</f>
        <v>0</v>
      </c>
      <c r="T324" s="211">
        <f>IF(T$2&lt;=analysis_period,IF(SUM($C645:T645)&gt;0,S324+1,0),0)</f>
        <v>0</v>
      </c>
      <c r="U324" s="211">
        <f>IF(U$2&lt;=analysis_period,IF(SUM($C645:U645)&gt;0,T324+1,0),0)</f>
        <v>0</v>
      </c>
      <c r="V324" s="211">
        <f>IF(V$2&lt;=analysis_period,IF(SUM($C645:V645)&gt;0,U324+1,0),0)</f>
        <v>0</v>
      </c>
      <c r="W324" s="211">
        <f>IF(W$2&lt;=analysis_period,IF(SUM($C645:W645)&gt;0,V324+1,0),0)</f>
        <v>0</v>
      </c>
      <c r="X324" s="211">
        <f>IF(X$2&lt;=analysis_period,IF(SUM($C645:X645)&gt;0,W324+1,0),0)</f>
        <v>0</v>
      </c>
      <c r="Y324" s="211">
        <f>IF(Y$2&lt;=analysis_period,IF(SUM($C645:Y645)&gt;0,X324+1,0),0)</f>
        <v>0</v>
      </c>
      <c r="Z324" s="211">
        <f>IF(Z$2&lt;=analysis_period,IF(SUM($C645:Z645)&gt;0,Y324+1,0),0)</f>
        <v>0</v>
      </c>
      <c r="AA324" s="211">
        <f>IF(AA$2&lt;=analysis_period,IF(SUM($C645:AA645)&gt;0,Z324+1,0),0)</f>
        <v>0</v>
      </c>
      <c r="AB324" s="211">
        <f>IF(AB$2&lt;=analysis_period,IF(SUM($C645:AB645)&gt;0,AA324+1,0),0)</f>
        <v>0</v>
      </c>
      <c r="AC324" s="211">
        <f>IF(AC$2&lt;=analysis_period,IF(SUM($C645:AC645)&gt;0,AB324+1,0),0)</f>
        <v>0</v>
      </c>
      <c r="AD324" s="211">
        <f>IF(AD$2&lt;=analysis_period,IF(SUM($C645:AD645)&gt;0,AC324+1,0),0)</f>
        <v>0</v>
      </c>
      <c r="AE324" s="211">
        <f>IF(AE$2&lt;=analysis_period,IF(SUM($C645:AE645)&gt;0,AD324+1,0),0)</f>
        <v>0</v>
      </c>
      <c r="AF324" s="211">
        <f>IF(AF$2&lt;=analysis_period,IF(SUM($C645:AF645)&gt;0,AE324+1,0),0)</f>
        <v>0</v>
      </c>
      <c r="AG324" s="211">
        <f>IF(AG$2&lt;=analysis_period,IF(SUM($C645:AG645)&gt;0,AF324+1,0),0)</f>
        <v>0</v>
      </c>
      <c r="AH324" s="211">
        <f>IF(AH$2&lt;=analysis_period,IF(SUM($C645:AH645)&gt;0,AG324+1,0),0)</f>
        <v>0</v>
      </c>
      <c r="AI324" s="211">
        <f>IF(AI$2&lt;=analysis_period,IF(SUM($C645:AI645)&gt;0,AH324+1,0),0)</f>
        <v>0</v>
      </c>
      <c r="AJ324" s="211">
        <f>IF(AJ$2&lt;=analysis_period,IF(SUM($C645:AJ645)&gt;0,AI324+1,0),0)</f>
        <v>0</v>
      </c>
      <c r="AK324" s="211">
        <f>IF(AK$2&lt;=analysis_period,IF(SUM($C645:AK645)&gt;0,AJ324+1,0),0)</f>
        <v>0</v>
      </c>
      <c r="AL324" s="211">
        <f>IF(AL$2&lt;=analysis_period,IF(SUM($C645:AL645)&gt;0,AK324+1,0),0)</f>
        <v>0</v>
      </c>
      <c r="AM324" s="211">
        <f>IF(AM$2&lt;=analysis_period,IF(SUM($C645:AM645)&gt;0,AL324+1,0),0)</f>
        <v>0</v>
      </c>
      <c r="AN324" s="211">
        <f>IF(AN$2&lt;=analysis_period,IF(SUM($C645:AN645)&gt;0,AM324+1,0),0)</f>
        <v>0</v>
      </c>
      <c r="AO324" s="211">
        <f>IF(AO$2&lt;=analysis_period,IF(SUM($C645:AO645)&gt;0,AN324+1,0),0)</f>
        <v>0</v>
      </c>
      <c r="AP324" s="211">
        <f>IF(AP$2&lt;=analysis_period,IF(SUM($C645:AP645)&gt;0,AO324+1,0),0)</f>
        <v>0</v>
      </c>
    </row>
    <row r="325" spans="1:42" x14ac:dyDescent="0.2">
      <c r="A325" s="32" t="s">
        <v>77</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4">
        <v>1</v>
      </c>
      <c r="B326" s="228">
        <f t="shared" ref="B326:B335" si="110">SUM(C326:AP326)</f>
        <v>0</v>
      </c>
      <c r="C326" s="211">
        <f t="shared" ref="C326:AP326" si="111">LOOKUP(C315,$B$310:$AP$310,$B$311:$AP$311)/100*$B636</f>
        <v>0</v>
      </c>
      <c r="D326" s="211">
        <f t="shared" si="111"/>
        <v>0</v>
      </c>
      <c r="E326" s="211">
        <f t="shared" si="111"/>
        <v>0</v>
      </c>
      <c r="F326" s="211">
        <f t="shared" si="111"/>
        <v>0</v>
      </c>
      <c r="G326" s="211">
        <f t="shared" si="111"/>
        <v>0</v>
      </c>
      <c r="H326" s="211">
        <f t="shared" si="111"/>
        <v>0</v>
      </c>
      <c r="I326" s="211">
        <f t="shared" si="111"/>
        <v>0</v>
      </c>
      <c r="J326" s="211">
        <f t="shared" si="111"/>
        <v>0</v>
      </c>
      <c r="K326" s="211">
        <f t="shared" si="111"/>
        <v>0</v>
      </c>
      <c r="L326" s="211">
        <f t="shared" si="111"/>
        <v>0</v>
      </c>
      <c r="M326" s="211">
        <f t="shared" si="111"/>
        <v>0</v>
      </c>
      <c r="N326" s="211">
        <f t="shared" si="111"/>
        <v>0</v>
      </c>
      <c r="O326" s="211">
        <f t="shared" si="111"/>
        <v>0</v>
      </c>
      <c r="P326" s="211">
        <f t="shared" si="111"/>
        <v>0</v>
      </c>
      <c r="Q326" s="211">
        <f t="shared" si="111"/>
        <v>0</v>
      </c>
      <c r="R326" s="211">
        <f t="shared" si="111"/>
        <v>0</v>
      </c>
      <c r="S326" s="211">
        <f t="shared" si="111"/>
        <v>0</v>
      </c>
      <c r="T326" s="211">
        <f t="shared" si="111"/>
        <v>0</v>
      </c>
      <c r="U326" s="211">
        <f t="shared" si="111"/>
        <v>0</v>
      </c>
      <c r="V326" s="211">
        <f t="shared" si="111"/>
        <v>0</v>
      </c>
      <c r="W326" s="211">
        <f t="shared" si="111"/>
        <v>0</v>
      </c>
      <c r="X326" s="211">
        <f t="shared" si="111"/>
        <v>0</v>
      </c>
      <c r="Y326" s="211">
        <f t="shared" si="111"/>
        <v>0</v>
      </c>
      <c r="Z326" s="211">
        <f t="shared" si="111"/>
        <v>0</v>
      </c>
      <c r="AA326" s="211">
        <f t="shared" si="111"/>
        <v>0</v>
      </c>
      <c r="AB326" s="211">
        <f t="shared" si="111"/>
        <v>0</v>
      </c>
      <c r="AC326" s="211">
        <f t="shared" si="111"/>
        <v>0</v>
      </c>
      <c r="AD326" s="211">
        <f t="shared" si="111"/>
        <v>0</v>
      </c>
      <c r="AE326" s="211">
        <f t="shared" si="111"/>
        <v>0</v>
      </c>
      <c r="AF326" s="211">
        <f t="shared" si="111"/>
        <v>0</v>
      </c>
      <c r="AG326" s="211">
        <f t="shared" si="111"/>
        <v>0</v>
      </c>
      <c r="AH326" s="211">
        <f t="shared" si="111"/>
        <v>0</v>
      </c>
      <c r="AI326" s="211">
        <f t="shared" si="111"/>
        <v>0</v>
      </c>
      <c r="AJ326" s="211">
        <f t="shared" si="111"/>
        <v>0</v>
      </c>
      <c r="AK326" s="211">
        <f t="shared" si="111"/>
        <v>0</v>
      </c>
      <c r="AL326" s="211">
        <f t="shared" si="111"/>
        <v>0</v>
      </c>
      <c r="AM326" s="211">
        <f t="shared" si="111"/>
        <v>0</v>
      </c>
      <c r="AN326" s="211">
        <f t="shared" si="111"/>
        <v>0</v>
      </c>
      <c r="AO326" s="211">
        <f t="shared" si="111"/>
        <v>0</v>
      </c>
      <c r="AP326" s="211">
        <f t="shared" si="111"/>
        <v>0</v>
      </c>
    </row>
    <row r="327" spans="1:42" x14ac:dyDescent="0.2">
      <c r="A327" s="4">
        <f>A326+1</f>
        <v>2</v>
      </c>
      <c r="B327" s="228">
        <f t="shared" si="110"/>
        <v>0</v>
      </c>
      <c r="C327" s="211">
        <f t="shared" ref="C327:AP327" si="112">LOOKUP(C316,$B$310:$AP$310,$B$311:$AP$311)/100*$B637</f>
        <v>0</v>
      </c>
      <c r="D327" s="211">
        <f t="shared" si="112"/>
        <v>0</v>
      </c>
      <c r="E327" s="211">
        <f t="shared" si="112"/>
        <v>0</v>
      </c>
      <c r="F327" s="211">
        <f t="shared" si="112"/>
        <v>0</v>
      </c>
      <c r="G327" s="211">
        <f t="shared" si="112"/>
        <v>0</v>
      </c>
      <c r="H327" s="211">
        <f t="shared" si="112"/>
        <v>0</v>
      </c>
      <c r="I327" s="211">
        <f t="shared" si="112"/>
        <v>0</v>
      </c>
      <c r="J327" s="211">
        <f t="shared" si="112"/>
        <v>0</v>
      </c>
      <c r="K327" s="211">
        <f t="shared" si="112"/>
        <v>0</v>
      </c>
      <c r="L327" s="211">
        <f t="shared" si="112"/>
        <v>0</v>
      </c>
      <c r="M327" s="211">
        <f t="shared" si="112"/>
        <v>0</v>
      </c>
      <c r="N327" s="211">
        <f t="shared" si="112"/>
        <v>0</v>
      </c>
      <c r="O327" s="211">
        <f t="shared" si="112"/>
        <v>0</v>
      </c>
      <c r="P327" s="211">
        <f t="shared" si="112"/>
        <v>0</v>
      </c>
      <c r="Q327" s="211">
        <f t="shared" si="112"/>
        <v>0</v>
      </c>
      <c r="R327" s="211">
        <f t="shared" si="112"/>
        <v>0</v>
      </c>
      <c r="S327" s="211">
        <f t="shared" si="112"/>
        <v>0</v>
      </c>
      <c r="T327" s="211">
        <f t="shared" si="112"/>
        <v>0</v>
      </c>
      <c r="U327" s="211">
        <f t="shared" si="112"/>
        <v>0</v>
      </c>
      <c r="V327" s="211">
        <f t="shared" si="112"/>
        <v>0</v>
      </c>
      <c r="W327" s="211">
        <f t="shared" si="112"/>
        <v>0</v>
      </c>
      <c r="X327" s="211">
        <f t="shared" si="112"/>
        <v>0</v>
      </c>
      <c r="Y327" s="211">
        <f t="shared" si="112"/>
        <v>0</v>
      </c>
      <c r="Z327" s="211">
        <f t="shared" si="112"/>
        <v>0</v>
      </c>
      <c r="AA327" s="211">
        <f t="shared" si="112"/>
        <v>0</v>
      </c>
      <c r="AB327" s="211">
        <f t="shared" si="112"/>
        <v>0</v>
      </c>
      <c r="AC327" s="211">
        <f t="shared" si="112"/>
        <v>0</v>
      </c>
      <c r="AD327" s="211">
        <f t="shared" si="112"/>
        <v>0</v>
      </c>
      <c r="AE327" s="211">
        <f t="shared" si="112"/>
        <v>0</v>
      </c>
      <c r="AF327" s="211">
        <f t="shared" si="112"/>
        <v>0</v>
      </c>
      <c r="AG327" s="211">
        <f t="shared" si="112"/>
        <v>0</v>
      </c>
      <c r="AH327" s="211">
        <f t="shared" si="112"/>
        <v>0</v>
      </c>
      <c r="AI327" s="211">
        <f t="shared" si="112"/>
        <v>0</v>
      </c>
      <c r="AJ327" s="211">
        <f t="shared" si="112"/>
        <v>0</v>
      </c>
      <c r="AK327" s="211">
        <f t="shared" si="112"/>
        <v>0</v>
      </c>
      <c r="AL327" s="211">
        <f t="shared" si="112"/>
        <v>0</v>
      </c>
      <c r="AM327" s="211">
        <f t="shared" si="112"/>
        <v>0</v>
      </c>
      <c r="AN327" s="211">
        <f t="shared" si="112"/>
        <v>0</v>
      </c>
      <c r="AO327" s="211">
        <f t="shared" si="112"/>
        <v>0</v>
      </c>
      <c r="AP327" s="211">
        <f t="shared" si="112"/>
        <v>0</v>
      </c>
    </row>
    <row r="328" spans="1:42" x14ac:dyDescent="0.2">
      <c r="A328" s="4">
        <f t="shared" ref="A328:A335" si="113">A327+1</f>
        <v>3</v>
      </c>
      <c r="B328" s="228">
        <f t="shared" si="110"/>
        <v>0</v>
      </c>
      <c r="C328" s="211">
        <f t="shared" ref="C328:AP328" si="114">LOOKUP(C317,$B$310:$AP$310,$B$311:$AP$311)/100*$B638</f>
        <v>0</v>
      </c>
      <c r="D328" s="211">
        <f t="shared" si="114"/>
        <v>0</v>
      </c>
      <c r="E328" s="211">
        <f t="shared" si="114"/>
        <v>0</v>
      </c>
      <c r="F328" s="211">
        <f t="shared" si="114"/>
        <v>0</v>
      </c>
      <c r="G328" s="211">
        <f t="shared" si="114"/>
        <v>0</v>
      </c>
      <c r="H328" s="211">
        <f t="shared" si="114"/>
        <v>0</v>
      </c>
      <c r="I328" s="211">
        <f t="shared" si="114"/>
        <v>0</v>
      </c>
      <c r="J328" s="211">
        <f t="shared" si="114"/>
        <v>0</v>
      </c>
      <c r="K328" s="211">
        <f t="shared" si="114"/>
        <v>0</v>
      </c>
      <c r="L328" s="211">
        <f t="shared" si="114"/>
        <v>0</v>
      </c>
      <c r="M328" s="211">
        <f t="shared" si="114"/>
        <v>0</v>
      </c>
      <c r="N328" s="211">
        <f t="shared" si="114"/>
        <v>0</v>
      </c>
      <c r="O328" s="211">
        <f t="shared" si="114"/>
        <v>0</v>
      </c>
      <c r="P328" s="211">
        <f t="shared" si="114"/>
        <v>0</v>
      </c>
      <c r="Q328" s="211">
        <f t="shared" si="114"/>
        <v>0</v>
      </c>
      <c r="R328" s="211">
        <f t="shared" si="114"/>
        <v>0</v>
      </c>
      <c r="S328" s="211">
        <f t="shared" si="114"/>
        <v>0</v>
      </c>
      <c r="T328" s="211">
        <f t="shared" si="114"/>
        <v>0</v>
      </c>
      <c r="U328" s="211">
        <f t="shared" si="114"/>
        <v>0</v>
      </c>
      <c r="V328" s="211">
        <f t="shared" si="114"/>
        <v>0</v>
      </c>
      <c r="W328" s="211">
        <f t="shared" si="114"/>
        <v>0</v>
      </c>
      <c r="X328" s="211">
        <f t="shared" si="114"/>
        <v>0</v>
      </c>
      <c r="Y328" s="211">
        <f t="shared" si="114"/>
        <v>0</v>
      </c>
      <c r="Z328" s="211">
        <f t="shared" si="114"/>
        <v>0</v>
      </c>
      <c r="AA328" s="211">
        <f t="shared" si="114"/>
        <v>0</v>
      </c>
      <c r="AB328" s="211">
        <f t="shared" si="114"/>
        <v>0</v>
      </c>
      <c r="AC328" s="211">
        <f t="shared" si="114"/>
        <v>0</v>
      </c>
      <c r="AD328" s="211">
        <f t="shared" si="114"/>
        <v>0</v>
      </c>
      <c r="AE328" s="211">
        <f t="shared" si="114"/>
        <v>0</v>
      </c>
      <c r="AF328" s="211">
        <f t="shared" si="114"/>
        <v>0</v>
      </c>
      <c r="AG328" s="211">
        <f t="shared" si="114"/>
        <v>0</v>
      </c>
      <c r="AH328" s="211">
        <f t="shared" si="114"/>
        <v>0</v>
      </c>
      <c r="AI328" s="211">
        <f t="shared" si="114"/>
        <v>0</v>
      </c>
      <c r="AJ328" s="211">
        <f t="shared" si="114"/>
        <v>0</v>
      </c>
      <c r="AK328" s="211">
        <f t="shared" si="114"/>
        <v>0</v>
      </c>
      <c r="AL328" s="211">
        <f t="shared" si="114"/>
        <v>0</v>
      </c>
      <c r="AM328" s="211">
        <f t="shared" si="114"/>
        <v>0</v>
      </c>
      <c r="AN328" s="211">
        <f t="shared" si="114"/>
        <v>0</v>
      </c>
      <c r="AO328" s="211">
        <f t="shared" si="114"/>
        <v>0</v>
      </c>
      <c r="AP328" s="211">
        <f t="shared" si="114"/>
        <v>0</v>
      </c>
    </row>
    <row r="329" spans="1:42" x14ac:dyDescent="0.2">
      <c r="A329" s="4">
        <f t="shared" si="113"/>
        <v>4</v>
      </c>
      <c r="B329" s="228">
        <f t="shared" si="110"/>
        <v>0</v>
      </c>
      <c r="C329" s="211">
        <f t="shared" ref="C329:AP329" si="115">LOOKUP(C318,$B$310:$AP$310,$B$311:$AP$311)/100*$B639</f>
        <v>0</v>
      </c>
      <c r="D329" s="211">
        <f t="shared" si="115"/>
        <v>0</v>
      </c>
      <c r="E329" s="211">
        <f t="shared" si="115"/>
        <v>0</v>
      </c>
      <c r="F329" s="211">
        <f t="shared" si="115"/>
        <v>0</v>
      </c>
      <c r="G329" s="211">
        <f t="shared" si="115"/>
        <v>0</v>
      </c>
      <c r="H329" s="211">
        <f t="shared" si="115"/>
        <v>0</v>
      </c>
      <c r="I329" s="211">
        <f t="shared" si="115"/>
        <v>0</v>
      </c>
      <c r="J329" s="211">
        <f t="shared" si="115"/>
        <v>0</v>
      </c>
      <c r="K329" s="211">
        <f t="shared" si="115"/>
        <v>0</v>
      </c>
      <c r="L329" s="211">
        <f t="shared" si="115"/>
        <v>0</v>
      </c>
      <c r="M329" s="211">
        <f t="shared" si="115"/>
        <v>0</v>
      </c>
      <c r="N329" s="211">
        <f t="shared" si="115"/>
        <v>0</v>
      </c>
      <c r="O329" s="211">
        <f t="shared" si="115"/>
        <v>0</v>
      </c>
      <c r="P329" s="211">
        <f t="shared" si="115"/>
        <v>0</v>
      </c>
      <c r="Q329" s="211">
        <f t="shared" si="115"/>
        <v>0</v>
      </c>
      <c r="R329" s="211">
        <f t="shared" si="115"/>
        <v>0</v>
      </c>
      <c r="S329" s="211">
        <f t="shared" si="115"/>
        <v>0</v>
      </c>
      <c r="T329" s="211">
        <f t="shared" si="115"/>
        <v>0</v>
      </c>
      <c r="U329" s="211">
        <f t="shared" si="115"/>
        <v>0</v>
      </c>
      <c r="V329" s="211">
        <f t="shared" si="115"/>
        <v>0</v>
      </c>
      <c r="W329" s="211">
        <f t="shared" si="115"/>
        <v>0</v>
      </c>
      <c r="X329" s="211">
        <f t="shared" si="115"/>
        <v>0</v>
      </c>
      <c r="Y329" s="211">
        <f t="shared" si="115"/>
        <v>0</v>
      </c>
      <c r="Z329" s="211">
        <f t="shared" si="115"/>
        <v>0</v>
      </c>
      <c r="AA329" s="211">
        <f t="shared" si="115"/>
        <v>0</v>
      </c>
      <c r="AB329" s="211">
        <f t="shared" si="115"/>
        <v>0</v>
      </c>
      <c r="AC329" s="211">
        <f t="shared" si="115"/>
        <v>0</v>
      </c>
      <c r="AD329" s="211">
        <f t="shared" si="115"/>
        <v>0</v>
      </c>
      <c r="AE329" s="211">
        <f t="shared" si="115"/>
        <v>0</v>
      </c>
      <c r="AF329" s="211">
        <f t="shared" si="115"/>
        <v>0</v>
      </c>
      <c r="AG329" s="211">
        <f t="shared" si="115"/>
        <v>0</v>
      </c>
      <c r="AH329" s="211">
        <f t="shared" si="115"/>
        <v>0</v>
      </c>
      <c r="AI329" s="211">
        <f t="shared" si="115"/>
        <v>0</v>
      </c>
      <c r="AJ329" s="211">
        <f t="shared" si="115"/>
        <v>0</v>
      </c>
      <c r="AK329" s="211">
        <f t="shared" si="115"/>
        <v>0</v>
      </c>
      <c r="AL329" s="211">
        <f t="shared" si="115"/>
        <v>0</v>
      </c>
      <c r="AM329" s="211">
        <f t="shared" si="115"/>
        <v>0</v>
      </c>
      <c r="AN329" s="211">
        <f t="shared" si="115"/>
        <v>0</v>
      </c>
      <c r="AO329" s="211">
        <f t="shared" si="115"/>
        <v>0</v>
      </c>
      <c r="AP329" s="211">
        <f t="shared" si="115"/>
        <v>0</v>
      </c>
    </row>
    <row r="330" spans="1:42" x14ac:dyDescent="0.2">
      <c r="A330" s="4">
        <f t="shared" si="113"/>
        <v>5</v>
      </c>
      <c r="B330" s="228">
        <f t="shared" si="110"/>
        <v>0</v>
      </c>
      <c r="C330" s="211">
        <f t="shared" ref="C330:AP330" si="116">LOOKUP(C319,$B$310:$AP$310,$B$311:$AP$311)/100*$B640</f>
        <v>0</v>
      </c>
      <c r="D330" s="211">
        <f t="shared" si="116"/>
        <v>0</v>
      </c>
      <c r="E330" s="211">
        <f t="shared" si="116"/>
        <v>0</v>
      </c>
      <c r="F330" s="211">
        <f t="shared" si="116"/>
        <v>0</v>
      </c>
      <c r="G330" s="211">
        <f t="shared" si="116"/>
        <v>0</v>
      </c>
      <c r="H330" s="211">
        <f t="shared" si="116"/>
        <v>0</v>
      </c>
      <c r="I330" s="211">
        <f t="shared" si="116"/>
        <v>0</v>
      </c>
      <c r="J330" s="211">
        <f t="shared" si="116"/>
        <v>0</v>
      </c>
      <c r="K330" s="211">
        <f t="shared" si="116"/>
        <v>0</v>
      </c>
      <c r="L330" s="211">
        <f t="shared" si="116"/>
        <v>0</v>
      </c>
      <c r="M330" s="211">
        <f t="shared" si="116"/>
        <v>0</v>
      </c>
      <c r="N330" s="211">
        <f t="shared" si="116"/>
        <v>0</v>
      </c>
      <c r="O330" s="211">
        <f t="shared" si="116"/>
        <v>0</v>
      </c>
      <c r="P330" s="211">
        <f t="shared" si="116"/>
        <v>0</v>
      </c>
      <c r="Q330" s="211">
        <f t="shared" si="116"/>
        <v>0</v>
      </c>
      <c r="R330" s="211">
        <f t="shared" si="116"/>
        <v>0</v>
      </c>
      <c r="S330" s="211">
        <f t="shared" si="116"/>
        <v>0</v>
      </c>
      <c r="T330" s="211">
        <f t="shared" si="116"/>
        <v>0</v>
      </c>
      <c r="U330" s="211">
        <f t="shared" si="116"/>
        <v>0</v>
      </c>
      <c r="V330" s="211">
        <f t="shared" si="116"/>
        <v>0</v>
      </c>
      <c r="W330" s="211">
        <f t="shared" si="116"/>
        <v>0</v>
      </c>
      <c r="X330" s="211">
        <f t="shared" si="116"/>
        <v>0</v>
      </c>
      <c r="Y330" s="211">
        <f t="shared" si="116"/>
        <v>0</v>
      </c>
      <c r="Z330" s="211">
        <f t="shared" si="116"/>
        <v>0</v>
      </c>
      <c r="AA330" s="211">
        <f t="shared" si="116"/>
        <v>0</v>
      </c>
      <c r="AB330" s="211">
        <f t="shared" si="116"/>
        <v>0</v>
      </c>
      <c r="AC330" s="211">
        <f t="shared" si="116"/>
        <v>0</v>
      </c>
      <c r="AD330" s="211">
        <f t="shared" si="116"/>
        <v>0</v>
      </c>
      <c r="AE330" s="211">
        <f t="shared" si="116"/>
        <v>0</v>
      </c>
      <c r="AF330" s="211">
        <f t="shared" si="116"/>
        <v>0</v>
      </c>
      <c r="AG330" s="211">
        <f t="shared" si="116"/>
        <v>0</v>
      </c>
      <c r="AH330" s="211">
        <f t="shared" si="116"/>
        <v>0</v>
      </c>
      <c r="AI330" s="211">
        <f t="shared" si="116"/>
        <v>0</v>
      </c>
      <c r="AJ330" s="211">
        <f t="shared" si="116"/>
        <v>0</v>
      </c>
      <c r="AK330" s="211">
        <f t="shared" si="116"/>
        <v>0</v>
      </c>
      <c r="AL330" s="211">
        <f t="shared" si="116"/>
        <v>0</v>
      </c>
      <c r="AM330" s="211">
        <f t="shared" si="116"/>
        <v>0</v>
      </c>
      <c r="AN330" s="211">
        <f t="shared" si="116"/>
        <v>0</v>
      </c>
      <c r="AO330" s="211">
        <f t="shared" si="116"/>
        <v>0</v>
      </c>
      <c r="AP330" s="211">
        <f t="shared" si="116"/>
        <v>0</v>
      </c>
    </row>
    <row r="331" spans="1:42" x14ac:dyDescent="0.2">
      <c r="A331" s="16">
        <f t="shared" si="113"/>
        <v>6</v>
      </c>
      <c r="B331" s="228">
        <f t="shared" si="110"/>
        <v>0</v>
      </c>
      <c r="C331" s="211">
        <f t="shared" ref="C331:AP331" si="117">LOOKUP(C320,$B$310:$AP$310,$B$311:$AP$311)/100*$B641</f>
        <v>0</v>
      </c>
      <c r="D331" s="211">
        <f t="shared" si="117"/>
        <v>0</v>
      </c>
      <c r="E331" s="211">
        <f t="shared" si="117"/>
        <v>0</v>
      </c>
      <c r="F331" s="211">
        <f t="shared" si="117"/>
        <v>0</v>
      </c>
      <c r="G331" s="211">
        <f t="shared" si="117"/>
        <v>0</v>
      </c>
      <c r="H331" s="211">
        <f t="shared" si="117"/>
        <v>0</v>
      </c>
      <c r="I331" s="211">
        <f t="shared" si="117"/>
        <v>0</v>
      </c>
      <c r="J331" s="211">
        <f t="shared" si="117"/>
        <v>0</v>
      </c>
      <c r="K331" s="211">
        <f t="shared" si="117"/>
        <v>0</v>
      </c>
      <c r="L331" s="211">
        <f t="shared" si="117"/>
        <v>0</v>
      </c>
      <c r="M331" s="211">
        <f t="shared" si="117"/>
        <v>0</v>
      </c>
      <c r="N331" s="211">
        <f t="shared" si="117"/>
        <v>0</v>
      </c>
      <c r="O331" s="211">
        <f t="shared" si="117"/>
        <v>0</v>
      </c>
      <c r="P331" s="211">
        <f t="shared" si="117"/>
        <v>0</v>
      </c>
      <c r="Q331" s="211">
        <f t="shared" si="117"/>
        <v>0</v>
      </c>
      <c r="R331" s="211">
        <f t="shared" si="117"/>
        <v>0</v>
      </c>
      <c r="S331" s="211">
        <f t="shared" si="117"/>
        <v>0</v>
      </c>
      <c r="T331" s="211">
        <f t="shared" si="117"/>
        <v>0</v>
      </c>
      <c r="U331" s="211">
        <f t="shared" si="117"/>
        <v>0</v>
      </c>
      <c r="V331" s="211">
        <f t="shared" si="117"/>
        <v>0</v>
      </c>
      <c r="W331" s="211">
        <f t="shared" si="117"/>
        <v>0</v>
      </c>
      <c r="X331" s="211">
        <f t="shared" si="117"/>
        <v>0</v>
      </c>
      <c r="Y331" s="211">
        <f t="shared" si="117"/>
        <v>0</v>
      </c>
      <c r="Z331" s="211">
        <f t="shared" si="117"/>
        <v>0</v>
      </c>
      <c r="AA331" s="211">
        <f t="shared" si="117"/>
        <v>0</v>
      </c>
      <c r="AB331" s="211">
        <f t="shared" si="117"/>
        <v>0</v>
      </c>
      <c r="AC331" s="211">
        <f t="shared" si="117"/>
        <v>0</v>
      </c>
      <c r="AD331" s="211">
        <f t="shared" si="117"/>
        <v>0</v>
      </c>
      <c r="AE331" s="211">
        <f t="shared" si="117"/>
        <v>0</v>
      </c>
      <c r="AF331" s="211">
        <f t="shared" si="117"/>
        <v>0</v>
      </c>
      <c r="AG331" s="211">
        <f t="shared" si="117"/>
        <v>0</v>
      </c>
      <c r="AH331" s="211">
        <f t="shared" si="117"/>
        <v>0</v>
      </c>
      <c r="AI331" s="211">
        <f t="shared" si="117"/>
        <v>0</v>
      </c>
      <c r="AJ331" s="211">
        <f t="shared" si="117"/>
        <v>0</v>
      </c>
      <c r="AK331" s="211">
        <f t="shared" si="117"/>
        <v>0</v>
      </c>
      <c r="AL331" s="211">
        <f t="shared" si="117"/>
        <v>0</v>
      </c>
      <c r="AM331" s="211">
        <f t="shared" si="117"/>
        <v>0</v>
      </c>
      <c r="AN331" s="211">
        <f t="shared" si="117"/>
        <v>0</v>
      </c>
      <c r="AO331" s="211">
        <f t="shared" si="117"/>
        <v>0</v>
      </c>
      <c r="AP331" s="211">
        <f t="shared" si="117"/>
        <v>0</v>
      </c>
    </row>
    <row r="332" spans="1:42" x14ac:dyDescent="0.2">
      <c r="A332" s="16">
        <f t="shared" si="113"/>
        <v>7</v>
      </c>
      <c r="B332" s="228">
        <f t="shared" si="110"/>
        <v>0</v>
      </c>
      <c r="C332" s="211">
        <f t="shared" ref="C332:AP332" si="118">LOOKUP(C321,$B$310:$AP$310,$B$311:$AP$311)/100*$B642</f>
        <v>0</v>
      </c>
      <c r="D332" s="211">
        <f t="shared" si="118"/>
        <v>0</v>
      </c>
      <c r="E332" s="211">
        <f t="shared" si="118"/>
        <v>0</v>
      </c>
      <c r="F332" s="211">
        <f t="shared" si="118"/>
        <v>0</v>
      </c>
      <c r="G332" s="211">
        <f t="shared" si="118"/>
        <v>0</v>
      </c>
      <c r="H332" s="211">
        <f t="shared" si="118"/>
        <v>0</v>
      </c>
      <c r="I332" s="211">
        <f t="shared" si="118"/>
        <v>0</v>
      </c>
      <c r="J332" s="211">
        <f t="shared" si="118"/>
        <v>0</v>
      </c>
      <c r="K332" s="211">
        <f t="shared" si="118"/>
        <v>0</v>
      </c>
      <c r="L332" s="211">
        <f t="shared" si="118"/>
        <v>0</v>
      </c>
      <c r="M332" s="211">
        <f t="shared" si="118"/>
        <v>0</v>
      </c>
      <c r="N332" s="211">
        <f t="shared" si="118"/>
        <v>0</v>
      </c>
      <c r="O332" s="211">
        <f t="shared" si="118"/>
        <v>0</v>
      </c>
      <c r="P332" s="211">
        <f t="shared" si="118"/>
        <v>0</v>
      </c>
      <c r="Q332" s="211">
        <f t="shared" si="118"/>
        <v>0</v>
      </c>
      <c r="R332" s="211">
        <f t="shared" si="118"/>
        <v>0</v>
      </c>
      <c r="S332" s="211">
        <f t="shared" si="118"/>
        <v>0</v>
      </c>
      <c r="T332" s="211">
        <f t="shared" si="118"/>
        <v>0</v>
      </c>
      <c r="U332" s="211">
        <f t="shared" si="118"/>
        <v>0</v>
      </c>
      <c r="V332" s="211">
        <f t="shared" si="118"/>
        <v>0</v>
      </c>
      <c r="W332" s="211">
        <f t="shared" si="118"/>
        <v>0</v>
      </c>
      <c r="X332" s="211">
        <f t="shared" si="118"/>
        <v>0</v>
      </c>
      <c r="Y332" s="211">
        <f t="shared" si="118"/>
        <v>0</v>
      </c>
      <c r="Z332" s="211">
        <f t="shared" si="118"/>
        <v>0</v>
      </c>
      <c r="AA332" s="211">
        <f t="shared" si="118"/>
        <v>0</v>
      </c>
      <c r="AB332" s="211">
        <f t="shared" si="118"/>
        <v>0</v>
      </c>
      <c r="AC332" s="211">
        <f t="shared" si="118"/>
        <v>0</v>
      </c>
      <c r="AD332" s="211">
        <f t="shared" si="118"/>
        <v>0</v>
      </c>
      <c r="AE332" s="211">
        <f t="shared" si="118"/>
        <v>0</v>
      </c>
      <c r="AF332" s="211">
        <f t="shared" si="118"/>
        <v>0</v>
      </c>
      <c r="AG332" s="211">
        <f t="shared" si="118"/>
        <v>0</v>
      </c>
      <c r="AH332" s="211">
        <f t="shared" si="118"/>
        <v>0</v>
      </c>
      <c r="AI332" s="211">
        <f t="shared" si="118"/>
        <v>0</v>
      </c>
      <c r="AJ332" s="211">
        <f t="shared" si="118"/>
        <v>0</v>
      </c>
      <c r="AK332" s="211">
        <f t="shared" si="118"/>
        <v>0</v>
      </c>
      <c r="AL332" s="211">
        <f t="shared" si="118"/>
        <v>0</v>
      </c>
      <c r="AM332" s="211">
        <f t="shared" si="118"/>
        <v>0</v>
      </c>
      <c r="AN332" s="211">
        <f t="shared" si="118"/>
        <v>0</v>
      </c>
      <c r="AO332" s="211">
        <f t="shared" si="118"/>
        <v>0</v>
      </c>
      <c r="AP332" s="211">
        <f t="shared" si="118"/>
        <v>0</v>
      </c>
    </row>
    <row r="333" spans="1:42" x14ac:dyDescent="0.2">
      <c r="A333" s="16">
        <f t="shared" si="113"/>
        <v>8</v>
      </c>
      <c r="B333" s="228">
        <f t="shared" si="110"/>
        <v>0</v>
      </c>
      <c r="C333" s="211">
        <f t="shared" ref="C333:AP333" si="119">LOOKUP(C322,$B$310:$AP$310,$B$311:$AP$311)/100*$B643</f>
        <v>0</v>
      </c>
      <c r="D333" s="211">
        <f t="shared" si="119"/>
        <v>0</v>
      </c>
      <c r="E333" s="211">
        <f t="shared" si="119"/>
        <v>0</v>
      </c>
      <c r="F333" s="211">
        <f t="shared" si="119"/>
        <v>0</v>
      </c>
      <c r="G333" s="211">
        <f t="shared" si="119"/>
        <v>0</v>
      </c>
      <c r="H333" s="211">
        <f t="shared" si="119"/>
        <v>0</v>
      </c>
      <c r="I333" s="211">
        <f t="shared" si="119"/>
        <v>0</v>
      </c>
      <c r="J333" s="211">
        <f t="shared" si="119"/>
        <v>0</v>
      </c>
      <c r="K333" s="211">
        <f t="shared" si="119"/>
        <v>0</v>
      </c>
      <c r="L333" s="211">
        <f t="shared" si="119"/>
        <v>0</v>
      </c>
      <c r="M333" s="211">
        <f t="shared" si="119"/>
        <v>0</v>
      </c>
      <c r="N333" s="211">
        <f t="shared" si="119"/>
        <v>0</v>
      </c>
      <c r="O333" s="211">
        <f t="shared" si="119"/>
        <v>0</v>
      </c>
      <c r="P333" s="211">
        <f t="shared" si="119"/>
        <v>0</v>
      </c>
      <c r="Q333" s="211">
        <f t="shared" si="119"/>
        <v>0</v>
      </c>
      <c r="R333" s="211">
        <f t="shared" si="119"/>
        <v>0</v>
      </c>
      <c r="S333" s="211">
        <f t="shared" si="119"/>
        <v>0</v>
      </c>
      <c r="T333" s="211">
        <f t="shared" si="119"/>
        <v>0</v>
      </c>
      <c r="U333" s="211">
        <f t="shared" si="119"/>
        <v>0</v>
      </c>
      <c r="V333" s="211">
        <f t="shared" si="119"/>
        <v>0</v>
      </c>
      <c r="W333" s="211">
        <f t="shared" si="119"/>
        <v>0</v>
      </c>
      <c r="X333" s="211">
        <f t="shared" si="119"/>
        <v>0</v>
      </c>
      <c r="Y333" s="211">
        <f t="shared" si="119"/>
        <v>0</v>
      </c>
      <c r="Z333" s="211">
        <f t="shared" si="119"/>
        <v>0</v>
      </c>
      <c r="AA333" s="211">
        <f t="shared" si="119"/>
        <v>0</v>
      </c>
      <c r="AB333" s="211">
        <f t="shared" si="119"/>
        <v>0</v>
      </c>
      <c r="AC333" s="211">
        <f t="shared" si="119"/>
        <v>0</v>
      </c>
      <c r="AD333" s="211">
        <f t="shared" si="119"/>
        <v>0</v>
      </c>
      <c r="AE333" s="211">
        <f t="shared" si="119"/>
        <v>0</v>
      </c>
      <c r="AF333" s="211">
        <f t="shared" si="119"/>
        <v>0</v>
      </c>
      <c r="AG333" s="211">
        <f t="shared" si="119"/>
        <v>0</v>
      </c>
      <c r="AH333" s="211">
        <f t="shared" si="119"/>
        <v>0</v>
      </c>
      <c r="AI333" s="211">
        <f t="shared" si="119"/>
        <v>0</v>
      </c>
      <c r="AJ333" s="211">
        <f t="shared" si="119"/>
        <v>0</v>
      </c>
      <c r="AK333" s="211">
        <f t="shared" si="119"/>
        <v>0</v>
      </c>
      <c r="AL333" s="211">
        <f t="shared" si="119"/>
        <v>0</v>
      </c>
      <c r="AM333" s="211">
        <f t="shared" si="119"/>
        <v>0</v>
      </c>
      <c r="AN333" s="211">
        <f t="shared" si="119"/>
        <v>0</v>
      </c>
      <c r="AO333" s="211">
        <f t="shared" si="119"/>
        <v>0</v>
      </c>
      <c r="AP333" s="211">
        <f t="shared" si="119"/>
        <v>0</v>
      </c>
    </row>
    <row r="334" spans="1:42" x14ac:dyDescent="0.2">
      <c r="A334" s="16">
        <f>A333+1</f>
        <v>9</v>
      </c>
      <c r="B334" s="228">
        <f t="shared" si="110"/>
        <v>0</v>
      </c>
      <c r="C334" s="211">
        <f t="shared" ref="C334:AP334" si="120">LOOKUP(C323,$B$310:$AP$310,$B$311:$AP$311)/100*$B644</f>
        <v>0</v>
      </c>
      <c r="D334" s="211">
        <f t="shared" si="120"/>
        <v>0</v>
      </c>
      <c r="E334" s="211">
        <f t="shared" si="120"/>
        <v>0</v>
      </c>
      <c r="F334" s="211">
        <f t="shared" si="120"/>
        <v>0</v>
      </c>
      <c r="G334" s="211">
        <f t="shared" si="120"/>
        <v>0</v>
      </c>
      <c r="H334" s="211">
        <f t="shared" si="120"/>
        <v>0</v>
      </c>
      <c r="I334" s="211">
        <f t="shared" si="120"/>
        <v>0</v>
      </c>
      <c r="J334" s="211">
        <f t="shared" si="120"/>
        <v>0</v>
      </c>
      <c r="K334" s="211">
        <f t="shared" si="120"/>
        <v>0</v>
      </c>
      <c r="L334" s="211">
        <f t="shared" si="120"/>
        <v>0</v>
      </c>
      <c r="M334" s="211">
        <f t="shared" si="120"/>
        <v>0</v>
      </c>
      <c r="N334" s="211">
        <f t="shared" si="120"/>
        <v>0</v>
      </c>
      <c r="O334" s="211">
        <f t="shared" si="120"/>
        <v>0</v>
      </c>
      <c r="P334" s="211">
        <f t="shared" si="120"/>
        <v>0</v>
      </c>
      <c r="Q334" s="211">
        <f t="shared" si="120"/>
        <v>0</v>
      </c>
      <c r="R334" s="211">
        <f t="shared" si="120"/>
        <v>0</v>
      </c>
      <c r="S334" s="211">
        <f t="shared" si="120"/>
        <v>0</v>
      </c>
      <c r="T334" s="211">
        <f t="shared" si="120"/>
        <v>0</v>
      </c>
      <c r="U334" s="211">
        <f t="shared" si="120"/>
        <v>0</v>
      </c>
      <c r="V334" s="211">
        <f t="shared" si="120"/>
        <v>0</v>
      </c>
      <c r="W334" s="211">
        <f t="shared" si="120"/>
        <v>0</v>
      </c>
      <c r="X334" s="211">
        <f t="shared" si="120"/>
        <v>0</v>
      </c>
      <c r="Y334" s="211">
        <f t="shared" si="120"/>
        <v>0</v>
      </c>
      <c r="Z334" s="211">
        <f t="shared" si="120"/>
        <v>0</v>
      </c>
      <c r="AA334" s="211">
        <f t="shared" si="120"/>
        <v>0</v>
      </c>
      <c r="AB334" s="211">
        <f t="shared" si="120"/>
        <v>0</v>
      </c>
      <c r="AC334" s="211">
        <f t="shared" si="120"/>
        <v>0</v>
      </c>
      <c r="AD334" s="211">
        <f t="shared" si="120"/>
        <v>0</v>
      </c>
      <c r="AE334" s="211">
        <f t="shared" si="120"/>
        <v>0</v>
      </c>
      <c r="AF334" s="211">
        <f t="shared" si="120"/>
        <v>0</v>
      </c>
      <c r="AG334" s="211">
        <f t="shared" si="120"/>
        <v>0</v>
      </c>
      <c r="AH334" s="211">
        <f t="shared" si="120"/>
        <v>0</v>
      </c>
      <c r="AI334" s="211">
        <f t="shared" si="120"/>
        <v>0</v>
      </c>
      <c r="AJ334" s="211">
        <f t="shared" si="120"/>
        <v>0</v>
      </c>
      <c r="AK334" s="211">
        <f t="shared" si="120"/>
        <v>0</v>
      </c>
      <c r="AL334" s="211">
        <f t="shared" si="120"/>
        <v>0</v>
      </c>
      <c r="AM334" s="211">
        <f t="shared" si="120"/>
        <v>0</v>
      </c>
      <c r="AN334" s="211">
        <f t="shared" si="120"/>
        <v>0</v>
      </c>
      <c r="AO334" s="211">
        <f t="shared" si="120"/>
        <v>0</v>
      </c>
      <c r="AP334" s="211">
        <f t="shared" si="120"/>
        <v>0</v>
      </c>
    </row>
    <row r="335" spans="1:42" x14ac:dyDescent="0.2">
      <c r="A335" s="16">
        <f t="shared" si="113"/>
        <v>10</v>
      </c>
      <c r="B335" s="228">
        <f t="shared" si="110"/>
        <v>0</v>
      </c>
      <c r="C335" s="211">
        <f t="shared" ref="C335:AP335" si="121">LOOKUP(C324,$B$310:$AP$310,$B$311:$AP$311)/100*$B645</f>
        <v>0</v>
      </c>
      <c r="D335" s="211">
        <f t="shared" si="121"/>
        <v>0</v>
      </c>
      <c r="E335" s="211">
        <f t="shared" si="121"/>
        <v>0</v>
      </c>
      <c r="F335" s="211">
        <f t="shared" si="121"/>
        <v>0</v>
      </c>
      <c r="G335" s="211">
        <f t="shared" si="121"/>
        <v>0</v>
      </c>
      <c r="H335" s="211">
        <f t="shared" si="121"/>
        <v>0</v>
      </c>
      <c r="I335" s="211">
        <f t="shared" si="121"/>
        <v>0</v>
      </c>
      <c r="J335" s="211">
        <f t="shared" si="121"/>
        <v>0</v>
      </c>
      <c r="K335" s="211">
        <f t="shared" si="121"/>
        <v>0</v>
      </c>
      <c r="L335" s="211">
        <f t="shared" si="121"/>
        <v>0</v>
      </c>
      <c r="M335" s="211">
        <f t="shared" si="121"/>
        <v>0</v>
      </c>
      <c r="N335" s="211">
        <f t="shared" si="121"/>
        <v>0</v>
      </c>
      <c r="O335" s="211">
        <f t="shared" si="121"/>
        <v>0</v>
      </c>
      <c r="P335" s="211">
        <f t="shared" si="121"/>
        <v>0</v>
      </c>
      <c r="Q335" s="211">
        <f t="shared" si="121"/>
        <v>0</v>
      </c>
      <c r="R335" s="211">
        <f t="shared" si="121"/>
        <v>0</v>
      </c>
      <c r="S335" s="211">
        <f t="shared" si="121"/>
        <v>0</v>
      </c>
      <c r="T335" s="211">
        <f t="shared" si="121"/>
        <v>0</v>
      </c>
      <c r="U335" s="211">
        <f t="shared" si="121"/>
        <v>0</v>
      </c>
      <c r="V335" s="211">
        <f t="shared" si="121"/>
        <v>0</v>
      </c>
      <c r="W335" s="211">
        <f t="shared" si="121"/>
        <v>0</v>
      </c>
      <c r="X335" s="211">
        <f t="shared" si="121"/>
        <v>0</v>
      </c>
      <c r="Y335" s="211">
        <f t="shared" si="121"/>
        <v>0</v>
      </c>
      <c r="Z335" s="211">
        <f t="shared" si="121"/>
        <v>0</v>
      </c>
      <c r="AA335" s="211">
        <f t="shared" si="121"/>
        <v>0</v>
      </c>
      <c r="AB335" s="211">
        <f t="shared" si="121"/>
        <v>0</v>
      </c>
      <c r="AC335" s="211">
        <f t="shared" si="121"/>
        <v>0</v>
      </c>
      <c r="AD335" s="211">
        <f t="shared" si="121"/>
        <v>0</v>
      </c>
      <c r="AE335" s="211">
        <f t="shared" si="121"/>
        <v>0</v>
      </c>
      <c r="AF335" s="211">
        <f t="shared" si="121"/>
        <v>0</v>
      </c>
      <c r="AG335" s="211">
        <f t="shared" si="121"/>
        <v>0</v>
      </c>
      <c r="AH335" s="211">
        <f t="shared" si="121"/>
        <v>0</v>
      </c>
      <c r="AI335" s="211">
        <f t="shared" si="121"/>
        <v>0</v>
      </c>
      <c r="AJ335" s="211">
        <f t="shared" si="121"/>
        <v>0</v>
      </c>
      <c r="AK335" s="211">
        <f t="shared" si="121"/>
        <v>0</v>
      </c>
      <c r="AL335" s="211">
        <f t="shared" si="121"/>
        <v>0</v>
      </c>
      <c r="AM335" s="211">
        <f t="shared" si="121"/>
        <v>0</v>
      </c>
      <c r="AN335" s="211">
        <f t="shared" si="121"/>
        <v>0</v>
      </c>
      <c r="AO335" s="211">
        <f t="shared" si="121"/>
        <v>0</v>
      </c>
      <c r="AP335" s="211">
        <f t="shared" si="121"/>
        <v>0</v>
      </c>
    </row>
    <row r="336" spans="1:42" s="16" customFormat="1" ht="12" customHeight="1" x14ac:dyDescent="0.2">
      <c r="A336" s="39" t="s">
        <v>13</v>
      </c>
      <c r="B336" s="212"/>
      <c r="C336" s="212">
        <f>SUM(C326:C335)</f>
        <v>0</v>
      </c>
      <c r="D336" s="212">
        <f t="shared" ref="D336:AP336" si="122">SUM(D326:D335)</f>
        <v>0</v>
      </c>
      <c r="E336" s="212">
        <f t="shared" si="122"/>
        <v>0</v>
      </c>
      <c r="F336" s="212">
        <f t="shared" si="122"/>
        <v>0</v>
      </c>
      <c r="G336" s="212">
        <f t="shared" si="122"/>
        <v>0</v>
      </c>
      <c r="H336" s="212">
        <f t="shared" si="122"/>
        <v>0</v>
      </c>
      <c r="I336" s="212">
        <f t="shared" si="122"/>
        <v>0</v>
      </c>
      <c r="J336" s="212">
        <f t="shared" si="122"/>
        <v>0</v>
      </c>
      <c r="K336" s="212">
        <f t="shared" si="122"/>
        <v>0</v>
      </c>
      <c r="L336" s="212">
        <f t="shared" si="122"/>
        <v>0</v>
      </c>
      <c r="M336" s="212">
        <f t="shared" si="122"/>
        <v>0</v>
      </c>
      <c r="N336" s="212">
        <f t="shared" si="122"/>
        <v>0</v>
      </c>
      <c r="O336" s="212">
        <f t="shared" si="122"/>
        <v>0</v>
      </c>
      <c r="P336" s="212">
        <f t="shared" si="122"/>
        <v>0</v>
      </c>
      <c r="Q336" s="212">
        <f t="shared" si="122"/>
        <v>0</v>
      </c>
      <c r="R336" s="212">
        <f t="shared" si="122"/>
        <v>0</v>
      </c>
      <c r="S336" s="212">
        <f t="shared" si="122"/>
        <v>0</v>
      </c>
      <c r="T336" s="212">
        <f t="shared" si="122"/>
        <v>0</v>
      </c>
      <c r="U336" s="212">
        <f t="shared" si="122"/>
        <v>0</v>
      </c>
      <c r="V336" s="212">
        <f t="shared" si="122"/>
        <v>0</v>
      </c>
      <c r="W336" s="212">
        <f t="shared" si="122"/>
        <v>0</v>
      </c>
      <c r="X336" s="212">
        <f t="shared" si="122"/>
        <v>0</v>
      </c>
      <c r="Y336" s="212">
        <f t="shared" si="122"/>
        <v>0</v>
      </c>
      <c r="Z336" s="212">
        <f t="shared" si="122"/>
        <v>0</v>
      </c>
      <c r="AA336" s="212">
        <f t="shared" si="122"/>
        <v>0</v>
      </c>
      <c r="AB336" s="212">
        <f t="shared" si="122"/>
        <v>0</v>
      </c>
      <c r="AC336" s="212">
        <f t="shared" si="122"/>
        <v>0</v>
      </c>
      <c r="AD336" s="212">
        <f t="shared" si="122"/>
        <v>0</v>
      </c>
      <c r="AE336" s="212">
        <f t="shared" si="122"/>
        <v>0</v>
      </c>
      <c r="AF336" s="212">
        <f t="shared" si="122"/>
        <v>0</v>
      </c>
      <c r="AG336" s="212">
        <f t="shared" si="122"/>
        <v>0</v>
      </c>
      <c r="AH336" s="212">
        <f t="shared" si="122"/>
        <v>0</v>
      </c>
      <c r="AI336" s="212">
        <f t="shared" si="122"/>
        <v>0</v>
      </c>
      <c r="AJ336" s="212">
        <f t="shared" si="122"/>
        <v>0</v>
      </c>
      <c r="AK336" s="212">
        <f t="shared" si="122"/>
        <v>0</v>
      </c>
      <c r="AL336" s="212">
        <f t="shared" si="122"/>
        <v>0</v>
      </c>
      <c r="AM336" s="212">
        <f t="shared" si="122"/>
        <v>0</v>
      </c>
      <c r="AN336" s="212">
        <f t="shared" si="122"/>
        <v>0</v>
      </c>
      <c r="AO336" s="212">
        <f t="shared" si="122"/>
        <v>0</v>
      </c>
      <c r="AP336" s="212">
        <f t="shared" si="122"/>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0" t="s">
        <v>88</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73</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4">
        <v>0</v>
      </c>
      <c r="C340" s="211">
        <f>IF(C$2&lt;=analysis_period,IF(SUM($C668:C668)&gt;0,B340+1,0),0)</f>
        <v>0</v>
      </c>
      <c r="D340" s="211">
        <f>IF(D$2&lt;=analysis_period,IF(SUM($C668:D668)&gt;0,C340+1,0),0)</f>
        <v>0</v>
      </c>
      <c r="E340" s="211">
        <f>IF(E$2&lt;=analysis_period,IF(SUM($C668:E668)&gt;0,D340+1,0),0)</f>
        <v>0</v>
      </c>
      <c r="F340" s="211">
        <f>IF(F$2&lt;=analysis_period,IF(SUM($C668:F668)&gt;0,E340+1,0),0)</f>
        <v>0</v>
      </c>
      <c r="G340" s="211">
        <f>IF(G$2&lt;=analysis_period,IF(SUM($C668:G668)&gt;0,F340+1,0),0)</f>
        <v>0</v>
      </c>
      <c r="H340" s="211">
        <f>IF(H$2&lt;=analysis_period,IF(SUM($C668:H668)&gt;0,G340+1,0),0)</f>
        <v>0</v>
      </c>
      <c r="I340" s="211">
        <f>IF(I$2&lt;=analysis_period,IF(SUM($C668:I668)&gt;0,H340+1,0),0)</f>
        <v>0</v>
      </c>
      <c r="J340" s="211">
        <f>IF(J$2&lt;=analysis_period,IF(SUM($C668:J668)&gt;0,I340+1,0),0)</f>
        <v>0</v>
      </c>
      <c r="K340" s="211">
        <f>IF(K$2&lt;=analysis_period,IF(SUM($C668:K668)&gt;0,J340+1,0),0)</f>
        <v>0</v>
      </c>
      <c r="L340" s="211">
        <f>IF(L$2&lt;=analysis_period,IF(SUM($C668:L668)&gt;0,K340+1,0),0)</f>
        <v>0</v>
      </c>
      <c r="M340" s="211">
        <f>IF(M$2&lt;=analysis_period,IF(SUM($C668:M668)&gt;0,L340+1,0),0)</f>
        <v>0</v>
      </c>
      <c r="N340" s="211">
        <f>IF(N$2&lt;=analysis_period,IF(SUM($C668:N668)&gt;0,M340+1,0),0)</f>
        <v>0</v>
      </c>
      <c r="O340" s="211">
        <f>IF(O$2&lt;=analysis_period,IF(SUM($C668:O668)&gt;0,N340+1,0),0)</f>
        <v>0</v>
      </c>
      <c r="P340" s="211">
        <f>IF(P$2&lt;=analysis_period,IF(SUM($C668:P668)&gt;0,O340+1,0),0)</f>
        <v>0</v>
      </c>
      <c r="Q340" s="211">
        <f>IF(Q$2&lt;=analysis_period,IF(SUM($C668:Q668)&gt;0,P340+1,0),0)</f>
        <v>0</v>
      </c>
      <c r="R340" s="211">
        <f>IF(R$2&lt;=analysis_period,IF(SUM($C668:R668)&gt;0,Q340+1,0),0)</f>
        <v>0</v>
      </c>
      <c r="S340" s="211">
        <f>IF(S$2&lt;=analysis_period,IF(SUM($C668:S668)&gt;0,R340+1,0),0)</f>
        <v>0</v>
      </c>
      <c r="T340" s="211">
        <f>IF(T$2&lt;=analysis_period,IF(SUM($C668:T668)&gt;0,S340+1,0),0)</f>
        <v>0</v>
      </c>
      <c r="U340" s="211">
        <f>IF(U$2&lt;=analysis_period,IF(SUM($C668:U668)&gt;0,T340+1,0),0)</f>
        <v>0</v>
      </c>
      <c r="V340" s="211">
        <f>IF(V$2&lt;=analysis_period,IF(SUM($C668:V668)&gt;0,U340+1,0),0)</f>
        <v>0</v>
      </c>
      <c r="W340" s="211">
        <f>IF(W$2&lt;=analysis_period,IF(SUM($C668:W668)&gt;0,V340+1,0),0)</f>
        <v>0</v>
      </c>
      <c r="X340" s="211">
        <f>IF(X$2&lt;=analysis_period,IF(SUM($C668:X668)&gt;0,W340+1,0),0)</f>
        <v>0</v>
      </c>
      <c r="Y340" s="211">
        <f>IF(Y$2&lt;=analysis_period,IF(SUM($C668:Y668)&gt;0,X340+1,0),0)</f>
        <v>0</v>
      </c>
      <c r="Z340" s="211">
        <f>IF(Z$2&lt;=analysis_period,IF(SUM($C668:Z668)&gt;0,Y340+1,0),0)</f>
        <v>0</v>
      </c>
      <c r="AA340" s="211">
        <f>IF(AA$2&lt;=analysis_period,IF(SUM($C668:AA668)&gt;0,Z340+1,0),0)</f>
        <v>0</v>
      </c>
      <c r="AB340" s="211">
        <f>IF(AB$2&lt;=analysis_period,IF(SUM($C668:AB668)&gt;0,AA340+1,0),0)</f>
        <v>0</v>
      </c>
      <c r="AC340" s="211">
        <f>IF(AC$2&lt;=analysis_period,IF(SUM($C668:AC668)&gt;0,AB340+1,0),0)</f>
        <v>0</v>
      </c>
      <c r="AD340" s="211">
        <f>IF(AD$2&lt;=analysis_period,IF(SUM($C668:AD668)&gt;0,AC340+1,0),0)</f>
        <v>0</v>
      </c>
      <c r="AE340" s="211">
        <f>IF(AE$2&lt;=analysis_period,IF(SUM($C668:AE668)&gt;0,AD340+1,0),0)</f>
        <v>0</v>
      </c>
      <c r="AF340" s="211">
        <f>IF(AF$2&lt;=analysis_period,IF(SUM($C668:AF668)&gt;0,AE340+1,0),0)</f>
        <v>0</v>
      </c>
      <c r="AG340" s="211">
        <f>IF(AG$2&lt;=analysis_period,IF(SUM($C668:AG668)&gt;0,AF340+1,0),0)</f>
        <v>0</v>
      </c>
      <c r="AH340" s="211">
        <f>IF(AH$2&lt;=analysis_period,IF(SUM($C668:AH668)&gt;0,AG340+1,0),0)</f>
        <v>0</v>
      </c>
      <c r="AI340" s="211">
        <f>IF(AI$2&lt;=analysis_period,IF(SUM($C668:AI668)&gt;0,AH340+1,0),0)</f>
        <v>0</v>
      </c>
      <c r="AJ340" s="211">
        <f>IF(AJ$2&lt;=analysis_period,IF(SUM($C668:AJ668)&gt;0,AI340+1,0),0)</f>
        <v>0</v>
      </c>
      <c r="AK340" s="211">
        <f>IF(AK$2&lt;=analysis_period,IF(SUM($C668:AK668)&gt;0,AJ340+1,0),0)</f>
        <v>0</v>
      </c>
      <c r="AL340" s="211">
        <f>IF(AL$2&lt;=analysis_period,IF(SUM($C668:AL668)&gt;0,AK340+1,0),0)</f>
        <v>0</v>
      </c>
      <c r="AM340" s="211">
        <f>IF(AM$2&lt;=analysis_period,IF(SUM($C668:AM668)&gt;0,AL340+1,0),0)</f>
        <v>0</v>
      </c>
      <c r="AN340" s="211">
        <f>IF(AN$2&lt;=analysis_period,IF(SUM($C668:AN668)&gt;0,AM340+1,0),0)</f>
        <v>0</v>
      </c>
      <c r="AO340" s="211">
        <f>IF(AO$2&lt;=analysis_period,IF(SUM($C668:AO668)&gt;0,AN340+1,0),0)</f>
        <v>0</v>
      </c>
      <c r="AP340" s="211">
        <f>IF(AP$2&lt;=analysis_period,IF(SUM($C668:AP668)&gt;0,AO340+1,0),0)</f>
        <v>0</v>
      </c>
    </row>
    <row r="341" spans="1:42" x14ac:dyDescent="0.2">
      <c r="A341" s="16">
        <f>A340+1</f>
        <v>2</v>
      </c>
      <c r="B341" s="4">
        <v>0</v>
      </c>
      <c r="C341" s="211">
        <f>IF(C$2&lt;=analysis_period,IF(SUM($C669:C669)&gt;0,B341+1,0),0)</f>
        <v>0</v>
      </c>
      <c r="D341" s="211">
        <f>IF(D$2&lt;=analysis_period,IF(SUM($C669:D669)&gt;0,C341+1,0),0)</f>
        <v>0</v>
      </c>
      <c r="E341" s="211">
        <f>IF(E$2&lt;=analysis_period,IF(SUM($C669:E669)&gt;0,D341+1,0),0)</f>
        <v>0</v>
      </c>
      <c r="F341" s="211">
        <f>IF(F$2&lt;=analysis_period,IF(SUM($C669:F669)&gt;0,E341+1,0),0)</f>
        <v>0</v>
      </c>
      <c r="G341" s="211">
        <f>IF(G$2&lt;=analysis_period,IF(SUM($C669:G669)&gt;0,F341+1,0),0)</f>
        <v>0</v>
      </c>
      <c r="H341" s="211">
        <f>IF(H$2&lt;=analysis_period,IF(SUM($C669:H669)&gt;0,G341+1,0),0)</f>
        <v>0</v>
      </c>
      <c r="I341" s="211">
        <f>IF(I$2&lt;=analysis_period,IF(SUM($C669:I669)&gt;0,H341+1,0),0)</f>
        <v>0</v>
      </c>
      <c r="J341" s="211">
        <f>IF(J$2&lt;=analysis_period,IF(SUM($C669:J669)&gt;0,I341+1,0),0)</f>
        <v>0</v>
      </c>
      <c r="K341" s="211">
        <f>IF(K$2&lt;=analysis_period,IF(SUM($C669:K669)&gt;0,J341+1,0),0)</f>
        <v>0</v>
      </c>
      <c r="L341" s="211">
        <f>IF(L$2&lt;=analysis_period,IF(SUM($C669:L669)&gt;0,K341+1,0),0)</f>
        <v>0</v>
      </c>
      <c r="M341" s="211">
        <f>IF(M$2&lt;=analysis_period,IF(SUM($C669:M669)&gt;0,L341+1,0),0)</f>
        <v>0</v>
      </c>
      <c r="N341" s="211">
        <f>IF(N$2&lt;=analysis_period,IF(SUM($C669:N669)&gt;0,M341+1,0),0)</f>
        <v>0</v>
      </c>
      <c r="O341" s="211">
        <f>IF(O$2&lt;=analysis_period,IF(SUM($C669:O669)&gt;0,N341+1,0),0)</f>
        <v>0</v>
      </c>
      <c r="P341" s="211">
        <f>IF(P$2&lt;=analysis_period,IF(SUM($C669:P669)&gt;0,O341+1,0),0)</f>
        <v>0</v>
      </c>
      <c r="Q341" s="211">
        <f>IF(Q$2&lt;=analysis_period,IF(SUM($C669:Q669)&gt;0,P341+1,0),0)</f>
        <v>0</v>
      </c>
      <c r="R341" s="211">
        <f>IF(R$2&lt;=analysis_period,IF(SUM($C669:R669)&gt;0,Q341+1,0),0)</f>
        <v>0</v>
      </c>
      <c r="S341" s="211">
        <f>IF(S$2&lt;=analysis_period,IF(SUM($C669:S669)&gt;0,R341+1,0),0)</f>
        <v>0</v>
      </c>
      <c r="T341" s="211">
        <f>IF(T$2&lt;=analysis_period,IF(SUM($C669:T669)&gt;0,S341+1,0),0)</f>
        <v>0</v>
      </c>
      <c r="U341" s="211">
        <f>IF(U$2&lt;=analysis_period,IF(SUM($C669:U669)&gt;0,T341+1,0),0)</f>
        <v>0</v>
      </c>
      <c r="V341" s="211">
        <f>IF(V$2&lt;=analysis_period,IF(SUM($C669:V669)&gt;0,U341+1,0),0)</f>
        <v>0</v>
      </c>
      <c r="W341" s="211">
        <f>IF(W$2&lt;=analysis_period,IF(SUM($C669:W669)&gt;0,V341+1,0),0)</f>
        <v>0</v>
      </c>
      <c r="X341" s="211">
        <f>IF(X$2&lt;=analysis_period,IF(SUM($C669:X669)&gt;0,W341+1,0),0)</f>
        <v>0</v>
      </c>
      <c r="Y341" s="211">
        <f>IF(Y$2&lt;=analysis_period,IF(SUM($C669:Y669)&gt;0,X341+1,0),0)</f>
        <v>0</v>
      </c>
      <c r="Z341" s="211">
        <f>IF(Z$2&lt;=analysis_period,IF(SUM($C669:Z669)&gt;0,Y341+1,0),0)</f>
        <v>0</v>
      </c>
      <c r="AA341" s="211">
        <f>IF(AA$2&lt;=analysis_period,IF(SUM($C669:AA669)&gt;0,Z341+1,0),0)</f>
        <v>0</v>
      </c>
      <c r="AB341" s="211">
        <f>IF(AB$2&lt;=analysis_period,IF(SUM($C669:AB669)&gt;0,AA341+1,0),0)</f>
        <v>0</v>
      </c>
      <c r="AC341" s="211">
        <f>IF(AC$2&lt;=analysis_period,IF(SUM($C669:AC669)&gt;0,AB341+1,0),0)</f>
        <v>0</v>
      </c>
      <c r="AD341" s="211">
        <f>IF(AD$2&lt;=analysis_period,IF(SUM($C669:AD669)&gt;0,AC341+1,0),0)</f>
        <v>0</v>
      </c>
      <c r="AE341" s="211">
        <f>IF(AE$2&lt;=analysis_period,IF(SUM($C669:AE669)&gt;0,AD341+1,0),0)</f>
        <v>0</v>
      </c>
      <c r="AF341" s="211">
        <f>IF(AF$2&lt;=analysis_period,IF(SUM($C669:AF669)&gt;0,AE341+1,0),0)</f>
        <v>0</v>
      </c>
      <c r="AG341" s="211">
        <f>IF(AG$2&lt;=analysis_period,IF(SUM($C669:AG669)&gt;0,AF341+1,0),0)</f>
        <v>0</v>
      </c>
      <c r="AH341" s="211">
        <f>IF(AH$2&lt;=analysis_period,IF(SUM($C669:AH669)&gt;0,AG341+1,0),0)</f>
        <v>0</v>
      </c>
      <c r="AI341" s="211">
        <f>IF(AI$2&lt;=analysis_period,IF(SUM($C669:AI669)&gt;0,AH341+1,0),0)</f>
        <v>0</v>
      </c>
      <c r="AJ341" s="211">
        <f>IF(AJ$2&lt;=analysis_period,IF(SUM($C669:AJ669)&gt;0,AI341+1,0),0)</f>
        <v>0</v>
      </c>
      <c r="AK341" s="211">
        <f>IF(AK$2&lt;=analysis_period,IF(SUM($C669:AK669)&gt;0,AJ341+1,0),0)</f>
        <v>0</v>
      </c>
      <c r="AL341" s="211">
        <f>IF(AL$2&lt;=analysis_period,IF(SUM($C669:AL669)&gt;0,AK341+1,0),0)</f>
        <v>0</v>
      </c>
      <c r="AM341" s="211">
        <f>IF(AM$2&lt;=analysis_period,IF(SUM($C669:AM669)&gt;0,AL341+1,0),0)</f>
        <v>0</v>
      </c>
      <c r="AN341" s="211">
        <f>IF(AN$2&lt;=analysis_period,IF(SUM($C669:AN669)&gt;0,AM341+1,0),0)</f>
        <v>0</v>
      </c>
      <c r="AO341" s="211">
        <f>IF(AO$2&lt;=analysis_period,IF(SUM($C669:AO669)&gt;0,AN341+1,0),0)</f>
        <v>0</v>
      </c>
      <c r="AP341" s="211">
        <f>IF(AP$2&lt;=analysis_period,IF(SUM($C669:AP669)&gt;0,AO341+1,0),0)</f>
        <v>0</v>
      </c>
    </row>
    <row r="342" spans="1:42" x14ac:dyDescent="0.2">
      <c r="A342" s="16">
        <f t="shared" ref="A342:A349" si="123">A341+1</f>
        <v>3</v>
      </c>
      <c r="B342" s="4">
        <v>0</v>
      </c>
      <c r="C342" s="211">
        <f>IF(C$2&lt;=analysis_period,IF(SUM($C670:C670)&gt;0,B342+1,0),0)</f>
        <v>0</v>
      </c>
      <c r="D342" s="211">
        <f>IF(D$2&lt;=analysis_period,IF(SUM($C670:D670)&gt;0,C342+1,0),0)</f>
        <v>0</v>
      </c>
      <c r="E342" s="211">
        <f>IF(E$2&lt;=analysis_period,IF(SUM($C670:E670)&gt;0,D342+1,0),0)</f>
        <v>0</v>
      </c>
      <c r="F342" s="211">
        <f>IF(F$2&lt;=analysis_period,IF(SUM($C670:F670)&gt;0,E342+1,0),0)</f>
        <v>0</v>
      </c>
      <c r="G342" s="211">
        <f>IF(G$2&lt;=analysis_period,IF(SUM($C670:G670)&gt;0,F342+1,0),0)</f>
        <v>0</v>
      </c>
      <c r="H342" s="211">
        <f>IF(H$2&lt;=analysis_period,IF(SUM($C670:H670)&gt;0,G342+1,0),0)</f>
        <v>0</v>
      </c>
      <c r="I342" s="211">
        <f>IF(I$2&lt;=analysis_period,IF(SUM($C670:I670)&gt;0,H342+1,0),0)</f>
        <v>0</v>
      </c>
      <c r="J342" s="211">
        <f>IF(J$2&lt;=analysis_period,IF(SUM($C670:J670)&gt;0,I342+1,0),0)</f>
        <v>0</v>
      </c>
      <c r="K342" s="211">
        <f>IF(K$2&lt;=analysis_period,IF(SUM($C670:K670)&gt;0,J342+1,0),0)</f>
        <v>0</v>
      </c>
      <c r="L342" s="211">
        <f>IF(L$2&lt;=analysis_period,IF(SUM($C670:L670)&gt;0,K342+1,0),0)</f>
        <v>0</v>
      </c>
      <c r="M342" s="211">
        <f>IF(M$2&lt;=analysis_period,IF(SUM($C670:M670)&gt;0,L342+1,0),0)</f>
        <v>0</v>
      </c>
      <c r="N342" s="211">
        <f>IF(N$2&lt;=analysis_period,IF(SUM($C670:N670)&gt;0,M342+1,0),0)</f>
        <v>0</v>
      </c>
      <c r="O342" s="211">
        <f>IF(O$2&lt;=analysis_period,IF(SUM($C670:O670)&gt;0,N342+1,0),0)</f>
        <v>0</v>
      </c>
      <c r="P342" s="211">
        <f>IF(P$2&lt;=analysis_period,IF(SUM($C670:P670)&gt;0,O342+1,0),0)</f>
        <v>0</v>
      </c>
      <c r="Q342" s="211">
        <f>IF(Q$2&lt;=analysis_period,IF(SUM($C670:Q670)&gt;0,P342+1,0),0)</f>
        <v>0</v>
      </c>
      <c r="R342" s="211">
        <f>IF(R$2&lt;=analysis_period,IF(SUM($C670:R670)&gt;0,Q342+1,0),0)</f>
        <v>0</v>
      </c>
      <c r="S342" s="211">
        <f>IF(S$2&lt;=analysis_period,IF(SUM($C670:S670)&gt;0,R342+1,0),0)</f>
        <v>0</v>
      </c>
      <c r="T342" s="211">
        <f>IF(T$2&lt;=analysis_period,IF(SUM($C670:T670)&gt;0,S342+1,0),0)</f>
        <v>0</v>
      </c>
      <c r="U342" s="211">
        <f>IF(U$2&lt;=analysis_period,IF(SUM($C670:U670)&gt;0,T342+1,0),0)</f>
        <v>0</v>
      </c>
      <c r="V342" s="211">
        <f>IF(V$2&lt;=analysis_period,IF(SUM($C670:V670)&gt;0,U342+1,0),0)</f>
        <v>0</v>
      </c>
      <c r="W342" s="211">
        <f>IF(W$2&lt;=analysis_period,IF(SUM($C670:W670)&gt;0,V342+1,0),0)</f>
        <v>0</v>
      </c>
      <c r="X342" s="211">
        <f>IF(X$2&lt;=analysis_period,IF(SUM($C670:X670)&gt;0,W342+1,0),0)</f>
        <v>0</v>
      </c>
      <c r="Y342" s="211">
        <f>IF(Y$2&lt;=analysis_period,IF(SUM($C670:Y670)&gt;0,X342+1,0),0)</f>
        <v>0</v>
      </c>
      <c r="Z342" s="211">
        <f>IF(Z$2&lt;=analysis_period,IF(SUM($C670:Z670)&gt;0,Y342+1,0),0)</f>
        <v>0</v>
      </c>
      <c r="AA342" s="211">
        <f>IF(AA$2&lt;=analysis_period,IF(SUM($C670:AA670)&gt;0,Z342+1,0),0)</f>
        <v>0</v>
      </c>
      <c r="AB342" s="211">
        <f>IF(AB$2&lt;=analysis_period,IF(SUM($C670:AB670)&gt;0,AA342+1,0),0)</f>
        <v>0</v>
      </c>
      <c r="AC342" s="211">
        <f>IF(AC$2&lt;=analysis_period,IF(SUM($C670:AC670)&gt;0,AB342+1,0),0)</f>
        <v>0</v>
      </c>
      <c r="AD342" s="211">
        <f>IF(AD$2&lt;=analysis_period,IF(SUM($C670:AD670)&gt;0,AC342+1,0),0)</f>
        <v>0</v>
      </c>
      <c r="AE342" s="211">
        <f>IF(AE$2&lt;=analysis_period,IF(SUM($C670:AE670)&gt;0,AD342+1,0),0)</f>
        <v>0</v>
      </c>
      <c r="AF342" s="211">
        <f>IF(AF$2&lt;=analysis_period,IF(SUM($C670:AF670)&gt;0,AE342+1,0),0)</f>
        <v>0</v>
      </c>
      <c r="AG342" s="211">
        <f>IF(AG$2&lt;=analysis_period,IF(SUM($C670:AG670)&gt;0,AF342+1,0),0)</f>
        <v>0</v>
      </c>
      <c r="AH342" s="211">
        <f>IF(AH$2&lt;=analysis_period,IF(SUM($C670:AH670)&gt;0,AG342+1,0),0)</f>
        <v>0</v>
      </c>
      <c r="AI342" s="211">
        <f>IF(AI$2&lt;=analysis_period,IF(SUM($C670:AI670)&gt;0,AH342+1,0),0)</f>
        <v>0</v>
      </c>
      <c r="AJ342" s="211">
        <f>IF(AJ$2&lt;=analysis_period,IF(SUM($C670:AJ670)&gt;0,AI342+1,0),0)</f>
        <v>0</v>
      </c>
      <c r="AK342" s="211">
        <f>IF(AK$2&lt;=analysis_period,IF(SUM($C670:AK670)&gt;0,AJ342+1,0),0)</f>
        <v>0</v>
      </c>
      <c r="AL342" s="211">
        <f>IF(AL$2&lt;=analysis_period,IF(SUM($C670:AL670)&gt;0,AK342+1,0),0)</f>
        <v>0</v>
      </c>
      <c r="AM342" s="211">
        <f>IF(AM$2&lt;=analysis_period,IF(SUM($C670:AM670)&gt;0,AL342+1,0),0)</f>
        <v>0</v>
      </c>
      <c r="AN342" s="211">
        <f>IF(AN$2&lt;=analysis_period,IF(SUM($C670:AN670)&gt;0,AM342+1,0),0)</f>
        <v>0</v>
      </c>
      <c r="AO342" s="211">
        <f>IF(AO$2&lt;=analysis_period,IF(SUM($C670:AO670)&gt;0,AN342+1,0),0)</f>
        <v>0</v>
      </c>
      <c r="AP342" s="211">
        <f>IF(AP$2&lt;=analysis_period,IF(SUM($C670:AP670)&gt;0,AO342+1,0),0)</f>
        <v>0</v>
      </c>
    </row>
    <row r="343" spans="1:42" x14ac:dyDescent="0.2">
      <c r="A343" s="16">
        <f t="shared" si="123"/>
        <v>4</v>
      </c>
      <c r="B343" s="4">
        <v>0</v>
      </c>
      <c r="C343" s="211">
        <f>IF(C$2&lt;=analysis_period,IF(SUM($C671:C671)&gt;0,B343+1,0),0)</f>
        <v>0</v>
      </c>
      <c r="D343" s="211">
        <f>IF(D$2&lt;=analysis_period,IF(SUM($C671:D671)&gt;0,C343+1,0),0)</f>
        <v>0</v>
      </c>
      <c r="E343" s="211">
        <f>IF(E$2&lt;=analysis_period,IF(SUM($C671:E671)&gt;0,D343+1,0),0)</f>
        <v>0</v>
      </c>
      <c r="F343" s="211">
        <f>IF(F$2&lt;=analysis_period,IF(SUM($C671:F671)&gt;0,E343+1,0),0)</f>
        <v>0</v>
      </c>
      <c r="G343" s="211">
        <f>IF(G$2&lt;=analysis_period,IF(SUM($C671:G671)&gt;0,F343+1,0),0)</f>
        <v>0</v>
      </c>
      <c r="H343" s="211">
        <f>IF(H$2&lt;=analysis_period,IF(SUM($C671:H671)&gt;0,G343+1,0),0)</f>
        <v>0</v>
      </c>
      <c r="I343" s="211">
        <f>IF(I$2&lt;=analysis_period,IF(SUM($C671:I671)&gt;0,H343+1,0),0)</f>
        <v>0</v>
      </c>
      <c r="J343" s="211">
        <f>IF(J$2&lt;=analysis_period,IF(SUM($C671:J671)&gt;0,I343+1,0),0)</f>
        <v>0</v>
      </c>
      <c r="K343" s="211">
        <f>IF(K$2&lt;=analysis_period,IF(SUM($C671:K671)&gt;0,J343+1,0),0)</f>
        <v>0</v>
      </c>
      <c r="L343" s="211">
        <f>IF(L$2&lt;=analysis_period,IF(SUM($C671:L671)&gt;0,K343+1,0),0)</f>
        <v>0</v>
      </c>
      <c r="M343" s="211">
        <f>IF(M$2&lt;=analysis_period,IF(SUM($C671:M671)&gt;0,L343+1,0),0)</f>
        <v>0</v>
      </c>
      <c r="N343" s="211">
        <f>IF(N$2&lt;=analysis_period,IF(SUM($C671:N671)&gt;0,M343+1,0),0)</f>
        <v>0</v>
      </c>
      <c r="O343" s="211">
        <f>IF(O$2&lt;=analysis_period,IF(SUM($C671:O671)&gt;0,N343+1,0),0)</f>
        <v>0</v>
      </c>
      <c r="P343" s="211">
        <f>IF(P$2&lt;=analysis_period,IF(SUM($C671:P671)&gt;0,O343+1,0),0)</f>
        <v>0</v>
      </c>
      <c r="Q343" s="211">
        <f>IF(Q$2&lt;=analysis_period,IF(SUM($C671:Q671)&gt;0,P343+1,0),0)</f>
        <v>0</v>
      </c>
      <c r="R343" s="211">
        <f>IF(R$2&lt;=analysis_period,IF(SUM($C671:R671)&gt;0,Q343+1,0),0)</f>
        <v>0</v>
      </c>
      <c r="S343" s="211">
        <f>IF(S$2&lt;=analysis_period,IF(SUM($C671:S671)&gt;0,R343+1,0),0)</f>
        <v>0</v>
      </c>
      <c r="T343" s="211">
        <f>IF(T$2&lt;=analysis_period,IF(SUM($C671:T671)&gt;0,S343+1,0),0)</f>
        <v>0</v>
      </c>
      <c r="U343" s="211">
        <f>IF(U$2&lt;=analysis_period,IF(SUM($C671:U671)&gt;0,T343+1,0),0)</f>
        <v>0</v>
      </c>
      <c r="V343" s="211">
        <f>IF(V$2&lt;=analysis_period,IF(SUM($C671:V671)&gt;0,U343+1,0),0)</f>
        <v>0</v>
      </c>
      <c r="W343" s="211">
        <f>IF(W$2&lt;=analysis_period,IF(SUM($C671:W671)&gt;0,V343+1,0),0)</f>
        <v>0</v>
      </c>
      <c r="X343" s="211">
        <f>IF(X$2&lt;=analysis_period,IF(SUM($C671:X671)&gt;0,W343+1,0),0)</f>
        <v>0</v>
      </c>
      <c r="Y343" s="211">
        <f>IF(Y$2&lt;=analysis_period,IF(SUM($C671:Y671)&gt;0,X343+1,0),0)</f>
        <v>0</v>
      </c>
      <c r="Z343" s="211">
        <f>IF(Z$2&lt;=analysis_period,IF(SUM($C671:Z671)&gt;0,Y343+1,0),0)</f>
        <v>0</v>
      </c>
      <c r="AA343" s="211">
        <f>IF(AA$2&lt;=analysis_period,IF(SUM($C671:AA671)&gt;0,Z343+1,0),0)</f>
        <v>0</v>
      </c>
      <c r="AB343" s="211">
        <f>IF(AB$2&lt;=analysis_period,IF(SUM($C671:AB671)&gt;0,AA343+1,0),0)</f>
        <v>0</v>
      </c>
      <c r="AC343" s="211">
        <f>IF(AC$2&lt;=analysis_period,IF(SUM($C671:AC671)&gt;0,AB343+1,0),0)</f>
        <v>0</v>
      </c>
      <c r="AD343" s="211">
        <f>IF(AD$2&lt;=analysis_period,IF(SUM($C671:AD671)&gt;0,AC343+1,0),0)</f>
        <v>0</v>
      </c>
      <c r="AE343" s="211">
        <f>IF(AE$2&lt;=analysis_period,IF(SUM($C671:AE671)&gt;0,AD343+1,0),0)</f>
        <v>0</v>
      </c>
      <c r="AF343" s="211">
        <f>IF(AF$2&lt;=analysis_period,IF(SUM($C671:AF671)&gt;0,AE343+1,0),0)</f>
        <v>0</v>
      </c>
      <c r="AG343" s="211">
        <f>IF(AG$2&lt;=analysis_period,IF(SUM($C671:AG671)&gt;0,AF343+1,0),0)</f>
        <v>0</v>
      </c>
      <c r="AH343" s="211">
        <f>IF(AH$2&lt;=analysis_period,IF(SUM($C671:AH671)&gt;0,AG343+1,0),0)</f>
        <v>0</v>
      </c>
      <c r="AI343" s="211">
        <f>IF(AI$2&lt;=analysis_period,IF(SUM($C671:AI671)&gt;0,AH343+1,0),0)</f>
        <v>0</v>
      </c>
      <c r="AJ343" s="211">
        <f>IF(AJ$2&lt;=analysis_period,IF(SUM($C671:AJ671)&gt;0,AI343+1,0),0)</f>
        <v>0</v>
      </c>
      <c r="AK343" s="211">
        <f>IF(AK$2&lt;=analysis_period,IF(SUM($C671:AK671)&gt;0,AJ343+1,0),0)</f>
        <v>0</v>
      </c>
      <c r="AL343" s="211">
        <f>IF(AL$2&lt;=analysis_period,IF(SUM($C671:AL671)&gt;0,AK343+1,0),0)</f>
        <v>0</v>
      </c>
      <c r="AM343" s="211">
        <f>IF(AM$2&lt;=analysis_period,IF(SUM($C671:AM671)&gt;0,AL343+1,0),0)</f>
        <v>0</v>
      </c>
      <c r="AN343" s="211">
        <f>IF(AN$2&lt;=analysis_period,IF(SUM($C671:AN671)&gt;0,AM343+1,0),0)</f>
        <v>0</v>
      </c>
      <c r="AO343" s="211">
        <f>IF(AO$2&lt;=analysis_period,IF(SUM($C671:AO671)&gt;0,AN343+1,0),0)</f>
        <v>0</v>
      </c>
      <c r="AP343" s="211">
        <f>IF(AP$2&lt;=analysis_period,IF(SUM($C671:AP671)&gt;0,AO343+1,0),0)</f>
        <v>0</v>
      </c>
    </row>
    <row r="344" spans="1:42" x14ac:dyDescent="0.2">
      <c r="A344" s="16">
        <f t="shared" si="123"/>
        <v>5</v>
      </c>
      <c r="B344" s="4">
        <v>0</v>
      </c>
      <c r="C344" s="211">
        <f>IF(C$2&lt;=analysis_period,IF(SUM($C672:C672)&gt;0,B344+1,0),0)</f>
        <v>0</v>
      </c>
      <c r="D344" s="211">
        <f>IF(D$2&lt;=analysis_period,IF(SUM($C672:D672)&gt;0,C344+1,0),0)</f>
        <v>0</v>
      </c>
      <c r="E344" s="211">
        <f>IF(E$2&lt;=analysis_period,IF(SUM($C672:E672)&gt;0,D344+1,0),0)</f>
        <v>0</v>
      </c>
      <c r="F344" s="211">
        <f>IF(F$2&lt;=analysis_period,IF(SUM($C672:F672)&gt;0,E344+1,0),0)</f>
        <v>0</v>
      </c>
      <c r="G344" s="211">
        <f>IF(G$2&lt;=analysis_period,IF(SUM($C672:G672)&gt;0,F344+1,0),0)</f>
        <v>0</v>
      </c>
      <c r="H344" s="211">
        <f>IF(H$2&lt;=analysis_period,IF(SUM($C672:H672)&gt;0,G344+1,0),0)</f>
        <v>0</v>
      </c>
      <c r="I344" s="211">
        <f>IF(I$2&lt;=analysis_period,IF(SUM($C672:I672)&gt;0,H344+1,0),0)</f>
        <v>0</v>
      </c>
      <c r="J344" s="211">
        <f>IF(J$2&lt;=analysis_period,IF(SUM($C672:J672)&gt;0,I344+1,0),0)</f>
        <v>0</v>
      </c>
      <c r="K344" s="211">
        <f>IF(K$2&lt;=analysis_period,IF(SUM($C672:K672)&gt;0,J344+1,0),0)</f>
        <v>0</v>
      </c>
      <c r="L344" s="211">
        <f>IF(L$2&lt;=analysis_period,IF(SUM($C672:L672)&gt;0,K344+1,0),0)</f>
        <v>0</v>
      </c>
      <c r="M344" s="211">
        <f>IF(M$2&lt;=analysis_period,IF(SUM($C672:M672)&gt;0,L344+1,0),0)</f>
        <v>0</v>
      </c>
      <c r="N344" s="211">
        <f>IF(N$2&lt;=analysis_period,IF(SUM($C672:N672)&gt;0,M344+1,0),0)</f>
        <v>0</v>
      </c>
      <c r="O344" s="211">
        <f>IF(O$2&lt;=analysis_period,IF(SUM($C672:O672)&gt;0,N344+1,0),0)</f>
        <v>0</v>
      </c>
      <c r="P344" s="211">
        <f>IF(P$2&lt;=analysis_period,IF(SUM($C672:P672)&gt;0,O344+1,0),0)</f>
        <v>0</v>
      </c>
      <c r="Q344" s="211">
        <f>IF(Q$2&lt;=analysis_period,IF(SUM($C672:Q672)&gt;0,P344+1,0),0)</f>
        <v>0</v>
      </c>
      <c r="R344" s="211">
        <f>IF(R$2&lt;=analysis_period,IF(SUM($C672:R672)&gt;0,Q344+1,0),0)</f>
        <v>0</v>
      </c>
      <c r="S344" s="211">
        <f>IF(S$2&lt;=analysis_period,IF(SUM($C672:S672)&gt;0,R344+1,0),0)</f>
        <v>0</v>
      </c>
      <c r="T344" s="211">
        <f>IF(T$2&lt;=analysis_period,IF(SUM($C672:T672)&gt;0,S344+1,0),0)</f>
        <v>0</v>
      </c>
      <c r="U344" s="211">
        <f>IF(U$2&lt;=analysis_period,IF(SUM($C672:U672)&gt;0,T344+1,0),0)</f>
        <v>0</v>
      </c>
      <c r="V344" s="211">
        <f>IF(V$2&lt;=analysis_period,IF(SUM($C672:V672)&gt;0,U344+1,0),0)</f>
        <v>0</v>
      </c>
      <c r="W344" s="211">
        <f>IF(W$2&lt;=analysis_period,IF(SUM($C672:W672)&gt;0,V344+1,0),0)</f>
        <v>0</v>
      </c>
      <c r="X344" s="211">
        <f>IF(X$2&lt;=analysis_period,IF(SUM($C672:X672)&gt;0,W344+1,0),0)</f>
        <v>0</v>
      </c>
      <c r="Y344" s="211">
        <f>IF(Y$2&lt;=analysis_period,IF(SUM($C672:Y672)&gt;0,X344+1,0),0)</f>
        <v>0</v>
      </c>
      <c r="Z344" s="211">
        <f>IF(Z$2&lt;=analysis_period,IF(SUM($C672:Z672)&gt;0,Y344+1,0),0)</f>
        <v>0</v>
      </c>
      <c r="AA344" s="211">
        <f>IF(AA$2&lt;=analysis_period,IF(SUM($C672:AA672)&gt;0,Z344+1,0),0)</f>
        <v>0</v>
      </c>
      <c r="AB344" s="211">
        <f>IF(AB$2&lt;=analysis_period,IF(SUM($C672:AB672)&gt;0,AA344+1,0),0)</f>
        <v>0</v>
      </c>
      <c r="AC344" s="211">
        <f>IF(AC$2&lt;=analysis_period,IF(SUM($C672:AC672)&gt;0,AB344+1,0),0)</f>
        <v>0</v>
      </c>
      <c r="AD344" s="211">
        <f>IF(AD$2&lt;=analysis_period,IF(SUM($C672:AD672)&gt;0,AC344+1,0),0)</f>
        <v>0</v>
      </c>
      <c r="AE344" s="211">
        <f>IF(AE$2&lt;=analysis_period,IF(SUM($C672:AE672)&gt;0,AD344+1,0),0)</f>
        <v>0</v>
      </c>
      <c r="AF344" s="211">
        <f>IF(AF$2&lt;=analysis_period,IF(SUM($C672:AF672)&gt;0,AE344+1,0),0)</f>
        <v>0</v>
      </c>
      <c r="AG344" s="211">
        <f>IF(AG$2&lt;=analysis_period,IF(SUM($C672:AG672)&gt;0,AF344+1,0),0)</f>
        <v>0</v>
      </c>
      <c r="AH344" s="211">
        <f>IF(AH$2&lt;=analysis_period,IF(SUM($C672:AH672)&gt;0,AG344+1,0),0)</f>
        <v>0</v>
      </c>
      <c r="AI344" s="211">
        <f>IF(AI$2&lt;=analysis_period,IF(SUM($C672:AI672)&gt;0,AH344+1,0),0)</f>
        <v>0</v>
      </c>
      <c r="AJ344" s="211">
        <f>IF(AJ$2&lt;=analysis_period,IF(SUM($C672:AJ672)&gt;0,AI344+1,0),0)</f>
        <v>0</v>
      </c>
      <c r="AK344" s="211">
        <f>IF(AK$2&lt;=analysis_period,IF(SUM($C672:AK672)&gt;0,AJ344+1,0),0)</f>
        <v>0</v>
      </c>
      <c r="AL344" s="211">
        <f>IF(AL$2&lt;=analysis_period,IF(SUM($C672:AL672)&gt;0,AK344+1,0),0)</f>
        <v>0</v>
      </c>
      <c r="AM344" s="211">
        <f>IF(AM$2&lt;=analysis_period,IF(SUM($C672:AM672)&gt;0,AL344+1,0),0)</f>
        <v>0</v>
      </c>
      <c r="AN344" s="211">
        <f>IF(AN$2&lt;=analysis_period,IF(SUM($C672:AN672)&gt;0,AM344+1,0),0)</f>
        <v>0</v>
      </c>
      <c r="AO344" s="211">
        <f>IF(AO$2&lt;=analysis_period,IF(SUM($C672:AO672)&gt;0,AN344+1,0),0)</f>
        <v>0</v>
      </c>
      <c r="AP344" s="211">
        <f>IF(AP$2&lt;=analysis_period,IF(SUM($C672:AP672)&gt;0,AO344+1,0),0)</f>
        <v>0</v>
      </c>
    </row>
    <row r="345" spans="1:42" x14ac:dyDescent="0.2">
      <c r="A345" s="16">
        <f t="shared" si="123"/>
        <v>6</v>
      </c>
      <c r="B345" s="4">
        <v>0</v>
      </c>
      <c r="C345" s="211">
        <f>IF(C$2&lt;=analysis_period,IF(SUM($C673:C673)&gt;0,B345+1,0),0)</f>
        <v>0</v>
      </c>
      <c r="D345" s="211">
        <f>IF(D$2&lt;=analysis_period,IF(SUM($C673:D673)&gt;0,C345+1,0),0)</f>
        <v>0</v>
      </c>
      <c r="E345" s="211">
        <f>IF(E$2&lt;=analysis_period,IF(SUM($C673:E673)&gt;0,D345+1,0),0)</f>
        <v>0</v>
      </c>
      <c r="F345" s="211">
        <f>IF(F$2&lt;=analysis_period,IF(SUM($C673:F673)&gt;0,E345+1,0),0)</f>
        <v>0</v>
      </c>
      <c r="G345" s="211">
        <f>IF(G$2&lt;=analysis_period,IF(SUM($C673:G673)&gt;0,F345+1,0),0)</f>
        <v>0</v>
      </c>
      <c r="H345" s="211">
        <f>IF(H$2&lt;=analysis_period,IF(SUM($C673:H673)&gt;0,G345+1,0),0)</f>
        <v>0</v>
      </c>
      <c r="I345" s="211">
        <f>IF(I$2&lt;=analysis_period,IF(SUM($C673:I673)&gt;0,H345+1,0),0)</f>
        <v>0</v>
      </c>
      <c r="J345" s="211">
        <f>IF(J$2&lt;=analysis_period,IF(SUM($C673:J673)&gt;0,I345+1,0),0)</f>
        <v>0</v>
      </c>
      <c r="K345" s="211">
        <f>IF(K$2&lt;=analysis_period,IF(SUM($C673:K673)&gt;0,J345+1,0),0)</f>
        <v>0</v>
      </c>
      <c r="L345" s="211">
        <f>IF(L$2&lt;=analysis_period,IF(SUM($C673:L673)&gt;0,K345+1,0),0)</f>
        <v>0</v>
      </c>
      <c r="M345" s="211">
        <f>IF(M$2&lt;=analysis_period,IF(SUM($C673:M673)&gt;0,L345+1,0),0)</f>
        <v>0</v>
      </c>
      <c r="N345" s="211">
        <f>IF(N$2&lt;=analysis_period,IF(SUM($C673:N673)&gt;0,M345+1,0),0)</f>
        <v>0</v>
      </c>
      <c r="O345" s="211">
        <f>IF(O$2&lt;=analysis_period,IF(SUM($C673:O673)&gt;0,N345+1,0),0)</f>
        <v>0</v>
      </c>
      <c r="P345" s="211">
        <f>IF(P$2&lt;=analysis_period,IF(SUM($C673:P673)&gt;0,O345+1,0),0)</f>
        <v>0</v>
      </c>
      <c r="Q345" s="211">
        <f>IF(Q$2&lt;=analysis_period,IF(SUM($C673:Q673)&gt;0,P345+1,0),0)</f>
        <v>0</v>
      </c>
      <c r="R345" s="211">
        <f>IF(R$2&lt;=analysis_period,IF(SUM($C673:R673)&gt;0,Q345+1,0),0)</f>
        <v>0</v>
      </c>
      <c r="S345" s="211">
        <f>IF(S$2&lt;=analysis_period,IF(SUM($C673:S673)&gt;0,R345+1,0),0)</f>
        <v>0</v>
      </c>
      <c r="T345" s="211">
        <f>IF(T$2&lt;=analysis_period,IF(SUM($C673:T673)&gt;0,S345+1,0),0)</f>
        <v>0</v>
      </c>
      <c r="U345" s="211">
        <f>IF(U$2&lt;=analysis_period,IF(SUM($C673:U673)&gt;0,T345+1,0),0)</f>
        <v>0</v>
      </c>
      <c r="V345" s="211">
        <f>IF(V$2&lt;=analysis_period,IF(SUM($C673:V673)&gt;0,U345+1,0),0)</f>
        <v>0</v>
      </c>
      <c r="W345" s="211">
        <f>IF(W$2&lt;=analysis_period,IF(SUM($C673:W673)&gt;0,V345+1,0),0)</f>
        <v>0</v>
      </c>
      <c r="X345" s="211">
        <f>IF(X$2&lt;=analysis_period,IF(SUM($C673:X673)&gt;0,W345+1,0),0)</f>
        <v>0</v>
      </c>
      <c r="Y345" s="211">
        <f>IF(Y$2&lt;=analysis_period,IF(SUM($C673:Y673)&gt;0,X345+1,0),0)</f>
        <v>0</v>
      </c>
      <c r="Z345" s="211">
        <f>IF(Z$2&lt;=analysis_period,IF(SUM($C673:Z673)&gt;0,Y345+1,0),0)</f>
        <v>0</v>
      </c>
      <c r="AA345" s="211">
        <f>IF(AA$2&lt;=analysis_period,IF(SUM($C673:AA673)&gt;0,Z345+1,0),0)</f>
        <v>0</v>
      </c>
      <c r="AB345" s="211">
        <f>IF(AB$2&lt;=analysis_period,IF(SUM($C673:AB673)&gt;0,AA345+1,0),0)</f>
        <v>0</v>
      </c>
      <c r="AC345" s="211">
        <f>IF(AC$2&lt;=analysis_period,IF(SUM($C673:AC673)&gt;0,AB345+1,0),0)</f>
        <v>0</v>
      </c>
      <c r="AD345" s="211">
        <f>IF(AD$2&lt;=analysis_period,IF(SUM($C673:AD673)&gt;0,AC345+1,0),0)</f>
        <v>0</v>
      </c>
      <c r="AE345" s="211">
        <f>IF(AE$2&lt;=analysis_period,IF(SUM($C673:AE673)&gt;0,AD345+1,0),0)</f>
        <v>0</v>
      </c>
      <c r="AF345" s="211">
        <f>IF(AF$2&lt;=analysis_period,IF(SUM($C673:AF673)&gt;0,AE345+1,0),0)</f>
        <v>0</v>
      </c>
      <c r="AG345" s="211">
        <f>IF(AG$2&lt;=analysis_period,IF(SUM($C673:AG673)&gt;0,AF345+1,0),0)</f>
        <v>0</v>
      </c>
      <c r="AH345" s="211">
        <f>IF(AH$2&lt;=analysis_period,IF(SUM($C673:AH673)&gt;0,AG345+1,0),0)</f>
        <v>0</v>
      </c>
      <c r="AI345" s="211">
        <f>IF(AI$2&lt;=analysis_period,IF(SUM($C673:AI673)&gt;0,AH345+1,0),0)</f>
        <v>0</v>
      </c>
      <c r="AJ345" s="211">
        <f>IF(AJ$2&lt;=analysis_period,IF(SUM($C673:AJ673)&gt;0,AI345+1,0),0)</f>
        <v>0</v>
      </c>
      <c r="AK345" s="211">
        <f>IF(AK$2&lt;=analysis_period,IF(SUM($C673:AK673)&gt;0,AJ345+1,0),0)</f>
        <v>0</v>
      </c>
      <c r="AL345" s="211">
        <f>IF(AL$2&lt;=analysis_period,IF(SUM($C673:AL673)&gt;0,AK345+1,0),0)</f>
        <v>0</v>
      </c>
      <c r="AM345" s="211">
        <f>IF(AM$2&lt;=analysis_period,IF(SUM($C673:AM673)&gt;0,AL345+1,0),0)</f>
        <v>0</v>
      </c>
      <c r="AN345" s="211">
        <f>IF(AN$2&lt;=analysis_period,IF(SUM($C673:AN673)&gt;0,AM345+1,0),0)</f>
        <v>0</v>
      </c>
      <c r="AO345" s="211">
        <f>IF(AO$2&lt;=analysis_period,IF(SUM($C673:AO673)&gt;0,AN345+1,0),0)</f>
        <v>0</v>
      </c>
      <c r="AP345" s="211">
        <f>IF(AP$2&lt;=analysis_period,IF(SUM($C673:AP673)&gt;0,AO345+1,0),0)</f>
        <v>0</v>
      </c>
    </row>
    <row r="346" spans="1:42" x14ac:dyDescent="0.2">
      <c r="A346" s="16">
        <f t="shared" si="123"/>
        <v>7</v>
      </c>
      <c r="B346" s="4">
        <v>0</v>
      </c>
      <c r="C346" s="211">
        <f>IF(C$2&lt;=analysis_period,IF(SUM($C674:C674)&gt;0,B346+1,0),0)</f>
        <v>0</v>
      </c>
      <c r="D346" s="211">
        <f>IF(D$2&lt;=analysis_period,IF(SUM($C674:D674)&gt;0,C346+1,0),0)</f>
        <v>0</v>
      </c>
      <c r="E346" s="211">
        <f>IF(E$2&lt;=analysis_period,IF(SUM($C674:E674)&gt;0,D346+1,0),0)</f>
        <v>0</v>
      </c>
      <c r="F346" s="211">
        <f>IF(F$2&lt;=analysis_period,IF(SUM($C674:F674)&gt;0,E346+1,0),0)</f>
        <v>0</v>
      </c>
      <c r="G346" s="211">
        <f>IF(G$2&lt;=analysis_period,IF(SUM($C674:G674)&gt;0,F346+1,0),0)</f>
        <v>0</v>
      </c>
      <c r="H346" s="211">
        <f>IF(H$2&lt;=analysis_period,IF(SUM($C674:H674)&gt;0,G346+1,0),0)</f>
        <v>0</v>
      </c>
      <c r="I346" s="211">
        <f>IF(I$2&lt;=analysis_period,IF(SUM($C674:I674)&gt;0,H346+1,0),0)</f>
        <v>0</v>
      </c>
      <c r="J346" s="211">
        <f>IF(J$2&lt;=analysis_period,IF(SUM($C674:J674)&gt;0,I346+1,0),0)</f>
        <v>0</v>
      </c>
      <c r="K346" s="211">
        <f>IF(K$2&lt;=analysis_period,IF(SUM($C674:K674)&gt;0,J346+1,0),0)</f>
        <v>0</v>
      </c>
      <c r="L346" s="211">
        <f>IF(L$2&lt;=analysis_period,IF(SUM($C674:L674)&gt;0,K346+1,0),0)</f>
        <v>0</v>
      </c>
      <c r="M346" s="211">
        <f>IF(M$2&lt;=analysis_period,IF(SUM($C674:M674)&gt;0,L346+1,0),0)</f>
        <v>0</v>
      </c>
      <c r="N346" s="211">
        <f>IF(N$2&lt;=analysis_period,IF(SUM($C674:N674)&gt;0,M346+1,0),0)</f>
        <v>0</v>
      </c>
      <c r="O346" s="211">
        <f>IF(O$2&lt;=analysis_period,IF(SUM($C674:O674)&gt;0,N346+1,0),0)</f>
        <v>0</v>
      </c>
      <c r="P346" s="211">
        <f>IF(P$2&lt;=analysis_period,IF(SUM($C674:P674)&gt;0,O346+1,0),0)</f>
        <v>0</v>
      </c>
      <c r="Q346" s="211">
        <f>IF(Q$2&lt;=analysis_period,IF(SUM($C674:Q674)&gt;0,P346+1,0),0)</f>
        <v>0</v>
      </c>
      <c r="R346" s="211">
        <f>IF(R$2&lt;=analysis_period,IF(SUM($C674:R674)&gt;0,Q346+1,0),0)</f>
        <v>0</v>
      </c>
      <c r="S346" s="211">
        <f>IF(S$2&lt;=analysis_period,IF(SUM($C674:S674)&gt;0,R346+1,0),0)</f>
        <v>0</v>
      </c>
      <c r="T346" s="211">
        <f>IF(T$2&lt;=analysis_period,IF(SUM($C674:T674)&gt;0,S346+1,0),0)</f>
        <v>0</v>
      </c>
      <c r="U346" s="211">
        <f>IF(U$2&lt;=analysis_period,IF(SUM($C674:U674)&gt;0,T346+1,0),0)</f>
        <v>0</v>
      </c>
      <c r="V346" s="211">
        <f>IF(V$2&lt;=analysis_period,IF(SUM($C674:V674)&gt;0,U346+1,0),0)</f>
        <v>0</v>
      </c>
      <c r="W346" s="211">
        <f>IF(W$2&lt;=analysis_period,IF(SUM($C674:W674)&gt;0,V346+1,0),0)</f>
        <v>0</v>
      </c>
      <c r="X346" s="211">
        <f>IF(X$2&lt;=analysis_period,IF(SUM($C674:X674)&gt;0,W346+1,0),0)</f>
        <v>0</v>
      </c>
      <c r="Y346" s="211">
        <f>IF(Y$2&lt;=analysis_period,IF(SUM($C674:Y674)&gt;0,X346+1,0),0)</f>
        <v>0</v>
      </c>
      <c r="Z346" s="211">
        <f>IF(Z$2&lt;=analysis_period,IF(SUM($C674:Z674)&gt;0,Y346+1,0),0)</f>
        <v>0</v>
      </c>
      <c r="AA346" s="211">
        <f>IF(AA$2&lt;=analysis_period,IF(SUM($C674:AA674)&gt;0,Z346+1,0),0)</f>
        <v>0</v>
      </c>
      <c r="AB346" s="211">
        <f>IF(AB$2&lt;=analysis_period,IF(SUM($C674:AB674)&gt;0,AA346+1,0),0)</f>
        <v>0</v>
      </c>
      <c r="AC346" s="211">
        <f>IF(AC$2&lt;=analysis_period,IF(SUM($C674:AC674)&gt;0,AB346+1,0),0)</f>
        <v>0</v>
      </c>
      <c r="AD346" s="211">
        <f>IF(AD$2&lt;=analysis_period,IF(SUM($C674:AD674)&gt;0,AC346+1,0),0)</f>
        <v>0</v>
      </c>
      <c r="AE346" s="211">
        <f>IF(AE$2&lt;=analysis_period,IF(SUM($C674:AE674)&gt;0,AD346+1,0),0)</f>
        <v>0</v>
      </c>
      <c r="AF346" s="211">
        <f>IF(AF$2&lt;=analysis_period,IF(SUM($C674:AF674)&gt;0,AE346+1,0),0)</f>
        <v>0</v>
      </c>
      <c r="AG346" s="211">
        <f>IF(AG$2&lt;=analysis_period,IF(SUM($C674:AG674)&gt;0,AF346+1,0),0)</f>
        <v>0</v>
      </c>
      <c r="AH346" s="211">
        <f>IF(AH$2&lt;=analysis_period,IF(SUM($C674:AH674)&gt;0,AG346+1,0),0)</f>
        <v>0</v>
      </c>
      <c r="AI346" s="211">
        <f>IF(AI$2&lt;=analysis_period,IF(SUM($C674:AI674)&gt;0,AH346+1,0),0)</f>
        <v>0</v>
      </c>
      <c r="AJ346" s="211">
        <f>IF(AJ$2&lt;=analysis_period,IF(SUM($C674:AJ674)&gt;0,AI346+1,0),0)</f>
        <v>0</v>
      </c>
      <c r="AK346" s="211">
        <f>IF(AK$2&lt;=analysis_period,IF(SUM($C674:AK674)&gt;0,AJ346+1,0),0)</f>
        <v>0</v>
      </c>
      <c r="AL346" s="211">
        <f>IF(AL$2&lt;=analysis_period,IF(SUM($C674:AL674)&gt;0,AK346+1,0),0)</f>
        <v>0</v>
      </c>
      <c r="AM346" s="211">
        <f>IF(AM$2&lt;=analysis_period,IF(SUM($C674:AM674)&gt;0,AL346+1,0),0)</f>
        <v>0</v>
      </c>
      <c r="AN346" s="211">
        <f>IF(AN$2&lt;=analysis_period,IF(SUM($C674:AN674)&gt;0,AM346+1,0),0)</f>
        <v>0</v>
      </c>
      <c r="AO346" s="211">
        <f>IF(AO$2&lt;=analysis_period,IF(SUM($C674:AO674)&gt;0,AN346+1,0),0)</f>
        <v>0</v>
      </c>
      <c r="AP346" s="211">
        <f>IF(AP$2&lt;=analysis_period,IF(SUM($C674:AP674)&gt;0,AO346+1,0),0)</f>
        <v>0</v>
      </c>
    </row>
    <row r="347" spans="1:42" x14ac:dyDescent="0.2">
      <c r="A347" s="16">
        <f t="shared" si="123"/>
        <v>8</v>
      </c>
      <c r="B347" s="4">
        <v>0</v>
      </c>
      <c r="C347" s="211">
        <f>IF(C$2&lt;=analysis_period,IF(SUM($C675:C675)&gt;0,B347+1,0),0)</f>
        <v>0</v>
      </c>
      <c r="D347" s="211">
        <f>IF(D$2&lt;=analysis_period,IF(SUM($C675:D675)&gt;0,C347+1,0),0)</f>
        <v>0</v>
      </c>
      <c r="E347" s="211">
        <f>IF(E$2&lt;=analysis_period,IF(SUM($C675:E675)&gt;0,D347+1,0),0)</f>
        <v>0</v>
      </c>
      <c r="F347" s="211">
        <f>IF(F$2&lt;=analysis_period,IF(SUM($C675:F675)&gt;0,E347+1,0),0)</f>
        <v>0</v>
      </c>
      <c r="G347" s="211">
        <f>IF(G$2&lt;=analysis_period,IF(SUM($C675:G675)&gt;0,F347+1,0),0)</f>
        <v>0</v>
      </c>
      <c r="H347" s="211">
        <f>IF(H$2&lt;=analysis_period,IF(SUM($C675:H675)&gt;0,G347+1,0),0)</f>
        <v>0</v>
      </c>
      <c r="I347" s="211">
        <f>IF(I$2&lt;=analysis_period,IF(SUM($C675:I675)&gt;0,H347+1,0),0)</f>
        <v>0</v>
      </c>
      <c r="J347" s="211">
        <f>IF(J$2&lt;=analysis_period,IF(SUM($C675:J675)&gt;0,I347+1,0),0)</f>
        <v>0</v>
      </c>
      <c r="K347" s="211">
        <f>IF(K$2&lt;=analysis_period,IF(SUM($C675:K675)&gt;0,J347+1,0),0)</f>
        <v>0</v>
      </c>
      <c r="L347" s="211">
        <f>IF(L$2&lt;=analysis_period,IF(SUM($C675:L675)&gt;0,K347+1,0),0)</f>
        <v>0</v>
      </c>
      <c r="M347" s="211">
        <f>IF(M$2&lt;=analysis_period,IF(SUM($C675:M675)&gt;0,L347+1,0),0)</f>
        <v>0</v>
      </c>
      <c r="N347" s="211">
        <f>IF(N$2&lt;=analysis_period,IF(SUM($C675:N675)&gt;0,M347+1,0),0)</f>
        <v>0</v>
      </c>
      <c r="O347" s="211">
        <f>IF(O$2&lt;=analysis_period,IF(SUM($C675:O675)&gt;0,N347+1,0),0)</f>
        <v>0</v>
      </c>
      <c r="P347" s="211">
        <f>IF(P$2&lt;=analysis_period,IF(SUM($C675:P675)&gt;0,O347+1,0),0)</f>
        <v>0</v>
      </c>
      <c r="Q347" s="211">
        <f>IF(Q$2&lt;=analysis_period,IF(SUM($C675:Q675)&gt;0,P347+1,0),0)</f>
        <v>0</v>
      </c>
      <c r="R347" s="211">
        <f>IF(R$2&lt;=analysis_period,IF(SUM($C675:R675)&gt;0,Q347+1,0),0)</f>
        <v>0</v>
      </c>
      <c r="S347" s="211">
        <f>IF(S$2&lt;=analysis_period,IF(SUM($C675:S675)&gt;0,R347+1,0),0)</f>
        <v>0</v>
      </c>
      <c r="T347" s="211">
        <f>IF(T$2&lt;=analysis_period,IF(SUM($C675:T675)&gt;0,S347+1,0),0)</f>
        <v>0</v>
      </c>
      <c r="U347" s="211">
        <f>IF(U$2&lt;=analysis_period,IF(SUM($C675:U675)&gt;0,T347+1,0),0)</f>
        <v>0</v>
      </c>
      <c r="V347" s="211">
        <f>IF(V$2&lt;=analysis_period,IF(SUM($C675:V675)&gt;0,U347+1,0),0)</f>
        <v>0</v>
      </c>
      <c r="W347" s="211">
        <f>IF(W$2&lt;=analysis_period,IF(SUM($C675:W675)&gt;0,V347+1,0),0)</f>
        <v>0</v>
      </c>
      <c r="X347" s="211">
        <f>IF(X$2&lt;=analysis_period,IF(SUM($C675:X675)&gt;0,W347+1,0),0)</f>
        <v>0</v>
      </c>
      <c r="Y347" s="211">
        <f>IF(Y$2&lt;=analysis_period,IF(SUM($C675:Y675)&gt;0,X347+1,0),0)</f>
        <v>0</v>
      </c>
      <c r="Z347" s="211">
        <f>IF(Z$2&lt;=analysis_period,IF(SUM($C675:Z675)&gt;0,Y347+1,0),0)</f>
        <v>0</v>
      </c>
      <c r="AA347" s="211">
        <f>IF(AA$2&lt;=analysis_period,IF(SUM($C675:AA675)&gt;0,Z347+1,0),0)</f>
        <v>0</v>
      </c>
      <c r="AB347" s="211">
        <f>IF(AB$2&lt;=analysis_period,IF(SUM($C675:AB675)&gt;0,AA347+1,0),0)</f>
        <v>0</v>
      </c>
      <c r="AC347" s="211">
        <f>IF(AC$2&lt;=analysis_period,IF(SUM($C675:AC675)&gt;0,AB347+1,0),0)</f>
        <v>0</v>
      </c>
      <c r="AD347" s="211">
        <f>IF(AD$2&lt;=analysis_period,IF(SUM($C675:AD675)&gt;0,AC347+1,0),0)</f>
        <v>0</v>
      </c>
      <c r="AE347" s="211">
        <f>IF(AE$2&lt;=analysis_period,IF(SUM($C675:AE675)&gt;0,AD347+1,0),0)</f>
        <v>0</v>
      </c>
      <c r="AF347" s="211">
        <f>IF(AF$2&lt;=analysis_period,IF(SUM($C675:AF675)&gt;0,AE347+1,0),0)</f>
        <v>0</v>
      </c>
      <c r="AG347" s="211">
        <f>IF(AG$2&lt;=analysis_period,IF(SUM($C675:AG675)&gt;0,AF347+1,0),0)</f>
        <v>0</v>
      </c>
      <c r="AH347" s="211">
        <f>IF(AH$2&lt;=analysis_period,IF(SUM($C675:AH675)&gt;0,AG347+1,0),0)</f>
        <v>0</v>
      </c>
      <c r="AI347" s="211">
        <f>IF(AI$2&lt;=analysis_period,IF(SUM($C675:AI675)&gt;0,AH347+1,0),0)</f>
        <v>0</v>
      </c>
      <c r="AJ347" s="211">
        <f>IF(AJ$2&lt;=analysis_period,IF(SUM($C675:AJ675)&gt;0,AI347+1,0),0)</f>
        <v>0</v>
      </c>
      <c r="AK347" s="211">
        <f>IF(AK$2&lt;=analysis_period,IF(SUM($C675:AK675)&gt;0,AJ347+1,0),0)</f>
        <v>0</v>
      </c>
      <c r="AL347" s="211">
        <f>IF(AL$2&lt;=analysis_period,IF(SUM($C675:AL675)&gt;0,AK347+1,0),0)</f>
        <v>0</v>
      </c>
      <c r="AM347" s="211">
        <f>IF(AM$2&lt;=analysis_period,IF(SUM($C675:AM675)&gt;0,AL347+1,0),0)</f>
        <v>0</v>
      </c>
      <c r="AN347" s="211">
        <f>IF(AN$2&lt;=analysis_period,IF(SUM($C675:AN675)&gt;0,AM347+1,0),0)</f>
        <v>0</v>
      </c>
      <c r="AO347" s="211">
        <f>IF(AO$2&lt;=analysis_period,IF(SUM($C675:AO675)&gt;0,AN347+1,0),0)</f>
        <v>0</v>
      </c>
      <c r="AP347" s="211">
        <f>IF(AP$2&lt;=analysis_period,IF(SUM($C675:AP675)&gt;0,AO347+1,0),0)</f>
        <v>0</v>
      </c>
    </row>
    <row r="348" spans="1:42" x14ac:dyDescent="0.2">
      <c r="A348" s="16">
        <f>A347+1</f>
        <v>9</v>
      </c>
      <c r="B348" s="4">
        <v>0</v>
      </c>
      <c r="C348" s="211">
        <f>IF(C$2&lt;=analysis_period,IF(SUM($C676:C676)&gt;0,B348+1,0),0)</f>
        <v>0</v>
      </c>
      <c r="D348" s="211">
        <f>IF(D$2&lt;=analysis_period,IF(SUM($C676:D676)&gt;0,C348+1,0),0)</f>
        <v>0</v>
      </c>
      <c r="E348" s="211">
        <f>IF(E$2&lt;=analysis_period,IF(SUM($C676:E676)&gt;0,D348+1,0),0)</f>
        <v>0</v>
      </c>
      <c r="F348" s="211">
        <f>IF(F$2&lt;=analysis_period,IF(SUM($C676:F676)&gt;0,E348+1,0),0)</f>
        <v>0</v>
      </c>
      <c r="G348" s="211">
        <f>IF(G$2&lt;=analysis_period,IF(SUM($C676:G676)&gt;0,F348+1,0),0)</f>
        <v>0</v>
      </c>
      <c r="H348" s="211">
        <f>IF(H$2&lt;=analysis_period,IF(SUM($C676:H676)&gt;0,G348+1,0),0)</f>
        <v>0</v>
      </c>
      <c r="I348" s="211">
        <f>IF(I$2&lt;=analysis_period,IF(SUM($C676:I676)&gt;0,H348+1,0),0)</f>
        <v>0</v>
      </c>
      <c r="J348" s="211">
        <f>IF(J$2&lt;=analysis_period,IF(SUM($C676:J676)&gt;0,I348+1,0),0)</f>
        <v>0</v>
      </c>
      <c r="K348" s="211">
        <f>IF(K$2&lt;=analysis_period,IF(SUM($C676:K676)&gt;0,J348+1,0),0)</f>
        <v>0</v>
      </c>
      <c r="L348" s="211">
        <f>IF(L$2&lt;=analysis_period,IF(SUM($C676:L676)&gt;0,K348+1,0),0)</f>
        <v>0</v>
      </c>
      <c r="M348" s="211">
        <f>IF(M$2&lt;=analysis_period,IF(SUM($C676:M676)&gt;0,L348+1,0),0)</f>
        <v>0</v>
      </c>
      <c r="N348" s="211">
        <f>IF(N$2&lt;=analysis_period,IF(SUM($C676:N676)&gt;0,M348+1,0),0)</f>
        <v>0</v>
      </c>
      <c r="O348" s="211">
        <f>IF(O$2&lt;=analysis_period,IF(SUM($C676:O676)&gt;0,N348+1,0),0)</f>
        <v>0</v>
      </c>
      <c r="P348" s="211">
        <f>IF(P$2&lt;=analysis_period,IF(SUM($C676:P676)&gt;0,O348+1,0),0)</f>
        <v>0</v>
      </c>
      <c r="Q348" s="211">
        <f>IF(Q$2&lt;=analysis_period,IF(SUM($C676:Q676)&gt;0,P348+1,0),0)</f>
        <v>0</v>
      </c>
      <c r="R348" s="211">
        <f>IF(R$2&lt;=analysis_period,IF(SUM($C676:R676)&gt;0,Q348+1,0),0)</f>
        <v>0</v>
      </c>
      <c r="S348" s="211">
        <f>IF(S$2&lt;=analysis_period,IF(SUM($C676:S676)&gt;0,R348+1,0),0)</f>
        <v>0</v>
      </c>
      <c r="T348" s="211">
        <f>IF(T$2&lt;=analysis_period,IF(SUM($C676:T676)&gt;0,S348+1,0),0)</f>
        <v>0</v>
      </c>
      <c r="U348" s="211">
        <f>IF(U$2&lt;=analysis_period,IF(SUM($C676:U676)&gt;0,T348+1,0),0)</f>
        <v>0</v>
      </c>
      <c r="V348" s="211">
        <f>IF(V$2&lt;=analysis_period,IF(SUM($C676:V676)&gt;0,U348+1,0),0)</f>
        <v>0</v>
      </c>
      <c r="W348" s="211">
        <f>IF(W$2&lt;=analysis_period,IF(SUM($C676:W676)&gt;0,V348+1,0),0)</f>
        <v>0</v>
      </c>
      <c r="X348" s="211">
        <f>IF(X$2&lt;=analysis_period,IF(SUM($C676:X676)&gt;0,W348+1,0),0)</f>
        <v>0</v>
      </c>
      <c r="Y348" s="211">
        <f>IF(Y$2&lt;=analysis_period,IF(SUM($C676:Y676)&gt;0,X348+1,0),0)</f>
        <v>0</v>
      </c>
      <c r="Z348" s="211">
        <f>IF(Z$2&lt;=analysis_period,IF(SUM($C676:Z676)&gt;0,Y348+1,0),0)</f>
        <v>0</v>
      </c>
      <c r="AA348" s="211">
        <f>IF(AA$2&lt;=analysis_period,IF(SUM($C676:AA676)&gt;0,Z348+1,0),0)</f>
        <v>0</v>
      </c>
      <c r="AB348" s="211">
        <f>IF(AB$2&lt;=analysis_period,IF(SUM($C676:AB676)&gt;0,AA348+1,0),0)</f>
        <v>0</v>
      </c>
      <c r="AC348" s="211">
        <f>IF(AC$2&lt;=analysis_period,IF(SUM($C676:AC676)&gt;0,AB348+1,0),0)</f>
        <v>0</v>
      </c>
      <c r="AD348" s="211">
        <f>IF(AD$2&lt;=analysis_period,IF(SUM($C676:AD676)&gt;0,AC348+1,0),0)</f>
        <v>0</v>
      </c>
      <c r="AE348" s="211">
        <f>IF(AE$2&lt;=analysis_period,IF(SUM($C676:AE676)&gt;0,AD348+1,0),0)</f>
        <v>0</v>
      </c>
      <c r="AF348" s="211">
        <f>IF(AF$2&lt;=analysis_period,IF(SUM($C676:AF676)&gt;0,AE348+1,0),0)</f>
        <v>0</v>
      </c>
      <c r="AG348" s="211">
        <f>IF(AG$2&lt;=analysis_period,IF(SUM($C676:AG676)&gt;0,AF348+1,0),0)</f>
        <v>0</v>
      </c>
      <c r="AH348" s="211">
        <f>IF(AH$2&lt;=analysis_period,IF(SUM($C676:AH676)&gt;0,AG348+1,0),0)</f>
        <v>0</v>
      </c>
      <c r="AI348" s="211">
        <f>IF(AI$2&lt;=analysis_period,IF(SUM($C676:AI676)&gt;0,AH348+1,0),0)</f>
        <v>0</v>
      </c>
      <c r="AJ348" s="211">
        <f>IF(AJ$2&lt;=analysis_period,IF(SUM($C676:AJ676)&gt;0,AI348+1,0),0)</f>
        <v>0</v>
      </c>
      <c r="AK348" s="211">
        <f>IF(AK$2&lt;=analysis_period,IF(SUM($C676:AK676)&gt;0,AJ348+1,0),0)</f>
        <v>0</v>
      </c>
      <c r="AL348" s="211">
        <f>IF(AL$2&lt;=analysis_period,IF(SUM($C676:AL676)&gt;0,AK348+1,0),0)</f>
        <v>0</v>
      </c>
      <c r="AM348" s="211">
        <f>IF(AM$2&lt;=analysis_period,IF(SUM($C676:AM676)&gt;0,AL348+1,0),0)</f>
        <v>0</v>
      </c>
      <c r="AN348" s="211">
        <f>IF(AN$2&lt;=analysis_period,IF(SUM($C676:AN676)&gt;0,AM348+1,0),0)</f>
        <v>0</v>
      </c>
      <c r="AO348" s="211">
        <f>IF(AO$2&lt;=analysis_period,IF(SUM($C676:AO676)&gt;0,AN348+1,0),0)</f>
        <v>0</v>
      </c>
      <c r="AP348" s="211">
        <f>IF(AP$2&lt;=analysis_period,IF(SUM($C676:AP676)&gt;0,AO348+1,0),0)</f>
        <v>0</v>
      </c>
    </row>
    <row r="349" spans="1:42" x14ac:dyDescent="0.2">
      <c r="A349" s="16">
        <f t="shared" si="123"/>
        <v>10</v>
      </c>
      <c r="B349" s="4">
        <v>0</v>
      </c>
      <c r="C349" s="211">
        <f>IF(C$2&lt;=analysis_period,IF(SUM($C677:C677)&gt;0,B349+1,0),0)</f>
        <v>0</v>
      </c>
      <c r="D349" s="211">
        <f>IF(D$2&lt;=analysis_period,IF(SUM($C677:D677)&gt;0,C349+1,0),0)</f>
        <v>0</v>
      </c>
      <c r="E349" s="211">
        <f>IF(E$2&lt;=analysis_period,IF(SUM($C677:E677)&gt;0,D349+1,0),0)</f>
        <v>0</v>
      </c>
      <c r="F349" s="211">
        <f>IF(F$2&lt;=analysis_period,IF(SUM($C677:F677)&gt;0,E349+1,0),0)</f>
        <v>0</v>
      </c>
      <c r="G349" s="211">
        <f>IF(G$2&lt;=analysis_period,IF(SUM($C677:G677)&gt;0,F349+1,0),0)</f>
        <v>0</v>
      </c>
      <c r="H349" s="211">
        <f>IF(H$2&lt;=analysis_period,IF(SUM($C677:H677)&gt;0,G349+1,0),0)</f>
        <v>0</v>
      </c>
      <c r="I349" s="211">
        <f>IF(I$2&lt;=analysis_period,IF(SUM($C677:I677)&gt;0,H349+1,0),0)</f>
        <v>0</v>
      </c>
      <c r="J349" s="211">
        <f>IF(J$2&lt;=analysis_period,IF(SUM($C677:J677)&gt;0,I349+1,0),0)</f>
        <v>0</v>
      </c>
      <c r="K349" s="211">
        <f>IF(K$2&lt;=analysis_period,IF(SUM($C677:K677)&gt;0,J349+1,0),0)</f>
        <v>0</v>
      </c>
      <c r="L349" s="211">
        <f>IF(L$2&lt;=analysis_period,IF(SUM($C677:L677)&gt;0,K349+1,0),0)</f>
        <v>0</v>
      </c>
      <c r="M349" s="211">
        <f>IF(M$2&lt;=analysis_period,IF(SUM($C677:M677)&gt;0,L349+1,0),0)</f>
        <v>0</v>
      </c>
      <c r="N349" s="211">
        <f>IF(N$2&lt;=analysis_period,IF(SUM($C677:N677)&gt;0,M349+1,0),0)</f>
        <v>0</v>
      </c>
      <c r="O349" s="211">
        <f>IF(O$2&lt;=analysis_period,IF(SUM($C677:O677)&gt;0,N349+1,0),0)</f>
        <v>0</v>
      </c>
      <c r="P349" s="211">
        <f>IF(P$2&lt;=analysis_period,IF(SUM($C677:P677)&gt;0,O349+1,0),0)</f>
        <v>0</v>
      </c>
      <c r="Q349" s="211">
        <f>IF(Q$2&lt;=analysis_period,IF(SUM($C677:Q677)&gt;0,P349+1,0),0)</f>
        <v>0</v>
      </c>
      <c r="R349" s="211">
        <f>IF(R$2&lt;=analysis_period,IF(SUM($C677:R677)&gt;0,Q349+1,0),0)</f>
        <v>0</v>
      </c>
      <c r="S349" s="211">
        <f>IF(S$2&lt;=analysis_period,IF(SUM($C677:S677)&gt;0,R349+1,0),0)</f>
        <v>0</v>
      </c>
      <c r="T349" s="211">
        <f>IF(T$2&lt;=analysis_period,IF(SUM($C677:T677)&gt;0,S349+1,0),0)</f>
        <v>0</v>
      </c>
      <c r="U349" s="211">
        <f>IF(U$2&lt;=analysis_period,IF(SUM($C677:U677)&gt;0,T349+1,0),0)</f>
        <v>0</v>
      </c>
      <c r="V349" s="211">
        <f>IF(V$2&lt;=analysis_period,IF(SUM($C677:V677)&gt;0,U349+1,0),0)</f>
        <v>0</v>
      </c>
      <c r="W349" s="211">
        <f>IF(W$2&lt;=analysis_period,IF(SUM($C677:W677)&gt;0,V349+1,0),0)</f>
        <v>0</v>
      </c>
      <c r="X349" s="211">
        <f>IF(X$2&lt;=analysis_period,IF(SUM($C677:X677)&gt;0,W349+1,0),0)</f>
        <v>0</v>
      </c>
      <c r="Y349" s="211">
        <f>IF(Y$2&lt;=analysis_period,IF(SUM($C677:Y677)&gt;0,X349+1,0),0)</f>
        <v>0</v>
      </c>
      <c r="Z349" s="211">
        <f>IF(Z$2&lt;=analysis_period,IF(SUM($C677:Z677)&gt;0,Y349+1,0),0)</f>
        <v>0</v>
      </c>
      <c r="AA349" s="211">
        <f>IF(AA$2&lt;=analysis_period,IF(SUM($C677:AA677)&gt;0,Z349+1,0),0)</f>
        <v>0</v>
      </c>
      <c r="AB349" s="211">
        <f>IF(AB$2&lt;=analysis_period,IF(SUM($C677:AB677)&gt;0,AA349+1,0),0)</f>
        <v>0</v>
      </c>
      <c r="AC349" s="211">
        <f>IF(AC$2&lt;=analysis_period,IF(SUM($C677:AC677)&gt;0,AB349+1,0),0)</f>
        <v>0</v>
      </c>
      <c r="AD349" s="211">
        <f>IF(AD$2&lt;=analysis_period,IF(SUM($C677:AD677)&gt;0,AC349+1,0),0)</f>
        <v>0</v>
      </c>
      <c r="AE349" s="211">
        <f>IF(AE$2&lt;=analysis_period,IF(SUM($C677:AE677)&gt;0,AD349+1,0),0)</f>
        <v>0</v>
      </c>
      <c r="AF349" s="211">
        <f>IF(AF$2&lt;=analysis_period,IF(SUM($C677:AF677)&gt;0,AE349+1,0),0)</f>
        <v>0</v>
      </c>
      <c r="AG349" s="211">
        <f>IF(AG$2&lt;=analysis_period,IF(SUM($C677:AG677)&gt;0,AF349+1,0),0)</f>
        <v>0</v>
      </c>
      <c r="AH349" s="211">
        <f>IF(AH$2&lt;=analysis_period,IF(SUM($C677:AH677)&gt;0,AG349+1,0),0)</f>
        <v>0</v>
      </c>
      <c r="AI349" s="211">
        <f>IF(AI$2&lt;=analysis_period,IF(SUM($C677:AI677)&gt;0,AH349+1,0),0)</f>
        <v>0</v>
      </c>
      <c r="AJ349" s="211">
        <f>IF(AJ$2&lt;=analysis_period,IF(SUM($C677:AJ677)&gt;0,AI349+1,0),0)</f>
        <v>0</v>
      </c>
      <c r="AK349" s="211">
        <f>IF(AK$2&lt;=analysis_period,IF(SUM($C677:AK677)&gt;0,AJ349+1,0),0)</f>
        <v>0</v>
      </c>
      <c r="AL349" s="211">
        <f>IF(AL$2&lt;=analysis_period,IF(SUM($C677:AL677)&gt;0,AK349+1,0),0)</f>
        <v>0</v>
      </c>
      <c r="AM349" s="211">
        <f>IF(AM$2&lt;=analysis_period,IF(SUM($C677:AM677)&gt;0,AL349+1,0),0)</f>
        <v>0</v>
      </c>
      <c r="AN349" s="211">
        <f>IF(AN$2&lt;=analysis_period,IF(SUM($C677:AN677)&gt;0,AM349+1,0),0)</f>
        <v>0</v>
      </c>
      <c r="AO349" s="211">
        <f>IF(AO$2&lt;=analysis_period,IF(SUM($C677:AO677)&gt;0,AN349+1,0),0)</f>
        <v>0</v>
      </c>
      <c r="AP349" s="211">
        <f>IF(AP$2&lt;=analysis_period,IF(SUM($C677:AP677)&gt;0,AO349+1,0),0)</f>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32" t="s">
        <v>77</v>
      </c>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16">
        <v>1</v>
      </c>
      <c r="B352" s="228">
        <f t="shared" ref="B352:B361" si="124">SUM(C352:AP352)</f>
        <v>0</v>
      </c>
      <c r="C352" s="230">
        <f t="shared" ref="C352:AP352" si="125">LOOKUP(C340,$B$310:$AP$310,$B$311:$AP$311)/100*$B668</f>
        <v>0</v>
      </c>
      <c r="D352" s="230">
        <f t="shared" si="125"/>
        <v>0</v>
      </c>
      <c r="E352" s="230">
        <f t="shared" si="125"/>
        <v>0</v>
      </c>
      <c r="F352" s="230">
        <f t="shared" si="125"/>
        <v>0</v>
      </c>
      <c r="G352" s="230">
        <f t="shared" si="125"/>
        <v>0</v>
      </c>
      <c r="H352" s="230">
        <f t="shared" si="125"/>
        <v>0</v>
      </c>
      <c r="I352" s="230">
        <f t="shared" si="125"/>
        <v>0</v>
      </c>
      <c r="J352" s="230">
        <f t="shared" si="125"/>
        <v>0</v>
      </c>
      <c r="K352" s="230">
        <f t="shared" si="125"/>
        <v>0</v>
      </c>
      <c r="L352" s="230">
        <f t="shared" si="125"/>
        <v>0</v>
      </c>
      <c r="M352" s="230">
        <f t="shared" si="125"/>
        <v>0</v>
      </c>
      <c r="N352" s="230">
        <f t="shared" si="125"/>
        <v>0</v>
      </c>
      <c r="O352" s="230">
        <f t="shared" si="125"/>
        <v>0</v>
      </c>
      <c r="P352" s="230">
        <f t="shared" si="125"/>
        <v>0</v>
      </c>
      <c r="Q352" s="230">
        <f t="shared" si="125"/>
        <v>0</v>
      </c>
      <c r="R352" s="230">
        <f t="shared" si="125"/>
        <v>0</v>
      </c>
      <c r="S352" s="230">
        <f t="shared" si="125"/>
        <v>0</v>
      </c>
      <c r="T352" s="230">
        <f t="shared" si="125"/>
        <v>0</v>
      </c>
      <c r="U352" s="230">
        <f t="shared" si="125"/>
        <v>0</v>
      </c>
      <c r="V352" s="230">
        <f t="shared" si="125"/>
        <v>0</v>
      </c>
      <c r="W352" s="230">
        <f t="shared" si="125"/>
        <v>0</v>
      </c>
      <c r="X352" s="230">
        <f t="shared" si="125"/>
        <v>0</v>
      </c>
      <c r="Y352" s="230">
        <f t="shared" si="125"/>
        <v>0</v>
      </c>
      <c r="Z352" s="230">
        <f t="shared" si="125"/>
        <v>0</v>
      </c>
      <c r="AA352" s="230">
        <f t="shared" si="125"/>
        <v>0</v>
      </c>
      <c r="AB352" s="230">
        <f t="shared" si="125"/>
        <v>0</v>
      </c>
      <c r="AC352" s="230">
        <f t="shared" si="125"/>
        <v>0</v>
      </c>
      <c r="AD352" s="230">
        <f t="shared" si="125"/>
        <v>0</v>
      </c>
      <c r="AE352" s="230">
        <f t="shared" si="125"/>
        <v>0</v>
      </c>
      <c r="AF352" s="230">
        <f t="shared" si="125"/>
        <v>0</v>
      </c>
      <c r="AG352" s="230">
        <f t="shared" si="125"/>
        <v>0</v>
      </c>
      <c r="AH352" s="230">
        <f t="shared" si="125"/>
        <v>0</v>
      </c>
      <c r="AI352" s="230">
        <f t="shared" si="125"/>
        <v>0</v>
      </c>
      <c r="AJ352" s="230">
        <f t="shared" si="125"/>
        <v>0</v>
      </c>
      <c r="AK352" s="230">
        <f t="shared" si="125"/>
        <v>0</v>
      </c>
      <c r="AL352" s="230">
        <f t="shared" si="125"/>
        <v>0</v>
      </c>
      <c r="AM352" s="230">
        <f t="shared" si="125"/>
        <v>0</v>
      </c>
      <c r="AN352" s="230">
        <f t="shared" si="125"/>
        <v>0</v>
      </c>
      <c r="AO352" s="230">
        <f t="shared" si="125"/>
        <v>0</v>
      </c>
      <c r="AP352" s="230">
        <f t="shared" si="125"/>
        <v>0</v>
      </c>
    </row>
    <row r="353" spans="1:42" x14ac:dyDescent="0.2">
      <c r="A353" s="16">
        <f>A352+1</f>
        <v>2</v>
      </c>
      <c r="B353" s="228">
        <f t="shared" si="124"/>
        <v>0</v>
      </c>
      <c r="C353" s="230">
        <f t="shared" ref="C353:AP353" si="126">LOOKUP(C341,$B$310:$AP$310,$B$311:$AP$311)/100*$B669</f>
        <v>0</v>
      </c>
      <c r="D353" s="230">
        <f t="shared" si="126"/>
        <v>0</v>
      </c>
      <c r="E353" s="230">
        <f t="shared" si="126"/>
        <v>0</v>
      </c>
      <c r="F353" s="230">
        <f t="shared" si="126"/>
        <v>0</v>
      </c>
      <c r="G353" s="230">
        <f t="shared" si="126"/>
        <v>0</v>
      </c>
      <c r="H353" s="230">
        <f t="shared" si="126"/>
        <v>0</v>
      </c>
      <c r="I353" s="230">
        <f t="shared" si="126"/>
        <v>0</v>
      </c>
      <c r="J353" s="230">
        <f t="shared" si="126"/>
        <v>0</v>
      </c>
      <c r="K353" s="230">
        <f t="shared" si="126"/>
        <v>0</v>
      </c>
      <c r="L353" s="230">
        <f t="shared" si="126"/>
        <v>0</v>
      </c>
      <c r="M353" s="230">
        <f t="shared" si="126"/>
        <v>0</v>
      </c>
      <c r="N353" s="230">
        <f t="shared" si="126"/>
        <v>0</v>
      </c>
      <c r="O353" s="230">
        <f t="shared" si="126"/>
        <v>0</v>
      </c>
      <c r="P353" s="230">
        <f t="shared" si="126"/>
        <v>0</v>
      </c>
      <c r="Q353" s="230">
        <f t="shared" si="126"/>
        <v>0</v>
      </c>
      <c r="R353" s="230">
        <f t="shared" si="126"/>
        <v>0</v>
      </c>
      <c r="S353" s="230">
        <f t="shared" si="126"/>
        <v>0</v>
      </c>
      <c r="T353" s="230">
        <f t="shared" si="126"/>
        <v>0</v>
      </c>
      <c r="U353" s="230">
        <f t="shared" si="126"/>
        <v>0</v>
      </c>
      <c r="V353" s="230">
        <f t="shared" si="126"/>
        <v>0</v>
      </c>
      <c r="W353" s="230">
        <f t="shared" si="126"/>
        <v>0</v>
      </c>
      <c r="X353" s="230">
        <f t="shared" si="126"/>
        <v>0</v>
      </c>
      <c r="Y353" s="230">
        <f t="shared" si="126"/>
        <v>0</v>
      </c>
      <c r="Z353" s="230">
        <f t="shared" si="126"/>
        <v>0</v>
      </c>
      <c r="AA353" s="230">
        <f t="shared" si="126"/>
        <v>0</v>
      </c>
      <c r="AB353" s="230">
        <f t="shared" si="126"/>
        <v>0</v>
      </c>
      <c r="AC353" s="230">
        <f t="shared" si="126"/>
        <v>0</v>
      </c>
      <c r="AD353" s="230">
        <f t="shared" si="126"/>
        <v>0</v>
      </c>
      <c r="AE353" s="230">
        <f t="shared" si="126"/>
        <v>0</v>
      </c>
      <c r="AF353" s="230">
        <f t="shared" si="126"/>
        <v>0</v>
      </c>
      <c r="AG353" s="230">
        <f t="shared" si="126"/>
        <v>0</v>
      </c>
      <c r="AH353" s="230">
        <f t="shared" si="126"/>
        <v>0</v>
      </c>
      <c r="AI353" s="230">
        <f t="shared" si="126"/>
        <v>0</v>
      </c>
      <c r="AJ353" s="230">
        <f t="shared" si="126"/>
        <v>0</v>
      </c>
      <c r="AK353" s="230">
        <f t="shared" si="126"/>
        <v>0</v>
      </c>
      <c r="AL353" s="230">
        <f t="shared" si="126"/>
        <v>0</v>
      </c>
      <c r="AM353" s="230">
        <f t="shared" si="126"/>
        <v>0</v>
      </c>
      <c r="AN353" s="230">
        <f t="shared" si="126"/>
        <v>0</v>
      </c>
      <c r="AO353" s="230">
        <f t="shared" si="126"/>
        <v>0</v>
      </c>
      <c r="AP353" s="230">
        <f t="shared" si="126"/>
        <v>0</v>
      </c>
    </row>
    <row r="354" spans="1:42" x14ac:dyDescent="0.2">
      <c r="A354" s="16">
        <f t="shared" ref="A354:A361" si="127">A353+1</f>
        <v>3</v>
      </c>
      <c r="B354" s="228">
        <f t="shared" si="124"/>
        <v>0</v>
      </c>
      <c r="C354" s="230">
        <f t="shared" ref="C354:AP354" si="128">LOOKUP(C342,$B$310:$AP$310,$B$311:$AP$311)/100*$B670</f>
        <v>0</v>
      </c>
      <c r="D354" s="230">
        <f t="shared" si="128"/>
        <v>0</v>
      </c>
      <c r="E354" s="230">
        <f t="shared" si="128"/>
        <v>0</v>
      </c>
      <c r="F354" s="230">
        <f t="shared" si="128"/>
        <v>0</v>
      </c>
      <c r="G354" s="230">
        <f t="shared" si="128"/>
        <v>0</v>
      </c>
      <c r="H354" s="230">
        <f t="shared" si="128"/>
        <v>0</v>
      </c>
      <c r="I354" s="230">
        <f t="shared" si="128"/>
        <v>0</v>
      </c>
      <c r="J354" s="230">
        <f t="shared" si="128"/>
        <v>0</v>
      </c>
      <c r="K354" s="230">
        <f t="shared" si="128"/>
        <v>0</v>
      </c>
      <c r="L354" s="230">
        <f t="shared" si="128"/>
        <v>0</v>
      </c>
      <c r="M354" s="230">
        <f t="shared" si="128"/>
        <v>0</v>
      </c>
      <c r="N354" s="230">
        <f t="shared" si="128"/>
        <v>0</v>
      </c>
      <c r="O354" s="230">
        <f t="shared" si="128"/>
        <v>0</v>
      </c>
      <c r="P354" s="230">
        <f t="shared" si="128"/>
        <v>0</v>
      </c>
      <c r="Q354" s="230">
        <f t="shared" si="128"/>
        <v>0</v>
      </c>
      <c r="R354" s="230">
        <f t="shared" si="128"/>
        <v>0</v>
      </c>
      <c r="S354" s="230">
        <f t="shared" si="128"/>
        <v>0</v>
      </c>
      <c r="T354" s="230">
        <f t="shared" si="128"/>
        <v>0</v>
      </c>
      <c r="U354" s="230">
        <f t="shared" si="128"/>
        <v>0</v>
      </c>
      <c r="V354" s="230">
        <f t="shared" si="128"/>
        <v>0</v>
      </c>
      <c r="W354" s="230">
        <f t="shared" si="128"/>
        <v>0</v>
      </c>
      <c r="X354" s="230">
        <f t="shared" si="128"/>
        <v>0</v>
      </c>
      <c r="Y354" s="230">
        <f t="shared" si="128"/>
        <v>0</v>
      </c>
      <c r="Z354" s="230">
        <f t="shared" si="128"/>
        <v>0</v>
      </c>
      <c r="AA354" s="230">
        <f t="shared" si="128"/>
        <v>0</v>
      </c>
      <c r="AB354" s="230">
        <f t="shared" si="128"/>
        <v>0</v>
      </c>
      <c r="AC354" s="230">
        <f t="shared" si="128"/>
        <v>0</v>
      </c>
      <c r="AD354" s="230">
        <f t="shared" si="128"/>
        <v>0</v>
      </c>
      <c r="AE354" s="230">
        <f t="shared" si="128"/>
        <v>0</v>
      </c>
      <c r="AF354" s="230">
        <f t="shared" si="128"/>
        <v>0</v>
      </c>
      <c r="AG354" s="230">
        <f t="shared" si="128"/>
        <v>0</v>
      </c>
      <c r="AH354" s="230">
        <f t="shared" si="128"/>
        <v>0</v>
      </c>
      <c r="AI354" s="230">
        <f t="shared" si="128"/>
        <v>0</v>
      </c>
      <c r="AJ354" s="230">
        <f t="shared" si="128"/>
        <v>0</v>
      </c>
      <c r="AK354" s="230">
        <f t="shared" si="128"/>
        <v>0</v>
      </c>
      <c r="AL354" s="230">
        <f t="shared" si="128"/>
        <v>0</v>
      </c>
      <c r="AM354" s="230">
        <f t="shared" si="128"/>
        <v>0</v>
      </c>
      <c r="AN354" s="230">
        <f t="shared" si="128"/>
        <v>0</v>
      </c>
      <c r="AO354" s="230">
        <f t="shared" si="128"/>
        <v>0</v>
      </c>
      <c r="AP354" s="230">
        <f t="shared" si="128"/>
        <v>0</v>
      </c>
    </row>
    <row r="355" spans="1:42" x14ac:dyDescent="0.2">
      <c r="A355" s="16">
        <f t="shared" si="127"/>
        <v>4</v>
      </c>
      <c r="B355" s="228">
        <f t="shared" si="124"/>
        <v>0</v>
      </c>
      <c r="C355" s="230">
        <f t="shared" ref="C355:AP355" si="129">LOOKUP(C343,$B$310:$AP$310,$B$311:$AP$311)/100*$B671</f>
        <v>0</v>
      </c>
      <c r="D355" s="230">
        <f t="shared" si="129"/>
        <v>0</v>
      </c>
      <c r="E355" s="230">
        <f t="shared" si="129"/>
        <v>0</v>
      </c>
      <c r="F355" s="230">
        <f t="shared" si="129"/>
        <v>0</v>
      </c>
      <c r="G355" s="230">
        <f t="shared" si="129"/>
        <v>0</v>
      </c>
      <c r="H355" s="230">
        <f t="shared" si="129"/>
        <v>0</v>
      </c>
      <c r="I355" s="230">
        <f t="shared" si="129"/>
        <v>0</v>
      </c>
      <c r="J355" s="230">
        <f t="shared" si="129"/>
        <v>0</v>
      </c>
      <c r="K355" s="230">
        <f t="shared" si="129"/>
        <v>0</v>
      </c>
      <c r="L355" s="230">
        <f t="shared" si="129"/>
        <v>0</v>
      </c>
      <c r="M355" s="230">
        <f t="shared" si="129"/>
        <v>0</v>
      </c>
      <c r="N355" s="230">
        <f t="shared" si="129"/>
        <v>0</v>
      </c>
      <c r="O355" s="230">
        <f t="shared" si="129"/>
        <v>0</v>
      </c>
      <c r="P355" s="230">
        <f t="shared" si="129"/>
        <v>0</v>
      </c>
      <c r="Q355" s="230">
        <f t="shared" si="129"/>
        <v>0</v>
      </c>
      <c r="R355" s="230">
        <f t="shared" si="129"/>
        <v>0</v>
      </c>
      <c r="S355" s="230">
        <f t="shared" si="129"/>
        <v>0</v>
      </c>
      <c r="T355" s="230">
        <f t="shared" si="129"/>
        <v>0</v>
      </c>
      <c r="U355" s="230">
        <f t="shared" si="129"/>
        <v>0</v>
      </c>
      <c r="V355" s="230">
        <f t="shared" si="129"/>
        <v>0</v>
      </c>
      <c r="W355" s="230">
        <f t="shared" si="129"/>
        <v>0</v>
      </c>
      <c r="X355" s="230">
        <f t="shared" si="129"/>
        <v>0</v>
      </c>
      <c r="Y355" s="230">
        <f t="shared" si="129"/>
        <v>0</v>
      </c>
      <c r="Z355" s="230">
        <f t="shared" si="129"/>
        <v>0</v>
      </c>
      <c r="AA355" s="230">
        <f t="shared" si="129"/>
        <v>0</v>
      </c>
      <c r="AB355" s="230">
        <f t="shared" si="129"/>
        <v>0</v>
      </c>
      <c r="AC355" s="230">
        <f t="shared" si="129"/>
        <v>0</v>
      </c>
      <c r="AD355" s="230">
        <f t="shared" si="129"/>
        <v>0</v>
      </c>
      <c r="AE355" s="230">
        <f t="shared" si="129"/>
        <v>0</v>
      </c>
      <c r="AF355" s="230">
        <f t="shared" si="129"/>
        <v>0</v>
      </c>
      <c r="AG355" s="230">
        <f t="shared" si="129"/>
        <v>0</v>
      </c>
      <c r="AH355" s="230">
        <f t="shared" si="129"/>
        <v>0</v>
      </c>
      <c r="AI355" s="230">
        <f t="shared" si="129"/>
        <v>0</v>
      </c>
      <c r="AJ355" s="230">
        <f t="shared" si="129"/>
        <v>0</v>
      </c>
      <c r="AK355" s="230">
        <f t="shared" si="129"/>
        <v>0</v>
      </c>
      <c r="AL355" s="230">
        <f t="shared" si="129"/>
        <v>0</v>
      </c>
      <c r="AM355" s="230">
        <f t="shared" si="129"/>
        <v>0</v>
      </c>
      <c r="AN355" s="230">
        <f t="shared" si="129"/>
        <v>0</v>
      </c>
      <c r="AO355" s="230">
        <f t="shared" si="129"/>
        <v>0</v>
      </c>
      <c r="AP355" s="230">
        <f t="shared" si="129"/>
        <v>0</v>
      </c>
    </row>
    <row r="356" spans="1:42" x14ac:dyDescent="0.2">
      <c r="A356" s="16">
        <f t="shared" si="127"/>
        <v>5</v>
      </c>
      <c r="B356" s="228">
        <f t="shared" si="124"/>
        <v>0</v>
      </c>
      <c r="C356" s="230">
        <f t="shared" ref="C356:AP356" si="130">LOOKUP(C344,$B$310:$AP$310,$B$311:$AP$311)/100*$B672</f>
        <v>0</v>
      </c>
      <c r="D356" s="230">
        <f t="shared" si="130"/>
        <v>0</v>
      </c>
      <c r="E356" s="230">
        <f t="shared" si="130"/>
        <v>0</v>
      </c>
      <c r="F356" s="230">
        <f t="shared" si="130"/>
        <v>0</v>
      </c>
      <c r="G356" s="230">
        <f t="shared" si="130"/>
        <v>0</v>
      </c>
      <c r="H356" s="230">
        <f t="shared" si="130"/>
        <v>0</v>
      </c>
      <c r="I356" s="230">
        <f t="shared" si="130"/>
        <v>0</v>
      </c>
      <c r="J356" s="230">
        <f t="shared" si="130"/>
        <v>0</v>
      </c>
      <c r="K356" s="230">
        <f t="shared" si="130"/>
        <v>0</v>
      </c>
      <c r="L356" s="230">
        <f t="shared" si="130"/>
        <v>0</v>
      </c>
      <c r="M356" s="230">
        <f t="shared" si="130"/>
        <v>0</v>
      </c>
      <c r="N356" s="230">
        <f t="shared" si="130"/>
        <v>0</v>
      </c>
      <c r="O356" s="230">
        <f t="shared" si="130"/>
        <v>0</v>
      </c>
      <c r="P356" s="230">
        <f t="shared" si="130"/>
        <v>0</v>
      </c>
      <c r="Q356" s="230">
        <f t="shared" si="130"/>
        <v>0</v>
      </c>
      <c r="R356" s="230">
        <f t="shared" si="130"/>
        <v>0</v>
      </c>
      <c r="S356" s="230">
        <f t="shared" si="130"/>
        <v>0</v>
      </c>
      <c r="T356" s="230">
        <f t="shared" si="130"/>
        <v>0</v>
      </c>
      <c r="U356" s="230">
        <f t="shared" si="130"/>
        <v>0</v>
      </c>
      <c r="V356" s="230">
        <f t="shared" si="130"/>
        <v>0</v>
      </c>
      <c r="W356" s="230">
        <f t="shared" si="130"/>
        <v>0</v>
      </c>
      <c r="X356" s="230">
        <f t="shared" si="130"/>
        <v>0</v>
      </c>
      <c r="Y356" s="230">
        <f t="shared" si="130"/>
        <v>0</v>
      </c>
      <c r="Z356" s="230">
        <f t="shared" si="130"/>
        <v>0</v>
      </c>
      <c r="AA356" s="230">
        <f t="shared" si="130"/>
        <v>0</v>
      </c>
      <c r="AB356" s="230">
        <f t="shared" si="130"/>
        <v>0</v>
      </c>
      <c r="AC356" s="230">
        <f t="shared" si="130"/>
        <v>0</v>
      </c>
      <c r="AD356" s="230">
        <f t="shared" si="130"/>
        <v>0</v>
      </c>
      <c r="AE356" s="230">
        <f t="shared" si="130"/>
        <v>0</v>
      </c>
      <c r="AF356" s="230">
        <f t="shared" si="130"/>
        <v>0</v>
      </c>
      <c r="AG356" s="230">
        <f t="shared" si="130"/>
        <v>0</v>
      </c>
      <c r="AH356" s="230">
        <f t="shared" si="130"/>
        <v>0</v>
      </c>
      <c r="AI356" s="230">
        <f t="shared" si="130"/>
        <v>0</v>
      </c>
      <c r="AJ356" s="230">
        <f t="shared" si="130"/>
        <v>0</v>
      </c>
      <c r="AK356" s="230">
        <f t="shared" si="130"/>
        <v>0</v>
      </c>
      <c r="AL356" s="230">
        <f t="shared" si="130"/>
        <v>0</v>
      </c>
      <c r="AM356" s="230">
        <f t="shared" si="130"/>
        <v>0</v>
      </c>
      <c r="AN356" s="230">
        <f t="shared" si="130"/>
        <v>0</v>
      </c>
      <c r="AO356" s="230">
        <f t="shared" si="130"/>
        <v>0</v>
      </c>
      <c r="AP356" s="230">
        <f t="shared" si="130"/>
        <v>0</v>
      </c>
    </row>
    <row r="357" spans="1:42" x14ac:dyDescent="0.2">
      <c r="A357" s="16">
        <f t="shared" si="127"/>
        <v>6</v>
      </c>
      <c r="B357" s="228">
        <f t="shared" si="124"/>
        <v>0</v>
      </c>
      <c r="C357" s="230">
        <f t="shared" ref="C357:AP357" si="131">LOOKUP(C345,$B$310:$AP$310,$B$311:$AP$311)/100*$B673</f>
        <v>0</v>
      </c>
      <c r="D357" s="230">
        <f t="shared" si="131"/>
        <v>0</v>
      </c>
      <c r="E357" s="230">
        <f t="shared" si="131"/>
        <v>0</v>
      </c>
      <c r="F357" s="230">
        <f t="shared" si="131"/>
        <v>0</v>
      </c>
      <c r="G357" s="230">
        <f t="shared" si="131"/>
        <v>0</v>
      </c>
      <c r="H357" s="230">
        <f t="shared" si="131"/>
        <v>0</v>
      </c>
      <c r="I357" s="230">
        <f t="shared" si="131"/>
        <v>0</v>
      </c>
      <c r="J357" s="230">
        <f t="shared" si="131"/>
        <v>0</v>
      </c>
      <c r="K357" s="230">
        <f t="shared" si="131"/>
        <v>0</v>
      </c>
      <c r="L357" s="230">
        <f t="shared" si="131"/>
        <v>0</v>
      </c>
      <c r="M357" s="230">
        <f t="shared" si="131"/>
        <v>0</v>
      </c>
      <c r="N357" s="230">
        <f t="shared" si="131"/>
        <v>0</v>
      </c>
      <c r="O357" s="230">
        <f t="shared" si="131"/>
        <v>0</v>
      </c>
      <c r="P357" s="230">
        <f t="shared" si="131"/>
        <v>0</v>
      </c>
      <c r="Q357" s="230">
        <f t="shared" si="131"/>
        <v>0</v>
      </c>
      <c r="R357" s="230">
        <f t="shared" si="131"/>
        <v>0</v>
      </c>
      <c r="S357" s="230">
        <f t="shared" si="131"/>
        <v>0</v>
      </c>
      <c r="T357" s="230">
        <f t="shared" si="131"/>
        <v>0</v>
      </c>
      <c r="U357" s="230">
        <f t="shared" si="131"/>
        <v>0</v>
      </c>
      <c r="V357" s="230">
        <f t="shared" si="131"/>
        <v>0</v>
      </c>
      <c r="W357" s="230">
        <f t="shared" si="131"/>
        <v>0</v>
      </c>
      <c r="X357" s="230">
        <f t="shared" si="131"/>
        <v>0</v>
      </c>
      <c r="Y357" s="230">
        <f t="shared" si="131"/>
        <v>0</v>
      </c>
      <c r="Z357" s="230">
        <f t="shared" si="131"/>
        <v>0</v>
      </c>
      <c r="AA357" s="230">
        <f t="shared" si="131"/>
        <v>0</v>
      </c>
      <c r="AB357" s="230">
        <f t="shared" si="131"/>
        <v>0</v>
      </c>
      <c r="AC357" s="230">
        <f t="shared" si="131"/>
        <v>0</v>
      </c>
      <c r="AD357" s="230">
        <f t="shared" si="131"/>
        <v>0</v>
      </c>
      <c r="AE357" s="230">
        <f t="shared" si="131"/>
        <v>0</v>
      </c>
      <c r="AF357" s="230">
        <f t="shared" si="131"/>
        <v>0</v>
      </c>
      <c r="AG357" s="230">
        <f t="shared" si="131"/>
        <v>0</v>
      </c>
      <c r="AH357" s="230">
        <f t="shared" si="131"/>
        <v>0</v>
      </c>
      <c r="AI357" s="230">
        <f t="shared" si="131"/>
        <v>0</v>
      </c>
      <c r="AJ357" s="230">
        <f t="shared" si="131"/>
        <v>0</v>
      </c>
      <c r="AK357" s="230">
        <f t="shared" si="131"/>
        <v>0</v>
      </c>
      <c r="AL357" s="230">
        <f t="shared" si="131"/>
        <v>0</v>
      </c>
      <c r="AM357" s="230">
        <f t="shared" si="131"/>
        <v>0</v>
      </c>
      <c r="AN357" s="230">
        <f t="shared" si="131"/>
        <v>0</v>
      </c>
      <c r="AO357" s="230">
        <f t="shared" si="131"/>
        <v>0</v>
      </c>
      <c r="AP357" s="230">
        <f t="shared" si="131"/>
        <v>0</v>
      </c>
    </row>
    <row r="358" spans="1:42" x14ac:dyDescent="0.2">
      <c r="A358" s="16">
        <f t="shared" si="127"/>
        <v>7</v>
      </c>
      <c r="B358" s="228">
        <f t="shared" si="124"/>
        <v>0</v>
      </c>
      <c r="C358" s="230">
        <f t="shared" ref="C358:AP358" si="132">LOOKUP(C346,$B$310:$AP$310,$B$311:$AP$311)/100*$B674</f>
        <v>0</v>
      </c>
      <c r="D358" s="230">
        <f t="shared" si="132"/>
        <v>0</v>
      </c>
      <c r="E358" s="230">
        <f t="shared" si="132"/>
        <v>0</v>
      </c>
      <c r="F358" s="230">
        <f t="shared" si="132"/>
        <v>0</v>
      </c>
      <c r="G358" s="230">
        <f t="shared" si="132"/>
        <v>0</v>
      </c>
      <c r="H358" s="230">
        <f t="shared" si="132"/>
        <v>0</v>
      </c>
      <c r="I358" s="230">
        <f t="shared" si="132"/>
        <v>0</v>
      </c>
      <c r="J358" s="230">
        <f t="shared" si="132"/>
        <v>0</v>
      </c>
      <c r="K358" s="230">
        <f t="shared" si="132"/>
        <v>0</v>
      </c>
      <c r="L358" s="230">
        <f t="shared" si="132"/>
        <v>0</v>
      </c>
      <c r="M358" s="230">
        <f t="shared" si="132"/>
        <v>0</v>
      </c>
      <c r="N358" s="230">
        <f t="shared" si="132"/>
        <v>0</v>
      </c>
      <c r="O358" s="230">
        <f t="shared" si="132"/>
        <v>0</v>
      </c>
      <c r="P358" s="230">
        <f t="shared" si="132"/>
        <v>0</v>
      </c>
      <c r="Q358" s="230">
        <f t="shared" si="132"/>
        <v>0</v>
      </c>
      <c r="R358" s="230">
        <f t="shared" si="132"/>
        <v>0</v>
      </c>
      <c r="S358" s="230">
        <f t="shared" si="132"/>
        <v>0</v>
      </c>
      <c r="T358" s="230">
        <f t="shared" si="132"/>
        <v>0</v>
      </c>
      <c r="U358" s="230">
        <f t="shared" si="132"/>
        <v>0</v>
      </c>
      <c r="V358" s="230">
        <f t="shared" si="132"/>
        <v>0</v>
      </c>
      <c r="W358" s="230">
        <f t="shared" si="132"/>
        <v>0</v>
      </c>
      <c r="X358" s="230">
        <f t="shared" si="132"/>
        <v>0</v>
      </c>
      <c r="Y358" s="230">
        <f t="shared" si="132"/>
        <v>0</v>
      </c>
      <c r="Z358" s="230">
        <f t="shared" si="132"/>
        <v>0</v>
      </c>
      <c r="AA358" s="230">
        <f t="shared" si="132"/>
        <v>0</v>
      </c>
      <c r="AB358" s="230">
        <f t="shared" si="132"/>
        <v>0</v>
      </c>
      <c r="AC358" s="230">
        <f t="shared" si="132"/>
        <v>0</v>
      </c>
      <c r="AD358" s="230">
        <f t="shared" si="132"/>
        <v>0</v>
      </c>
      <c r="AE358" s="230">
        <f t="shared" si="132"/>
        <v>0</v>
      </c>
      <c r="AF358" s="230">
        <f t="shared" si="132"/>
        <v>0</v>
      </c>
      <c r="AG358" s="230">
        <f t="shared" si="132"/>
        <v>0</v>
      </c>
      <c r="AH358" s="230">
        <f t="shared" si="132"/>
        <v>0</v>
      </c>
      <c r="AI358" s="230">
        <f t="shared" si="132"/>
        <v>0</v>
      </c>
      <c r="AJ358" s="230">
        <f t="shared" si="132"/>
        <v>0</v>
      </c>
      <c r="AK358" s="230">
        <f t="shared" si="132"/>
        <v>0</v>
      </c>
      <c r="AL358" s="230">
        <f t="shared" si="132"/>
        <v>0</v>
      </c>
      <c r="AM358" s="230">
        <f t="shared" si="132"/>
        <v>0</v>
      </c>
      <c r="AN358" s="230">
        <f t="shared" si="132"/>
        <v>0</v>
      </c>
      <c r="AO358" s="230">
        <f t="shared" si="132"/>
        <v>0</v>
      </c>
      <c r="AP358" s="230">
        <f t="shared" si="132"/>
        <v>0</v>
      </c>
    </row>
    <row r="359" spans="1:42" x14ac:dyDescent="0.2">
      <c r="A359" s="16">
        <f t="shared" si="127"/>
        <v>8</v>
      </c>
      <c r="B359" s="228">
        <f t="shared" si="124"/>
        <v>0</v>
      </c>
      <c r="C359" s="230">
        <f t="shared" ref="C359:AP359" si="133">LOOKUP(C347,$B$310:$AP$310,$B$311:$AP$311)/100*$B675</f>
        <v>0</v>
      </c>
      <c r="D359" s="230">
        <f t="shared" si="133"/>
        <v>0</v>
      </c>
      <c r="E359" s="230">
        <f t="shared" si="133"/>
        <v>0</v>
      </c>
      <c r="F359" s="230">
        <f t="shared" si="133"/>
        <v>0</v>
      </c>
      <c r="G359" s="230">
        <f t="shared" si="133"/>
        <v>0</v>
      </c>
      <c r="H359" s="230">
        <f t="shared" si="133"/>
        <v>0</v>
      </c>
      <c r="I359" s="230">
        <f t="shared" si="133"/>
        <v>0</v>
      </c>
      <c r="J359" s="230">
        <f t="shared" si="133"/>
        <v>0</v>
      </c>
      <c r="K359" s="230">
        <f t="shared" si="133"/>
        <v>0</v>
      </c>
      <c r="L359" s="230">
        <f t="shared" si="133"/>
        <v>0</v>
      </c>
      <c r="M359" s="230">
        <f t="shared" si="133"/>
        <v>0</v>
      </c>
      <c r="N359" s="230">
        <f t="shared" si="133"/>
        <v>0</v>
      </c>
      <c r="O359" s="230">
        <f t="shared" si="133"/>
        <v>0</v>
      </c>
      <c r="P359" s="230">
        <f t="shared" si="133"/>
        <v>0</v>
      </c>
      <c r="Q359" s="230">
        <f t="shared" si="133"/>
        <v>0</v>
      </c>
      <c r="R359" s="230">
        <f t="shared" si="133"/>
        <v>0</v>
      </c>
      <c r="S359" s="230">
        <f t="shared" si="133"/>
        <v>0</v>
      </c>
      <c r="T359" s="230">
        <f t="shared" si="133"/>
        <v>0</v>
      </c>
      <c r="U359" s="230">
        <f t="shared" si="133"/>
        <v>0</v>
      </c>
      <c r="V359" s="230">
        <f t="shared" si="133"/>
        <v>0</v>
      </c>
      <c r="W359" s="230">
        <f t="shared" si="133"/>
        <v>0</v>
      </c>
      <c r="X359" s="230">
        <f t="shared" si="133"/>
        <v>0</v>
      </c>
      <c r="Y359" s="230">
        <f t="shared" si="133"/>
        <v>0</v>
      </c>
      <c r="Z359" s="230">
        <f t="shared" si="133"/>
        <v>0</v>
      </c>
      <c r="AA359" s="230">
        <f t="shared" si="133"/>
        <v>0</v>
      </c>
      <c r="AB359" s="230">
        <f t="shared" si="133"/>
        <v>0</v>
      </c>
      <c r="AC359" s="230">
        <f t="shared" si="133"/>
        <v>0</v>
      </c>
      <c r="AD359" s="230">
        <f t="shared" si="133"/>
        <v>0</v>
      </c>
      <c r="AE359" s="230">
        <f t="shared" si="133"/>
        <v>0</v>
      </c>
      <c r="AF359" s="230">
        <f t="shared" si="133"/>
        <v>0</v>
      </c>
      <c r="AG359" s="230">
        <f t="shared" si="133"/>
        <v>0</v>
      </c>
      <c r="AH359" s="230">
        <f t="shared" si="133"/>
        <v>0</v>
      </c>
      <c r="AI359" s="230">
        <f t="shared" si="133"/>
        <v>0</v>
      </c>
      <c r="AJ359" s="230">
        <f t="shared" si="133"/>
        <v>0</v>
      </c>
      <c r="AK359" s="230">
        <f t="shared" si="133"/>
        <v>0</v>
      </c>
      <c r="AL359" s="230">
        <f t="shared" si="133"/>
        <v>0</v>
      </c>
      <c r="AM359" s="230">
        <f t="shared" si="133"/>
        <v>0</v>
      </c>
      <c r="AN359" s="230">
        <f t="shared" si="133"/>
        <v>0</v>
      </c>
      <c r="AO359" s="230">
        <f t="shared" si="133"/>
        <v>0</v>
      </c>
      <c r="AP359" s="230">
        <f t="shared" si="133"/>
        <v>0</v>
      </c>
    </row>
    <row r="360" spans="1:42" x14ac:dyDescent="0.2">
      <c r="A360" s="16">
        <f>A359+1</f>
        <v>9</v>
      </c>
      <c r="B360" s="228">
        <f t="shared" si="124"/>
        <v>0</v>
      </c>
      <c r="C360" s="230">
        <f t="shared" ref="C360:AP360" si="134">LOOKUP(C348,$B$310:$AP$310,$B$311:$AP$311)/100*$B676</f>
        <v>0</v>
      </c>
      <c r="D360" s="230">
        <f t="shared" si="134"/>
        <v>0</v>
      </c>
      <c r="E360" s="230">
        <f t="shared" si="134"/>
        <v>0</v>
      </c>
      <c r="F360" s="230">
        <f t="shared" si="134"/>
        <v>0</v>
      </c>
      <c r="G360" s="230">
        <f t="shared" si="134"/>
        <v>0</v>
      </c>
      <c r="H360" s="230">
        <f t="shared" si="134"/>
        <v>0</v>
      </c>
      <c r="I360" s="230">
        <f t="shared" si="134"/>
        <v>0</v>
      </c>
      <c r="J360" s="230">
        <f t="shared" si="134"/>
        <v>0</v>
      </c>
      <c r="K360" s="230">
        <f t="shared" si="134"/>
        <v>0</v>
      </c>
      <c r="L360" s="230">
        <f t="shared" si="134"/>
        <v>0</v>
      </c>
      <c r="M360" s="230">
        <f t="shared" si="134"/>
        <v>0</v>
      </c>
      <c r="N360" s="230">
        <f t="shared" si="134"/>
        <v>0</v>
      </c>
      <c r="O360" s="230">
        <f t="shared" si="134"/>
        <v>0</v>
      </c>
      <c r="P360" s="230">
        <f t="shared" si="134"/>
        <v>0</v>
      </c>
      <c r="Q360" s="230">
        <f t="shared" si="134"/>
        <v>0</v>
      </c>
      <c r="R360" s="230">
        <f t="shared" si="134"/>
        <v>0</v>
      </c>
      <c r="S360" s="230">
        <f t="shared" si="134"/>
        <v>0</v>
      </c>
      <c r="T360" s="230">
        <f t="shared" si="134"/>
        <v>0</v>
      </c>
      <c r="U360" s="230">
        <f t="shared" si="134"/>
        <v>0</v>
      </c>
      <c r="V360" s="230">
        <f t="shared" si="134"/>
        <v>0</v>
      </c>
      <c r="W360" s="230">
        <f t="shared" si="134"/>
        <v>0</v>
      </c>
      <c r="X360" s="230">
        <f t="shared" si="134"/>
        <v>0</v>
      </c>
      <c r="Y360" s="230">
        <f t="shared" si="134"/>
        <v>0</v>
      </c>
      <c r="Z360" s="230">
        <f t="shared" si="134"/>
        <v>0</v>
      </c>
      <c r="AA360" s="230">
        <f t="shared" si="134"/>
        <v>0</v>
      </c>
      <c r="AB360" s="230">
        <f t="shared" si="134"/>
        <v>0</v>
      </c>
      <c r="AC360" s="230">
        <f t="shared" si="134"/>
        <v>0</v>
      </c>
      <c r="AD360" s="230">
        <f t="shared" si="134"/>
        <v>0</v>
      </c>
      <c r="AE360" s="230">
        <f t="shared" si="134"/>
        <v>0</v>
      </c>
      <c r="AF360" s="230">
        <f t="shared" si="134"/>
        <v>0</v>
      </c>
      <c r="AG360" s="230">
        <f t="shared" si="134"/>
        <v>0</v>
      </c>
      <c r="AH360" s="230">
        <f t="shared" si="134"/>
        <v>0</v>
      </c>
      <c r="AI360" s="230">
        <f t="shared" si="134"/>
        <v>0</v>
      </c>
      <c r="AJ360" s="230">
        <f t="shared" si="134"/>
        <v>0</v>
      </c>
      <c r="AK360" s="230">
        <f t="shared" si="134"/>
        <v>0</v>
      </c>
      <c r="AL360" s="230">
        <f t="shared" si="134"/>
        <v>0</v>
      </c>
      <c r="AM360" s="230">
        <f t="shared" si="134"/>
        <v>0</v>
      </c>
      <c r="AN360" s="230">
        <f t="shared" si="134"/>
        <v>0</v>
      </c>
      <c r="AO360" s="230">
        <f t="shared" si="134"/>
        <v>0</v>
      </c>
      <c r="AP360" s="230">
        <f t="shared" si="134"/>
        <v>0</v>
      </c>
    </row>
    <row r="361" spans="1:42" x14ac:dyDescent="0.2">
      <c r="A361" s="16">
        <f t="shared" si="127"/>
        <v>10</v>
      </c>
      <c r="B361" s="228">
        <f t="shared" si="124"/>
        <v>0</v>
      </c>
      <c r="C361" s="230">
        <f t="shared" ref="C361:AP361" si="135">LOOKUP(C349,$B$310:$AP$310,$B$311:$AP$311)/100*$B677</f>
        <v>0</v>
      </c>
      <c r="D361" s="230">
        <f t="shared" si="135"/>
        <v>0</v>
      </c>
      <c r="E361" s="230">
        <f t="shared" si="135"/>
        <v>0</v>
      </c>
      <c r="F361" s="230">
        <f t="shared" si="135"/>
        <v>0</v>
      </c>
      <c r="G361" s="230">
        <f t="shared" si="135"/>
        <v>0</v>
      </c>
      <c r="H361" s="230">
        <f t="shared" si="135"/>
        <v>0</v>
      </c>
      <c r="I361" s="230">
        <f t="shared" si="135"/>
        <v>0</v>
      </c>
      <c r="J361" s="230">
        <f t="shared" si="135"/>
        <v>0</v>
      </c>
      <c r="K361" s="230">
        <f t="shared" si="135"/>
        <v>0</v>
      </c>
      <c r="L361" s="230">
        <f t="shared" si="135"/>
        <v>0</v>
      </c>
      <c r="M361" s="230">
        <f t="shared" si="135"/>
        <v>0</v>
      </c>
      <c r="N361" s="230">
        <f t="shared" si="135"/>
        <v>0</v>
      </c>
      <c r="O361" s="230">
        <f t="shared" si="135"/>
        <v>0</v>
      </c>
      <c r="P361" s="230">
        <f t="shared" si="135"/>
        <v>0</v>
      </c>
      <c r="Q361" s="230">
        <f t="shared" si="135"/>
        <v>0</v>
      </c>
      <c r="R361" s="230">
        <f t="shared" si="135"/>
        <v>0</v>
      </c>
      <c r="S361" s="230">
        <f t="shared" si="135"/>
        <v>0</v>
      </c>
      <c r="T361" s="230">
        <f t="shared" si="135"/>
        <v>0</v>
      </c>
      <c r="U361" s="230">
        <f t="shared" si="135"/>
        <v>0</v>
      </c>
      <c r="V361" s="230">
        <f t="shared" si="135"/>
        <v>0</v>
      </c>
      <c r="W361" s="230">
        <f t="shared" si="135"/>
        <v>0</v>
      </c>
      <c r="X361" s="230">
        <f t="shared" si="135"/>
        <v>0</v>
      </c>
      <c r="Y361" s="230">
        <f t="shared" si="135"/>
        <v>0</v>
      </c>
      <c r="Z361" s="230">
        <f t="shared" si="135"/>
        <v>0</v>
      </c>
      <c r="AA361" s="230">
        <f t="shared" si="135"/>
        <v>0</v>
      </c>
      <c r="AB361" s="230">
        <f t="shared" si="135"/>
        <v>0</v>
      </c>
      <c r="AC361" s="230">
        <f t="shared" si="135"/>
        <v>0</v>
      </c>
      <c r="AD361" s="230">
        <f t="shared" si="135"/>
        <v>0</v>
      </c>
      <c r="AE361" s="230">
        <f t="shared" si="135"/>
        <v>0</v>
      </c>
      <c r="AF361" s="230">
        <f t="shared" si="135"/>
        <v>0</v>
      </c>
      <c r="AG361" s="230">
        <f t="shared" si="135"/>
        <v>0</v>
      </c>
      <c r="AH361" s="230">
        <f t="shared" si="135"/>
        <v>0</v>
      </c>
      <c r="AI361" s="230">
        <f t="shared" si="135"/>
        <v>0</v>
      </c>
      <c r="AJ361" s="230">
        <f t="shared" si="135"/>
        <v>0</v>
      </c>
      <c r="AK361" s="230">
        <f t="shared" si="135"/>
        <v>0</v>
      </c>
      <c r="AL361" s="230">
        <f t="shared" si="135"/>
        <v>0</v>
      </c>
      <c r="AM361" s="230">
        <f t="shared" si="135"/>
        <v>0</v>
      </c>
      <c r="AN361" s="230">
        <f t="shared" si="135"/>
        <v>0</v>
      </c>
      <c r="AO361" s="230">
        <f t="shared" si="135"/>
        <v>0</v>
      </c>
      <c r="AP361" s="230">
        <f t="shared" si="135"/>
        <v>0</v>
      </c>
    </row>
    <row r="362" spans="1:42" s="16" customFormat="1" ht="12" customHeight="1" x14ac:dyDescent="0.2">
      <c r="A362" s="39" t="s">
        <v>13</v>
      </c>
      <c r="B362" s="123"/>
      <c r="C362" s="212">
        <f>SUM(C352:C361)</f>
        <v>0</v>
      </c>
      <c r="D362" s="212">
        <f t="shared" ref="D362:AP362" si="136">SUM(D352:D361)</f>
        <v>0</v>
      </c>
      <c r="E362" s="212">
        <f t="shared" si="136"/>
        <v>0</v>
      </c>
      <c r="F362" s="212">
        <f t="shared" si="136"/>
        <v>0</v>
      </c>
      <c r="G362" s="212">
        <f t="shared" si="136"/>
        <v>0</v>
      </c>
      <c r="H362" s="212">
        <f t="shared" si="136"/>
        <v>0</v>
      </c>
      <c r="I362" s="212">
        <f t="shared" si="136"/>
        <v>0</v>
      </c>
      <c r="J362" s="212">
        <f t="shared" si="136"/>
        <v>0</v>
      </c>
      <c r="K362" s="212">
        <f t="shared" si="136"/>
        <v>0</v>
      </c>
      <c r="L362" s="212">
        <f t="shared" si="136"/>
        <v>0</v>
      </c>
      <c r="M362" s="212">
        <f t="shared" si="136"/>
        <v>0</v>
      </c>
      <c r="N362" s="212">
        <f t="shared" si="136"/>
        <v>0</v>
      </c>
      <c r="O362" s="212">
        <f t="shared" si="136"/>
        <v>0</v>
      </c>
      <c r="P362" s="212">
        <f t="shared" si="136"/>
        <v>0</v>
      </c>
      <c r="Q362" s="212">
        <f t="shared" si="136"/>
        <v>0</v>
      </c>
      <c r="R362" s="212">
        <f t="shared" si="136"/>
        <v>0</v>
      </c>
      <c r="S362" s="212">
        <f t="shared" si="136"/>
        <v>0</v>
      </c>
      <c r="T362" s="212">
        <f t="shared" si="136"/>
        <v>0</v>
      </c>
      <c r="U362" s="212">
        <f t="shared" si="136"/>
        <v>0</v>
      </c>
      <c r="V362" s="212">
        <f t="shared" si="136"/>
        <v>0</v>
      </c>
      <c r="W362" s="212">
        <f t="shared" si="136"/>
        <v>0</v>
      </c>
      <c r="X362" s="212">
        <f t="shared" si="136"/>
        <v>0</v>
      </c>
      <c r="Y362" s="212">
        <f t="shared" si="136"/>
        <v>0</v>
      </c>
      <c r="Z362" s="212">
        <f t="shared" si="136"/>
        <v>0</v>
      </c>
      <c r="AA362" s="212">
        <f t="shared" si="136"/>
        <v>0</v>
      </c>
      <c r="AB362" s="212">
        <f t="shared" si="136"/>
        <v>0</v>
      </c>
      <c r="AC362" s="212">
        <f t="shared" si="136"/>
        <v>0</v>
      </c>
      <c r="AD362" s="212">
        <f t="shared" si="136"/>
        <v>0</v>
      </c>
      <c r="AE362" s="212">
        <f t="shared" si="136"/>
        <v>0</v>
      </c>
      <c r="AF362" s="212">
        <f t="shared" si="136"/>
        <v>0</v>
      </c>
      <c r="AG362" s="212">
        <f t="shared" si="136"/>
        <v>0</v>
      </c>
      <c r="AH362" s="212">
        <f t="shared" si="136"/>
        <v>0</v>
      </c>
      <c r="AI362" s="212">
        <f t="shared" si="136"/>
        <v>0</v>
      </c>
      <c r="AJ362" s="212">
        <f t="shared" si="136"/>
        <v>0</v>
      </c>
      <c r="AK362" s="212">
        <f t="shared" si="136"/>
        <v>0</v>
      </c>
      <c r="AL362" s="212">
        <f t="shared" si="136"/>
        <v>0</v>
      </c>
      <c r="AM362" s="212">
        <f t="shared" si="136"/>
        <v>0</v>
      </c>
      <c r="AN362" s="212">
        <f t="shared" si="136"/>
        <v>0</v>
      </c>
      <c r="AO362" s="212">
        <f t="shared" si="136"/>
        <v>0</v>
      </c>
      <c r="AP362" s="212">
        <f t="shared" si="136"/>
        <v>0</v>
      </c>
    </row>
    <row r="363" spans="1:42" x14ac:dyDescent="0.2">
      <c r="A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row>
    <row r="364" spans="1:42" x14ac:dyDescent="0.2">
      <c r="A364" s="30" t="s">
        <v>89</v>
      </c>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73</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4">
        <v>0</v>
      </c>
      <c r="C366" s="211">
        <f>IF(C$2&lt;=analysis_period,IF(SUM($C700:C700)&gt;0,B366+1,0),0)</f>
        <v>0</v>
      </c>
      <c r="D366" s="211">
        <f>IF(D$2&lt;=analysis_period,IF(SUM($C700:D700)&gt;0,C366+1,0),0)</f>
        <v>0</v>
      </c>
      <c r="E366" s="211">
        <f>IF(E$2&lt;=analysis_period,IF(SUM($C700:E700)&gt;0,D366+1,0),0)</f>
        <v>0</v>
      </c>
      <c r="F366" s="211">
        <f>IF(F$2&lt;=analysis_period,IF(SUM($C700:F700)&gt;0,E366+1,0),0)</f>
        <v>0</v>
      </c>
      <c r="G366" s="211">
        <f>IF(G$2&lt;=analysis_period,IF(SUM($C700:G700)&gt;0,F366+1,0),0)</f>
        <v>0</v>
      </c>
      <c r="H366" s="211">
        <f>IF(H$2&lt;=analysis_period,IF(SUM($C700:H700)&gt;0,G366+1,0),0)</f>
        <v>0</v>
      </c>
      <c r="I366" s="211">
        <f>IF(I$2&lt;=analysis_period,IF(SUM($C700:I700)&gt;0,H366+1,0),0)</f>
        <v>0</v>
      </c>
      <c r="J366" s="211">
        <f>IF(J$2&lt;=analysis_period,IF(SUM($C700:J700)&gt;0,I366+1,0),0)</f>
        <v>0</v>
      </c>
      <c r="K366" s="211">
        <f>IF(K$2&lt;=analysis_period,IF(SUM($C700:K700)&gt;0,J366+1,0),0)</f>
        <v>0</v>
      </c>
      <c r="L366" s="211">
        <f>IF(L$2&lt;=analysis_period,IF(SUM($C700:L700)&gt;0,K366+1,0),0)</f>
        <v>0</v>
      </c>
      <c r="M366" s="211">
        <f>IF(M$2&lt;=analysis_period,IF(SUM($C700:M700)&gt;0,L366+1,0),0)</f>
        <v>0</v>
      </c>
      <c r="N366" s="211">
        <f>IF(N$2&lt;=analysis_period,IF(SUM($C700:N700)&gt;0,M366+1,0),0)</f>
        <v>0</v>
      </c>
      <c r="O366" s="211">
        <f>IF(O$2&lt;=analysis_period,IF(SUM($C700:O700)&gt;0,N366+1,0),0)</f>
        <v>0</v>
      </c>
      <c r="P366" s="211">
        <f>IF(P$2&lt;=analysis_period,IF(SUM($C700:P700)&gt;0,O366+1,0),0)</f>
        <v>0</v>
      </c>
      <c r="Q366" s="211">
        <f>IF(Q$2&lt;=analysis_period,IF(SUM($C700:Q700)&gt;0,P366+1,0),0)</f>
        <v>0</v>
      </c>
      <c r="R366" s="211">
        <f>IF(R$2&lt;=analysis_period,IF(SUM($C700:R700)&gt;0,Q366+1,0),0)</f>
        <v>0</v>
      </c>
      <c r="S366" s="211">
        <f>IF(S$2&lt;=analysis_period,IF(SUM($C700:S700)&gt;0,R366+1,0),0)</f>
        <v>0</v>
      </c>
      <c r="T366" s="211">
        <f>IF(T$2&lt;=analysis_period,IF(SUM($C700:T700)&gt;0,S366+1,0),0)</f>
        <v>0</v>
      </c>
      <c r="U366" s="211">
        <f>IF(U$2&lt;=analysis_period,IF(SUM($C700:U700)&gt;0,T366+1,0),0)</f>
        <v>0</v>
      </c>
      <c r="V366" s="211">
        <f>IF(V$2&lt;=analysis_period,IF(SUM($C700:V700)&gt;0,U366+1,0),0)</f>
        <v>0</v>
      </c>
      <c r="W366" s="211">
        <f>IF(W$2&lt;=analysis_period,IF(SUM($C700:W700)&gt;0,V366+1,0),0)</f>
        <v>0</v>
      </c>
      <c r="X366" s="211">
        <f>IF(X$2&lt;=analysis_period,IF(SUM($C700:X700)&gt;0,W366+1,0),0)</f>
        <v>0</v>
      </c>
      <c r="Y366" s="211">
        <f>IF(Y$2&lt;=analysis_period,IF(SUM($C700:Y700)&gt;0,X366+1,0),0)</f>
        <v>0</v>
      </c>
      <c r="Z366" s="211">
        <f>IF(Z$2&lt;=analysis_period,IF(SUM($C700:Z700)&gt;0,Y366+1,0),0)</f>
        <v>0</v>
      </c>
      <c r="AA366" s="211">
        <f>IF(AA$2&lt;=analysis_period,IF(SUM($C700:AA700)&gt;0,Z366+1,0),0)</f>
        <v>0</v>
      </c>
      <c r="AB366" s="211">
        <f>IF(AB$2&lt;=analysis_period,IF(SUM($C700:AB700)&gt;0,AA366+1,0),0)</f>
        <v>0</v>
      </c>
      <c r="AC366" s="211">
        <f>IF(AC$2&lt;=analysis_period,IF(SUM($C700:AC700)&gt;0,AB366+1,0),0)</f>
        <v>0</v>
      </c>
      <c r="AD366" s="211">
        <f>IF(AD$2&lt;=analysis_period,IF(SUM($C700:AD700)&gt;0,AC366+1,0),0)</f>
        <v>0</v>
      </c>
      <c r="AE366" s="211">
        <f>IF(AE$2&lt;=analysis_period,IF(SUM($C700:AE700)&gt;0,AD366+1,0),0)</f>
        <v>0</v>
      </c>
      <c r="AF366" s="211">
        <f>IF(AF$2&lt;=analysis_period,IF(SUM($C700:AF700)&gt;0,AE366+1,0),0)</f>
        <v>0</v>
      </c>
      <c r="AG366" s="211">
        <f>IF(AG$2&lt;=analysis_period,IF(SUM($C700:AG700)&gt;0,AF366+1,0),0)</f>
        <v>0</v>
      </c>
      <c r="AH366" s="211">
        <f>IF(AH$2&lt;=analysis_period,IF(SUM($C700:AH700)&gt;0,AG366+1,0),0)</f>
        <v>0</v>
      </c>
      <c r="AI366" s="211">
        <f>IF(AI$2&lt;=analysis_period,IF(SUM($C700:AI700)&gt;0,AH366+1,0),0)</f>
        <v>0</v>
      </c>
      <c r="AJ366" s="211">
        <f>IF(AJ$2&lt;=analysis_period,IF(SUM($C700:AJ700)&gt;0,AI366+1,0),0)</f>
        <v>0</v>
      </c>
      <c r="AK366" s="211">
        <f>IF(AK$2&lt;=analysis_period,IF(SUM($C700:AK700)&gt;0,AJ366+1,0),0)</f>
        <v>0</v>
      </c>
      <c r="AL366" s="211">
        <f>IF(AL$2&lt;=analysis_period,IF(SUM($C700:AL700)&gt;0,AK366+1,0),0)</f>
        <v>0</v>
      </c>
      <c r="AM366" s="211">
        <f>IF(AM$2&lt;=analysis_period,IF(SUM($C700:AM700)&gt;0,AL366+1,0),0)</f>
        <v>0</v>
      </c>
      <c r="AN366" s="211">
        <f>IF(AN$2&lt;=analysis_period,IF(SUM($C700:AN700)&gt;0,AM366+1,0),0)</f>
        <v>0</v>
      </c>
      <c r="AO366" s="211">
        <f>IF(AO$2&lt;=analysis_period,IF(SUM($C700:AO700)&gt;0,AN366+1,0),0)</f>
        <v>0</v>
      </c>
      <c r="AP366" s="211">
        <f>IF(AP$2&lt;=analysis_period,IF(SUM($C700:AP700)&gt;0,AO366+1,0),0)</f>
        <v>0</v>
      </c>
    </row>
    <row r="367" spans="1:42" x14ac:dyDescent="0.2">
      <c r="A367" s="16">
        <f>A366+1</f>
        <v>2</v>
      </c>
      <c r="B367" s="4">
        <v>0</v>
      </c>
      <c r="C367" s="211">
        <f>IF(C$2&lt;=analysis_period,IF(SUM($C701:C701)&gt;0,B367+1,0),0)</f>
        <v>0</v>
      </c>
      <c r="D367" s="211">
        <f>IF(D$2&lt;=analysis_period,IF(SUM($C701:D701)&gt;0,C367+1,0),0)</f>
        <v>0</v>
      </c>
      <c r="E367" s="211">
        <f>IF(E$2&lt;=analysis_period,IF(SUM($C701:E701)&gt;0,D367+1,0),0)</f>
        <v>0</v>
      </c>
      <c r="F367" s="211">
        <f>IF(F$2&lt;=analysis_period,IF(SUM($C701:F701)&gt;0,E367+1,0),0)</f>
        <v>0</v>
      </c>
      <c r="G367" s="211">
        <f>IF(G$2&lt;=analysis_period,IF(SUM($C701:G701)&gt;0,F367+1,0),0)</f>
        <v>0</v>
      </c>
      <c r="H367" s="211">
        <f>IF(H$2&lt;=analysis_period,IF(SUM($C701:H701)&gt;0,G367+1,0),0)</f>
        <v>0</v>
      </c>
      <c r="I367" s="211">
        <f>IF(I$2&lt;=analysis_period,IF(SUM($C701:I701)&gt;0,H367+1,0),0)</f>
        <v>0</v>
      </c>
      <c r="J367" s="211">
        <f>IF(J$2&lt;=analysis_period,IF(SUM($C701:J701)&gt;0,I367+1,0),0)</f>
        <v>0</v>
      </c>
      <c r="K367" s="211">
        <f>IF(K$2&lt;=analysis_period,IF(SUM($C701:K701)&gt;0,J367+1,0),0)</f>
        <v>0</v>
      </c>
      <c r="L367" s="211">
        <f>IF(L$2&lt;=analysis_period,IF(SUM($C701:L701)&gt;0,K367+1,0),0)</f>
        <v>0</v>
      </c>
      <c r="M367" s="211">
        <f>IF(M$2&lt;=analysis_period,IF(SUM($C701:M701)&gt;0,L367+1,0),0)</f>
        <v>0</v>
      </c>
      <c r="N367" s="211">
        <f>IF(N$2&lt;=analysis_period,IF(SUM($C701:N701)&gt;0,M367+1,0),0)</f>
        <v>0</v>
      </c>
      <c r="O367" s="211">
        <f>IF(O$2&lt;=analysis_period,IF(SUM($C701:O701)&gt;0,N367+1,0),0)</f>
        <v>0</v>
      </c>
      <c r="P367" s="211">
        <f>IF(P$2&lt;=analysis_period,IF(SUM($C701:P701)&gt;0,O367+1,0),0)</f>
        <v>0</v>
      </c>
      <c r="Q367" s="211">
        <f>IF(Q$2&lt;=analysis_period,IF(SUM($C701:Q701)&gt;0,P367+1,0),0)</f>
        <v>0</v>
      </c>
      <c r="R367" s="211">
        <f>IF(R$2&lt;=analysis_period,IF(SUM($C701:R701)&gt;0,Q367+1,0),0)</f>
        <v>0</v>
      </c>
      <c r="S367" s="211">
        <f>IF(S$2&lt;=analysis_period,IF(SUM($C701:S701)&gt;0,R367+1,0),0)</f>
        <v>0</v>
      </c>
      <c r="T367" s="211">
        <f>IF(T$2&lt;=analysis_period,IF(SUM($C701:T701)&gt;0,S367+1,0),0)</f>
        <v>0</v>
      </c>
      <c r="U367" s="211">
        <f>IF(U$2&lt;=analysis_period,IF(SUM($C701:U701)&gt;0,T367+1,0),0)</f>
        <v>0</v>
      </c>
      <c r="V367" s="211">
        <f>IF(V$2&lt;=analysis_period,IF(SUM($C701:V701)&gt;0,U367+1,0),0)</f>
        <v>0</v>
      </c>
      <c r="W367" s="211">
        <f>IF(W$2&lt;=analysis_period,IF(SUM($C701:W701)&gt;0,V367+1,0),0)</f>
        <v>0</v>
      </c>
      <c r="X367" s="211">
        <f>IF(X$2&lt;=analysis_period,IF(SUM($C701:X701)&gt;0,W367+1,0),0)</f>
        <v>0</v>
      </c>
      <c r="Y367" s="211">
        <f>IF(Y$2&lt;=analysis_period,IF(SUM($C701:Y701)&gt;0,X367+1,0),0)</f>
        <v>0</v>
      </c>
      <c r="Z367" s="211">
        <f>IF(Z$2&lt;=analysis_period,IF(SUM($C701:Z701)&gt;0,Y367+1,0),0)</f>
        <v>0</v>
      </c>
      <c r="AA367" s="211">
        <f>IF(AA$2&lt;=analysis_period,IF(SUM($C701:AA701)&gt;0,Z367+1,0),0)</f>
        <v>0</v>
      </c>
      <c r="AB367" s="211">
        <f>IF(AB$2&lt;=analysis_period,IF(SUM($C701:AB701)&gt;0,AA367+1,0),0)</f>
        <v>0</v>
      </c>
      <c r="AC367" s="211">
        <f>IF(AC$2&lt;=analysis_period,IF(SUM($C701:AC701)&gt;0,AB367+1,0),0)</f>
        <v>0</v>
      </c>
      <c r="AD367" s="211">
        <f>IF(AD$2&lt;=analysis_period,IF(SUM($C701:AD701)&gt;0,AC367+1,0),0)</f>
        <v>0</v>
      </c>
      <c r="AE367" s="211">
        <f>IF(AE$2&lt;=analysis_period,IF(SUM($C701:AE701)&gt;0,AD367+1,0),0)</f>
        <v>0</v>
      </c>
      <c r="AF367" s="211">
        <f>IF(AF$2&lt;=analysis_period,IF(SUM($C701:AF701)&gt;0,AE367+1,0),0)</f>
        <v>0</v>
      </c>
      <c r="AG367" s="211">
        <f>IF(AG$2&lt;=analysis_period,IF(SUM($C701:AG701)&gt;0,AF367+1,0),0)</f>
        <v>0</v>
      </c>
      <c r="AH367" s="211">
        <f>IF(AH$2&lt;=analysis_period,IF(SUM($C701:AH701)&gt;0,AG367+1,0),0)</f>
        <v>0</v>
      </c>
      <c r="AI367" s="211">
        <f>IF(AI$2&lt;=analysis_period,IF(SUM($C701:AI701)&gt;0,AH367+1,0),0)</f>
        <v>0</v>
      </c>
      <c r="AJ367" s="211">
        <f>IF(AJ$2&lt;=analysis_period,IF(SUM($C701:AJ701)&gt;0,AI367+1,0),0)</f>
        <v>0</v>
      </c>
      <c r="AK367" s="211">
        <f>IF(AK$2&lt;=analysis_period,IF(SUM($C701:AK701)&gt;0,AJ367+1,0),0)</f>
        <v>0</v>
      </c>
      <c r="AL367" s="211">
        <f>IF(AL$2&lt;=analysis_period,IF(SUM($C701:AL701)&gt;0,AK367+1,0),0)</f>
        <v>0</v>
      </c>
      <c r="AM367" s="211">
        <f>IF(AM$2&lt;=analysis_period,IF(SUM($C701:AM701)&gt;0,AL367+1,0),0)</f>
        <v>0</v>
      </c>
      <c r="AN367" s="211">
        <f>IF(AN$2&lt;=analysis_period,IF(SUM($C701:AN701)&gt;0,AM367+1,0),0)</f>
        <v>0</v>
      </c>
      <c r="AO367" s="211">
        <f>IF(AO$2&lt;=analysis_period,IF(SUM($C701:AO701)&gt;0,AN367+1,0),0)</f>
        <v>0</v>
      </c>
      <c r="AP367" s="211">
        <f>IF(AP$2&lt;=analysis_period,IF(SUM($C701:AP701)&gt;0,AO367+1,0),0)</f>
        <v>0</v>
      </c>
    </row>
    <row r="368" spans="1:42" x14ac:dyDescent="0.2">
      <c r="A368" s="16">
        <f t="shared" ref="A368:A375" si="137">A367+1</f>
        <v>3</v>
      </c>
      <c r="B368" s="4">
        <v>0</v>
      </c>
      <c r="C368" s="211">
        <f>IF(C$2&lt;=analysis_period,IF(SUM($C702:C702)&gt;0,B368+1,0),0)</f>
        <v>0</v>
      </c>
      <c r="D368" s="211">
        <f>IF(D$2&lt;=analysis_period,IF(SUM($C702:D702)&gt;0,C368+1,0),0)</f>
        <v>0</v>
      </c>
      <c r="E368" s="211">
        <f>IF(E$2&lt;=analysis_period,IF(SUM($C702:E702)&gt;0,D368+1,0),0)</f>
        <v>0</v>
      </c>
      <c r="F368" s="211">
        <f>IF(F$2&lt;=analysis_period,IF(SUM($C702:F702)&gt;0,E368+1,0),0)</f>
        <v>0</v>
      </c>
      <c r="G368" s="211">
        <f>IF(G$2&lt;=analysis_period,IF(SUM($C702:G702)&gt;0,F368+1,0),0)</f>
        <v>0</v>
      </c>
      <c r="H368" s="211">
        <f>IF(H$2&lt;=analysis_period,IF(SUM($C702:H702)&gt;0,G368+1,0),0)</f>
        <v>0</v>
      </c>
      <c r="I368" s="211">
        <f>IF(I$2&lt;=analysis_period,IF(SUM($C702:I702)&gt;0,H368+1,0),0)</f>
        <v>0</v>
      </c>
      <c r="J368" s="211">
        <f>IF(J$2&lt;=analysis_period,IF(SUM($C702:J702)&gt;0,I368+1,0),0)</f>
        <v>0</v>
      </c>
      <c r="K368" s="211">
        <f>IF(K$2&lt;=analysis_period,IF(SUM($C702:K702)&gt;0,J368+1,0),0)</f>
        <v>0</v>
      </c>
      <c r="L368" s="211">
        <f>IF(L$2&lt;=analysis_period,IF(SUM($C702:L702)&gt;0,K368+1,0),0)</f>
        <v>0</v>
      </c>
      <c r="M368" s="211">
        <f>IF(M$2&lt;=analysis_period,IF(SUM($C702:M702)&gt;0,L368+1,0),0)</f>
        <v>0</v>
      </c>
      <c r="N368" s="211">
        <f>IF(N$2&lt;=analysis_period,IF(SUM($C702:N702)&gt;0,M368+1,0),0)</f>
        <v>0</v>
      </c>
      <c r="O368" s="211">
        <f>IF(O$2&lt;=analysis_period,IF(SUM($C702:O702)&gt;0,N368+1,0),0)</f>
        <v>0</v>
      </c>
      <c r="P368" s="211">
        <f>IF(P$2&lt;=analysis_period,IF(SUM($C702:P702)&gt;0,O368+1,0),0)</f>
        <v>0</v>
      </c>
      <c r="Q368" s="211">
        <f>IF(Q$2&lt;=analysis_period,IF(SUM($C702:Q702)&gt;0,P368+1,0),0)</f>
        <v>0</v>
      </c>
      <c r="R368" s="211">
        <f>IF(R$2&lt;=analysis_period,IF(SUM($C702:R702)&gt;0,Q368+1,0),0)</f>
        <v>0</v>
      </c>
      <c r="S368" s="211">
        <f>IF(S$2&lt;=analysis_period,IF(SUM($C702:S702)&gt;0,R368+1,0),0)</f>
        <v>0</v>
      </c>
      <c r="T368" s="211">
        <f>IF(T$2&lt;=analysis_period,IF(SUM($C702:T702)&gt;0,S368+1,0),0)</f>
        <v>0</v>
      </c>
      <c r="U368" s="211">
        <f>IF(U$2&lt;=analysis_period,IF(SUM($C702:U702)&gt;0,T368+1,0),0)</f>
        <v>0</v>
      </c>
      <c r="V368" s="211">
        <f>IF(V$2&lt;=analysis_period,IF(SUM($C702:V702)&gt;0,U368+1,0),0)</f>
        <v>0</v>
      </c>
      <c r="W368" s="211">
        <f>IF(W$2&lt;=analysis_period,IF(SUM($C702:W702)&gt;0,V368+1,0),0)</f>
        <v>0</v>
      </c>
      <c r="X368" s="211">
        <f>IF(X$2&lt;=analysis_period,IF(SUM($C702:X702)&gt;0,W368+1,0),0)</f>
        <v>0</v>
      </c>
      <c r="Y368" s="211">
        <f>IF(Y$2&lt;=analysis_period,IF(SUM($C702:Y702)&gt;0,X368+1,0),0)</f>
        <v>0</v>
      </c>
      <c r="Z368" s="211">
        <f>IF(Z$2&lt;=analysis_period,IF(SUM($C702:Z702)&gt;0,Y368+1,0),0)</f>
        <v>0</v>
      </c>
      <c r="AA368" s="211">
        <f>IF(AA$2&lt;=analysis_period,IF(SUM($C702:AA702)&gt;0,Z368+1,0),0)</f>
        <v>0</v>
      </c>
      <c r="AB368" s="211">
        <f>IF(AB$2&lt;=analysis_period,IF(SUM($C702:AB702)&gt;0,AA368+1,0),0)</f>
        <v>0</v>
      </c>
      <c r="AC368" s="211">
        <f>IF(AC$2&lt;=analysis_period,IF(SUM($C702:AC702)&gt;0,AB368+1,0),0)</f>
        <v>0</v>
      </c>
      <c r="AD368" s="211">
        <f>IF(AD$2&lt;=analysis_period,IF(SUM($C702:AD702)&gt;0,AC368+1,0),0)</f>
        <v>0</v>
      </c>
      <c r="AE368" s="211">
        <f>IF(AE$2&lt;=analysis_period,IF(SUM($C702:AE702)&gt;0,AD368+1,0),0)</f>
        <v>0</v>
      </c>
      <c r="AF368" s="211">
        <f>IF(AF$2&lt;=analysis_period,IF(SUM($C702:AF702)&gt;0,AE368+1,0),0)</f>
        <v>0</v>
      </c>
      <c r="AG368" s="211">
        <f>IF(AG$2&lt;=analysis_period,IF(SUM($C702:AG702)&gt;0,AF368+1,0),0)</f>
        <v>0</v>
      </c>
      <c r="AH368" s="211">
        <f>IF(AH$2&lt;=analysis_period,IF(SUM($C702:AH702)&gt;0,AG368+1,0),0)</f>
        <v>0</v>
      </c>
      <c r="AI368" s="211">
        <f>IF(AI$2&lt;=analysis_period,IF(SUM($C702:AI702)&gt;0,AH368+1,0),0)</f>
        <v>0</v>
      </c>
      <c r="AJ368" s="211">
        <f>IF(AJ$2&lt;=analysis_period,IF(SUM($C702:AJ702)&gt;0,AI368+1,0),0)</f>
        <v>0</v>
      </c>
      <c r="AK368" s="211">
        <f>IF(AK$2&lt;=analysis_period,IF(SUM($C702:AK702)&gt;0,AJ368+1,0),0)</f>
        <v>0</v>
      </c>
      <c r="AL368" s="211">
        <f>IF(AL$2&lt;=analysis_period,IF(SUM($C702:AL702)&gt;0,AK368+1,0),0)</f>
        <v>0</v>
      </c>
      <c r="AM368" s="211">
        <f>IF(AM$2&lt;=analysis_period,IF(SUM($C702:AM702)&gt;0,AL368+1,0),0)</f>
        <v>0</v>
      </c>
      <c r="AN368" s="211">
        <f>IF(AN$2&lt;=analysis_period,IF(SUM($C702:AN702)&gt;0,AM368+1,0),0)</f>
        <v>0</v>
      </c>
      <c r="AO368" s="211">
        <f>IF(AO$2&lt;=analysis_period,IF(SUM($C702:AO702)&gt;0,AN368+1,0),0)</f>
        <v>0</v>
      </c>
      <c r="AP368" s="211">
        <f>IF(AP$2&lt;=analysis_period,IF(SUM($C702:AP702)&gt;0,AO368+1,0),0)</f>
        <v>0</v>
      </c>
    </row>
    <row r="369" spans="1:42" x14ac:dyDescent="0.2">
      <c r="A369" s="16">
        <f t="shared" si="137"/>
        <v>4</v>
      </c>
      <c r="B369" s="4">
        <v>0</v>
      </c>
      <c r="C369" s="211">
        <f>IF(C$2&lt;=analysis_period,IF(SUM($C703:C703)&gt;0,B369+1,0),0)</f>
        <v>0</v>
      </c>
      <c r="D369" s="211">
        <f>IF(D$2&lt;=analysis_period,IF(SUM($C703:D703)&gt;0,C369+1,0),0)</f>
        <v>0</v>
      </c>
      <c r="E369" s="211">
        <f>IF(E$2&lt;=analysis_period,IF(SUM($C703:E703)&gt;0,D369+1,0),0)</f>
        <v>0</v>
      </c>
      <c r="F369" s="211">
        <f>IF(F$2&lt;=analysis_period,IF(SUM($C703:F703)&gt;0,E369+1,0),0)</f>
        <v>0</v>
      </c>
      <c r="G369" s="211">
        <f>IF(G$2&lt;=analysis_period,IF(SUM($C703:G703)&gt;0,F369+1,0),0)</f>
        <v>0</v>
      </c>
      <c r="H369" s="211">
        <f>IF(H$2&lt;=analysis_period,IF(SUM($C703:H703)&gt;0,G369+1,0),0)</f>
        <v>0</v>
      </c>
      <c r="I369" s="211">
        <f>IF(I$2&lt;=analysis_period,IF(SUM($C703:I703)&gt;0,H369+1,0),0)</f>
        <v>0</v>
      </c>
      <c r="J369" s="211">
        <f>IF(J$2&lt;=analysis_period,IF(SUM($C703:J703)&gt;0,I369+1,0),0)</f>
        <v>0</v>
      </c>
      <c r="K369" s="211">
        <f>IF(K$2&lt;=analysis_period,IF(SUM($C703:K703)&gt;0,J369+1,0),0)</f>
        <v>0</v>
      </c>
      <c r="L369" s="211">
        <f>IF(L$2&lt;=analysis_period,IF(SUM($C703:L703)&gt;0,K369+1,0),0)</f>
        <v>0</v>
      </c>
      <c r="M369" s="211">
        <f>IF(M$2&lt;=analysis_period,IF(SUM($C703:M703)&gt;0,L369+1,0),0)</f>
        <v>0</v>
      </c>
      <c r="N369" s="211">
        <f>IF(N$2&lt;=analysis_period,IF(SUM($C703:N703)&gt;0,M369+1,0),0)</f>
        <v>0</v>
      </c>
      <c r="O369" s="211">
        <f>IF(O$2&lt;=analysis_period,IF(SUM($C703:O703)&gt;0,N369+1,0),0)</f>
        <v>0</v>
      </c>
      <c r="P369" s="211">
        <f>IF(P$2&lt;=analysis_period,IF(SUM($C703:P703)&gt;0,O369+1,0),0)</f>
        <v>0</v>
      </c>
      <c r="Q369" s="211">
        <f>IF(Q$2&lt;=analysis_period,IF(SUM($C703:Q703)&gt;0,P369+1,0),0)</f>
        <v>0</v>
      </c>
      <c r="R369" s="211">
        <f>IF(R$2&lt;=analysis_period,IF(SUM($C703:R703)&gt;0,Q369+1,0),0)</f>
        <v>0</v>
      </c>
      <c r="S369" s="211">
        <f>IF(S$2&lt;=analysis_period,IF(SUM($C703:S703)&gt;0,R369+1,0),0)</f>
        <v>0</v>
      </c>
      <c r="T369" s="211">
        <f>IF(T$2&lt;=analysis_period,IF(SUM($C703:T703)&gt;0,S369+1,0),0)</f>
        <v>0</v>
      </c>
      <c r="U369" s="211">
        <f>IF(U$2&lt;=analysis_period,IF(SUM($C703:U703)&gt;0,T369+1,0),0)</f>
        <v>0</v>
      </c>
      <c r="V369" s="211">
        <f>IF(V$2&lt;=analysis_period,IF(SUM($C703:V703)&gt;0,U369+1,0),0)</f>
        <v>0</v>
      </c>
      <c r="W369" s="211">
        <f>IF(W$2&lt;=analysis_period,IF(SUM($C703:W703)&gt;0,V369+1,0),0)</f>
        <v>0</v>
      </c>
      <c r="X369" s="211">
        <f>IF(X$2&lt;=analysis_period,IF(SUM($C703:X703)&gt;0,W369+1,0),0)</f>
        <v>0</v>
      </c>
      <c r="Y369" s="211">
        <f>IF(Y$2&lt;=analysis_period,IF(SUM($C703:Y703)&gt;0,X369+1,0),0)</f>
        <v>0</v>
      </c>
      <c r="Z369" s="211">
        <f>IF(Z$2&lt;=analysis_period,IF(SUM($C703:Z703)&gt;0,Y369+1,0),0)</f>
        <v>0</v>
      </c>
      <c r="AA369" s="211">
        <f>IF(AA$2&lt;=analysis_period,IF(SUM($C703:AA703)&gt;0,Z369+1,0),0)</f>
        <v>0</v>
      </c>
      <c r="AB369" s="211">
        <f>IF(AB$2&lt;=analysis_period,IF(SUM($C703:AB703)&gt;0,AA369+1,0),0)</f>
        <v>0</v>
      </c>
      <c r="AC369" s="211">
        <f>IF(AC$2&lt;=analysis_period,IF(SUM($C703:AC703)&gt;0,AB369+1,0),0)</f>
        <v>0</v>
      </c>
      <c r="AD369" s="211">
        <f>IF(AD$2&lt;=analysis_period,IF(SUM($C703:AD703)&gt;0,AC369+1,0),0)</f>
        <v>0</v>
      </c>
      <c r="AE369" s="211">
        <f>IF(AE$2&lt;=analysis_period,IF(SUM($C703:AE703)&gt;0,AD369+1,0),0)</f>
        <v>0</v>
      </c>
      <c r="AF369" s="211">
        <f>IF(AF$2&lt;=analysis_period,IF(SUM($C703:AF703)&gt;0,AE369+1,0),0)</f>
        <v>0</v>
      </c>
      <c r="AG369" s="211">
        <f>IF(AG$2&lt;=analysis_period,IF(SUM($C703:AG703)&gt;0,AF369+1,0),0)</f>
        <v>0</v>
      </c>
      <c r="AH369" s="211">
        <f>IF(AH$2&lt;=analysis_period,IF(SUM($C703:AH703)&gt;0,AG369+1,0),0)</f>
        <v>0</v>
      </c>
      <c r="AI369" s="211">
        <f>IF(AI$2&lt;=analysis_period,IF(SUM($C703:AI703)&gt;0,AH369+1,0),0)</f>
        <v>0</v>
      </c>
      <c r="AJ369" s="211">
        <f>IF(AJ$2&lt;=analysis_period,IF(SUM($C703:AJ703)&gt;0,AI369+1,0),0)</f>
        <v>0</v>
      </c>
      <c r="AK369" s="211">
        <f>IF(AK$2&lt;=analysis_period,IF(SUM($C703:AK703)&gt;0,AJ369+1,0),0)</f>
        <v>0</v>
      </c>
      <c r="AL369" s="211">
        <f>IF(AL$2&lt;=analysis_period,IF(SUM($C703:AL703)&gt;0,AK369+1,0),0)</f>
        <v>0</v>
      </c>
      <c r="AM369" s="211">
        <f>IF(AM$2&lt;=analysis_period,IF(SUM($C703:AM703)&gt;0,AL369+1,0),0)</f>
        <v>0</v>
      </c>
      <c r="AN369" s="211">
        <f>IF(AN$2&lt;=analysis_period,IF(SUM($C703:AN703)&gt;0,AM369+1,0),0)</f>
        <v>0</v>
      </c>
      <c r="AO369" s="211">
        <f>IF(AO$2&lt;=analysis_period,IF(SUM($C703:AO703)&gt;0,AN369+1,0),0)</f>
        <v>0</v>
      </c>
      <c r="AP369" s="211">
        <f>IF(AP$2&lt;=analysis_period,IF(SUM($C703:AP703)&gt;0,AO369+1,0),0)</f>
        <v>0</v>
      </c>
    </row>
    <row r="370" spans="1:42" x14ac:dyDescent="0.2">
      <c r="A370" s="16">
        <f t="shared" si="137"/>
        <v>5</v>
      </c>
      <c r="B370" s="4">
        <v>0</v>
      </c>
      <c r="C370" s="211">
        <f>IF(C$2&lt;=analysis_period,IF(SUM($C704:C704)&gt;0,B370+1,0),0)</f>
        <v>0</v>
      </c>
      <c r="D370" s="211">
        <f>IF(D$2&lt;=analysis_period,IF(SUM($C704:D704)&gt;0,C370+1,0),0)</f>
        <v>0</v>
      </c>
      <c r="E370" s="211">
        <f>IF(E$2&lt;=analysis_period,IF(SUM($C704:E704)&gt;0,D370+1,0),0)</f>
        <v>0</v>
      </c>
      <c r="F370" s="211">
        <f>IF(F$2&lt;=analysis_period,IF(SUM($C704:F704)&gt;0,E370+1,0),0)</f>
        <v>0</v>
      </c>
      <c r="G370" s="211">
        <f>IF(G$2&lt;=analysis_period,IF(SUM($C704:G704)&gt;0,F370+1,0),0)</f>
        <v>0</v>
      </c>
      <c r="H370" s="211">
        <f>IF(H$2&lt;=analysis_period,IF(SUM($C704:H704)&gt;0,G370+1,0),0)</f>
        <v>0</v>
      </c>
      <c r="I370" s="211">
        <f>IF(I$2&lt;=analysis_period,IF(SUM($C704:I704)&gt;0,H370+1,0),0)</f>
        <v>0</v>
      </c>
      <c r="J370" s="211">
        <f>IF(J$2&lt;=analysis_period,IF(SUM($C704:J704)&gt;0,I370+1,0),0)</f>
        <v>0</v>
      </c>
      <c r="K370" s="211">
        <f>IF(K$2&lt;=analysis_period,IF(SUM($C704:K704)&gt;0,J370+1,0),0)</f>
        <v>0</v>
      </c>
      <c r="L370" s="211">
        <f>IF(L$2&lt;=analysis_period,IF(SUM($C704:L704)&gt;0,K370+1,0),0)</f>
        <v>0</v>
      </c>
      <c r="M370" s="211">
        <f>IF(M$2&lt;=analysis_period,IF(SUM($C704:M704)&gt;0,L370+1,0),0)</f>
        <v>0</v>
      </c>
      <c r="N370" s="211">
        <f>IF(N$2&lt;=analysis_period,IF(SUM($C704:N704)&gt;0,M370+1,0),0)</f>
        <v>0</v>
      </c>
      <c r="O370" s="211">
        <f>IF(O$2&lt;=analysis_period,IF(SUM($C704:O704)&gt;0,N370+1,0),0)</f>
        <v>0</v>
      </c>
      <c r="P370" s="211">
        <f>IF(P$2&lt;=analysis_period,IF(SUM($C704:P704)&gt;0,O370+1,0),0)</f>
        <v>0</v>
      </c>
      <c r="Q370" s="211">
        <f>IF(Q$2&lt;=analysis_period,IF(SUM($C704:Q704)&gt;0,P370+1,0),0)</f>
        <v>0</v>
      </c>
      <c r="R370" s="211">
        <f>IF(R$2&lt;=analysis_period,IF(SUM($C704:R704)&gt;0,Q370+1,0),0)</f>
        <v>0</v>
      </c>
      <c r="S370" s="211">
        <f>IF(S$2&lt;=analysis_period,IF(SUM($C704:S704)&gt;0,R370+1,0),0)</f>
        <v>0</v>
      </c>
      <c r="T370" s="211">
        <f>IF(T$2&lt;=analysis_period,IF(SUM($C704:T704)&gt;0,S370+1,0),0)</f>
        <v>0</v>
      </c>
      <c r="U370" s="211">
        <f>IF(U$2&lt;=analysis_period,IF(SUM($C704:U704)&gt;0,T370+1,0),0)</f>
        <v>0</v>
      </c>
      <c r="V370" s="211">
        <f>IF(V$2&lt;=analysis_period,IF(SUM($C704:V704)&gt;0,U370+1,0),0)</f>
        <v>0</v>
      </c>
      <c r="W370" s="211">
        <f>IF(W$2&lt;=analysis_period,IF(SUM($C704:W704)&gt;0,V370+1,0),0)</f>
        <v>0</v>
      </c>
      <c r="X370" s="211">
        <f>IF(X$2&lt;=analysis_period,IF(SUM($C704:X704)&gt;0,W370+1,0),0)</f>
        <v>0</v>
      </c>
      <c r="Y370" s="211">
        <f>IF(Y$2&lt;=analysis_period,IF(SUM($C704:Y704)&gt;0,X370+1,0),0)</f>
        <v>0</v>
      </c>
      <c r="Z370" s="211">
        <f>IF(Z$2&lt;=analysis_period,IF(SUM($C704:Z704)&gt;0,Y370+1,0),0)</f>
        <v>0</v>
      </c>
      <c r="AA370" s="211">
        <f>IF(AA$2&lt;=analysis_period,IF(SUM($C704:AA704)&gt;0,Z370+1,0),0)</f>
        <v>0</v>
      </c>
      <c r="AB370" s="211">
        <f>IF(AB$2&lt;=analysis_period,IF(SUM($C704:AB704)&gt;0,AA370+1,0),0)</f>
        <v>0</v>
      </c>
      <c r="AC370" s="211">
        <f>IF(AC$2&lt;=analysis_period,IF(SUM($C704:AC704)&gt;0,AB370+1,0),0)</f>
        <v>0</v>
      </c>
      <c r="AD370" s="211">
        <f>IF(AD$2&lt;=analysis_period,IF(SUM($C704:AD704)&gt;0,AC370+1,0),0)</f>
        <v>0</v>
      </c>
      <c r="AE370" s="211">
        <f>IF(AE$2&lt;=analysis_period,IF(SUM($C704:AE704)&gt;0,AD370+1,0),0)</f>
        <v>0</v>
      </c>
      <c r="AF370" s="211">
        <f>IF(AF$2&lt;=analysis_period,IF(SUM($C704:AF704)&gt;0,AE370+1,0),0)</f>
        <v>0</v>
      </c>
      <c r="AG370" s="211">
        <f>IF(AG$2&lt;=analysis_period,IF(SUM($C704:AG704)&gt;0,AF370+1,0),0)</f>
        <v>0</v>
      </c>
      <c r="AH370" s="211">
        <f>IF(AH$2&lt;=analysis_period,IF(SUM($C704:AH704)&gt;0,AG370+1,0),0)</f>
        <v>0</v>
      </c>
      <c r="AI370" s="211">
        <f>IF(AI$2&lt;=analysis_period,IF(SUM($C704:AI704)&gt;0,AH370+1,0),0)</f>
        <v>0</v>
      </c>
      <c r="AJ370" s="211">
        <f>IF(AJ$2&lt;=analysis_period,IF(SUM($C704:AJ704)&gt;0,AI370+1,0),0)</f>
        <v>0</v>
      </c>
      <c r="AK370" s="211">
        <f>IF(AK$2&lt;=analysis_period,IF(SUM($C704:AK704)&gt;0,AJ370+1,0),0)</f>
        <v>0</v>
      </c>
      <c r="AL370" s="211">
        <f>IF(AL$2&lt;=analysis_period,IF(SUM($C704:AL704)&gt;0,AK370+1,0),0)</f>
        <v>0</v>
      </c>
      <c r="AM370" s="211">
        <f>IF(AM$2&lt;=analysis_period,IF(SUM($C704:AM704)&gt;0,AL370+1,0),0)</f>
        <v>0</v>
      </c>
      <c r="AN370" s="211">
        <f>IF(AN$2&lt;=analysis_period,IF(SUM($C704:AN704)&gt;0,AM370+1,0),0)</f>
        <v>0</v>
      </c>
      <c r="AO370" s="211">
        <f>IF(AO$2&lt;=analysis_period,IF(SUM($C704:AO704)&gt;0,AN370+1,0),0)</f>
        <v>0</v>
      </c>
      <c r="AP370" s="211">
        <f>IF(AP$2&lt;=analysis_period,IF(SUM($C704:AP704)&gt;0,AO370+1,0),0)</f>
        <v>0</v>
      </c>
    </row>
    <row r="371" spans="1:42" x14ac:dyDescent="0.2">
      <c r="A371" s="16">
        <f t="shared" si="137"/>
        <v>6</v>
      </c>
      <c r="B371" s="4">
        <v>0</v>
      </c>
      <c r="C371" s="211">
        <f>IF(C$2&lt;=analysis_period,IF(SUM($C705:C705)&gt;0,B371+1,0),0)</f>
        <v>0</v>
      </c>
      <c r="D371" s="211">
        <f>IF(D$2&lt;=analysis_period,IF(SUM($C705:D705)&gt;0,C371+1,0),0)</f>
        <v>0</v>
      </c>
      <c r="E371" s="211">
        <f>IF(E$2&lt;=analysis_period,IF(SUM($C705:E705)&gt;0,D371+1,0),0)</f>
        <v>0</v>
      </c>
      <c r="F371" s="211">
        <f>IF(F$2&lt;=analysis_period,IF(SUM($C705:F705)&gt;0,E371+1,0),0)</f>
        <v>0</v>
      </c>
      <c r="G371" s="211">
        <f>IF(G$2&lt;=analysis_period,IF(SUM($C705:G705)&gt;0,F371+1,0),0)</f>
        <v>0</v>
      </c>
      <c r="H371" s="211">
        <f>IF(H$2&lt;=analysis_period,IF(SUM($C705:H705)&gt;0,G371+1,0),0)</f>
        <v>0</v>
      </c>
      <c r="I371" s="211">
        <f>IF(I$2&lt;=analysis_period,IF(SUM($C705:I705)&gt;0,H371+1,0),0)</f>
        <v>0</v>
      </c>
      <c r="J371" s="211">
        <f>IF(J$2&lt;=analysis_period,IF(SUM($C705:J705)&gt;0,I371+1,0),0)</f>
        <v>0</v>
      </c>
      <c r="K371" s="211">
        <f>IF(K$2&lt;=analysis_period,IF(SUM($C705:K705)&gt;0,J371+1,0),0)</f>
        <v>0</v>
      </c>
      <c r="L371" s="211">
        <f>IF(L$2&lt;=analysis_period,IF(SUM($C705:L705)&gt;0,K371+1,0),0)</f>
        <v>0</v>
      </c>
      <c r="M371" s="211">
        <f>IF(M$2&lt;=analysis_period,IF(SUM($C705:M705)&gt;0,L371+1,0),0)</f>
        <v>0</v>
      </c>
      <c r="N371" s="211">
        <f>IF(N$2&lt;=analysis_period,IF(SUM($C705:N705)&gt;0,M371+1,0),0)</f>
        <v>0</v>
      </c>
      <c r="O371" s="211">
        <f>IF(O$2&lt;=analysis_period,IF(SUM($C705:O705)&gt;0,N371+1,0),0)</f>
        <v>0</v>
      </c>
      <c r="P371" s="211">
        <f>IF(P$2&lt;=analysis_period,IF(SUM($C705:P705)&gt;0,O371+1,0),0)</f>
        <v>0</v>
      </c>
      <c r="Q371" s="211">
        <f>IF(Q$2&lt;=analysis_period,IF(SUM($C705:Q705)&gt;0,P371+1,0),0)</f>
        <v>0</v>
      </c>
      <c r="R371" s="211">
        <f>IF(R$2&lt;=analysis_period,IF(SUM($C705:R705)&gt;0,Q371+1,0),0)</f>
        <v>0</v>
      </c>
      <c r="S371" s="211">
        <f>IF(S$2&lt;=analysis_period,IF(SUM($C705:S705)&gt;0,R371+1,0),0)</f>
        <v>0</v>
      </c>
      <c r="T371" s="211">
        <f>IF(T$2&lt;=analysis_period,IF(SUM($C705:T705)&gt;0,S371+1,0),0)</f>
        <v>0</v>
      </c>
      <c r="U371" s="211">
        <f>IF(U$2&lt;=analysis_period,IF(SUM($C705:U705)&gt;0,T371+1,0),0)</f>
        <v>0</v>
      </c>
      <c r="V371" s="211">
        <f>IF(V$2&lt;=analysis_period,IF(SUM($C705:V705)&gt;0,U371+1,0),0)</f>
        <v>0</v>
      </c>
      <c r="W371" s="211">
        <f>IF(W$2&lt;=analysis_period,IF(SUM($C705:W705)&gt;0,V371+1,0),0)</f>
        <v>0</v>
      </c>
      <c r="X371" s="211">
        <f>IF(X$2&lt;=analysis_period,IF(SUM($C705:X705)&gt;0,W371+1,0),0)</f>
        <v>0</v>
      </c>
      <c r="Y371" s="211">
        <f>IF(Y$2&lt;=analysis_period,IF(SUM($C705:Y705)&gt;0,X371+1,0),0)</f>
        <v>0</v>
      </c>
      <c r="Z371" s="211">
        <f>IF(Z$2&lt;=analysis_period,IF(SUM($C705:Z705)&gt;0,Y371+1,0),0)</f>
        <v>0</v>
      </c>
      <c r="AA371" s="211">
        <f>IF(AA$2&lt;=analysis_period,IF(SUM($C705:AA705)&gt;0,Z371+1,0),0)</f>
        <v>0</v>
      </c>
      <c r="AB371" s="211">
        <f>IF(AB$2&lt;=analysis_period,IF(SUM($C705:AB705)&gt;0,AA371+1,0),0)</f>
        <v>0</v>
      </c>
      <c r="AC371" s="211">
        <f>IF(AC$2&lt;=analysis_period,IF(SUM($C705:AC705)&gt;0,AB371+1,0),0)</f>
        <v>0</v>
      </c>
      <c r="AD371" s="211">
        <f>IF(AD$2&lt;=analysis_period,IF(SUM($C705:AD705)&gt;0,AC371+1,0),0)</f>
        <v>0</v>
      </c>
      <c r="AE371" s="211">
        <f>IF(AE$2&lt;=analysis_period,IF(SUM($C705:AE705)&gt;0,AD371+1,0),0)</f>
        <v>0</v>
      </c>
      <c r="AF371" s="211">
        <f>IF(AF$2&lt;=analysis_period,IF(SUM($C705:AF705)&gt;0,AE371+1,0),0)</f>
        <v>0</v>
      </c>
      <c r="AG371" s="211">
        <f>IF(AG$2&lt;=analysis_period,IF(SUM($C705:AG705)&gt;0,AF371+1,0),0)</f>
        <v>0</v>
      </c>
      <c r="AH371" s="211">
        <f>IF(AH$2&lt;=analysis_period,IF(SUM($C705:AH705)&gt;0,AG371+1,0),0)</f>
        <v>0</v>
      </c>
      <c r="AI371" s="211">
        <f>IF(AI$2&lt;=analysis_period,IF(SUM($C705:AI705)&gt;0,AH371+1,0),0)</f>
        <v>0</v>
      </c>
      <c r="AJ371" s="211">
        <f>IF(AJ$2&lt;=analysis_period,IF(SUM($C705:AJ705)&gt;0,AI371+1,0),0)</f>
        <v>0</v>
      </c>
      <c r="AK371" s="211">
        <f>IF(AK$2&lt;=analysis_period,IF(SUM($C705:AK705)&gt;0,AJ371+1,0),0)</f>
        <v>0</v>
      </c>
      <c r="AL371" s="211">
        <f>IF(AL$2&lt;=analysis_period,IF(SUM($C705:AL705)&gt;0,AK371+1,0),0)</f>
        <v>0</v>
      </c>
      <c r="AM371" s="211">
        <f>IF(AM$2&lt;=analysis_period,IF(SUM($C705:AM705)&gt;0,AL371+1,0),0)</f>
        <v>0</v>
      </c>
      <c r="AN371" s="211">
        <f>IF(AN$2&lt;=analysis_period,IF(SUM($C705:AN705)&gt;0,AM371+1,0),0)</f>
        <v>0</v>
      </c>
      <c r="AO371" s="211">
        <f>IF(AO$2&lt;=analysis_period,IF(SUM($C705:AO705)&gt;0,AN371+1,0),0)</f>
        <v>0</v>
      </c>
      <c r="AP371" s="211">
        <f>IF(AP$2&lt;=analysis_period,IF(SUM($C705:AP705)&gt;0,AO371+1,0),0)</f>
        <v>0</v>
      </c>
    </row>
    <row r="372" spans="1:42" x14ac:dyDescent="0.2">
      <c r="A372" s="16">
        <f t="shared" si="137"/>
        <v>7</v>
      </c>
      <c r="B372" s="4">
        <v>0</v>
      </c>
      <c r="C372" s="211">
        <f>IF(C$2&lt;=analysis_period,IF(SUM($C706:C706)&gt;0,B372+1,0),0)</f>
        <v>0</v>
      </c>
      <c r="D372" s="211">
        <f>IF(D$2&lt;=analysis_period,IF(SUM($C706:D706)&gt;0,C372+1,0),0)</f>
        <v>0</v>
      </c>
      <c r="E372" s="211">
        <f>IF(E$2&lt;=analysis_period,IF(SUM($C706:E706)&gt;0,D372+1,0),0)</f>
        <v>0</v>
      </c>
      <c r="F372" s="211">
        <f>IF(F$2&lt;=analysis_period,IF(SUM($C706:F706)&gt;0,E372+1,0),0)</f>
        <v>0</v>
      </c>
      <c r="G372" s="211">
        <f>IF(G$2&lt;=analysis_period,IF(SUM($C706:G706)&gt;0,F372+1,0),0)</f>
        <v>0</v>
      </c>
      <c r="H372" s="211">
        <f>IF(H$2&lt;=analysis_period,IF(SUM($C706:H706)&gt;0,G372+1,0),0)</f>
        <v>0</v>
      </c>
      <c r="I372" s="211">
        <f>IF(I$2&lt;=analysis_period,IF(SUM($C706:I706)&gt;0,H372+1,0),0)</f>
        <v>0</v>
      </c>
      <c r="J372" s="211">
        <f>IF(J$2&lt;=analysis_period,IF(SUM($C706:J706)&gt;0,I372+1,0),0)</f>
        <v>0</v>
      </c>
      <c r="K372" s="211">
        <f>IF(K$2&lt;=analysis_period,IF(SUM($C706:K706)&gt;0,J372+1,0),0)</f>
        <v>0</v>
      </c>
      <c r="L372" s="211">
        <f>IF(L$2&lt;=analysis_period,IF(SUM($C706:L706)&gt;0,K372+1,0),0)</f>
        <v>0</v>
      </c>
      <c r="M372" s="211">
        <f>IF(M$2&lt;=analysis_period,IF(SUM($C706:M706)&gt;0,L372+1,0),0)</f>
        <v>0</v>
      </c>
      <c r="N372" s="211">
        <f>IF(N$2&lt;=analysis_period,IF(SUM($C706:N706)&gt;0,M372+1,0),0)</f>
        <v>0</v>
      </c>
      <c r="O372" s="211">
        <f>IF(O$2&lt;=analysis_period,IF(SUM($C706:O706)&gt;0,N372+1,0),0)</f>
        <v>0</v>
      </c>
      <c r="P372" s="211">
        <f>IF(P$2&lt;=analysis_period,IF(SUM($C706:P706)&gt;0,O372+1,0),0)</f>
        <v>0</v>
      </c>
      <c r="Q372" s="211">
        <f>IF(Q$2&lt;=analysis_period,IF(SUM($C706:Q706)&gt;0,P372+1,0),0)</f>
        <v>0</v>
      </c>
      <c r="R372" s="211">
        <f>IF(R$2&lt;=analysis_period,IF(SUM($C706:R706)&gt;0,Q372+1,0),0)</f>
        <v>0</v>
      </c>
      <c r="S372" s="211">
        <f>IF(S$2&lt;=analysis_period,IF(SUM($C706:S706)&gt;0,R372+1,0),0)</f>
        <v>0</v>
      </c>
      <c r="T372" s="211">
        <f>IF(T$2&lt;=analysis_period,IF(SUM($C706:T706)&gt;0,S372+1,0),0)</f>
        <v>0</v>
      </c>
      <c r="U372" s="211">
        <f>IF(U$2&lt;=analysis_period,IF(SUM($C706:U706)&gt;0,T372+1,0),0)</f>
        <v>0</v>
      </c>
      <c r="V372" s="211">
        <f>IF(V$2&lt;=analysis_period,IF(SUM($C706:V706)&gt;0,U372+1,0),0)</f>
        <v>0</v>
      </c>
      <c r="W372" s="211">
        <f>IF(W$2&lt;=analysis_period,IF(SUM($C706:W706)&gt;0,V372+1,0),0)</f>
        <v>0</v>
      </c>
      <c r="X372" s="211">
        <f>IF(X$2&lt;=analysis_period,IF(SUM($C706:X706)&gt;0,W372+1,0),0)</f>
        <v>0</v>
      </c>
      <c r="Y372" s="211">
        <f>IF(Y$2&lt;=analysis_period,IF(SUM($C706:Y706)&gt;0,X372+1,0),0)</f>
        <v>0</v>
      </c>
      <c r="Z372" s="211">
        <f>IF(Z$2&lt;=analysis_period,IF(SUM($C706:Z706)&gt;0,Y372+1,0),0)</f>
        <v>0</v>
      </c>
      <c r="AA372" s="211">
        <f>IF(AA$2&lt;=analysis_period,IF(SUM($C706:AA706)&gt;0,Z372+1,0),0)</f>
        <v>0</v>
      </c>
      <c r="AB372" s="211">
        <f>IF(AB$2&lt;=analysis_period,IF(SUM($C706:AB706)&gt;0,AA372+1,0),0)</f>
        <v>0</v>
      </c>
      <c r="AC372" s="211">
        <f>IF(AC$2&lt;=analysis_period,IF(SUM($C706:AC706)&gt;0,AB372+1,0),0)</f>
        <v>0</v>
      </c>
      <c r="AD372" s="211">
        <f>IF(AD$2&lt;=analysis_period,IF(SUM($C706:AD706)&gt;0,AC372+1,0),0)</f>
        <v>0</v>
      </c>
      <c r="AE372" s="211">
        <f>IF(AE$2&lt;=analysis_period,IF(SUM($C706:AE706)&gt;0,AD372+1,0),0)</f>
        <v>0</v>
      </c>
      <c r="AF372" s="211">
        <f>IF(AF$2&lt;=analysis_period,IF(SUM($C706:AF706)&gt;0,AE372+1,0),0)</f>
        <v>0</v>
      </c>
      <c r="AG372" s="211">
        <f>IF(AG$2&lt;=analysis_period,IF(SUM($C706:AG706)&gt;0,AF372+1,0),0)</f>
        <v>0</v>
      </c>
      <c r="AH372" s="211">
        <f>IF(AH$2&lt;=analysis_period,IF(SUM($C706:AH706)&gt;0,AG372+1,0),0)</f>
        <v>0</v>
      </c>
      <c r="AI372" s="211">
        <f>IF(AI$2&lt;=analysis_period,IF(SUM($C706:AI706)&gt;0,AH372+1,0),0)</f>
        <v>0</v>
      </c>
      <c r="AJ372" s="211">
        <f>IF(AJ$2&lt;=analysis_period,IF(SUM($C706:AJ706)&gt;0,AI372+1,0),0)</f>
        <v>0</v>
      </c>
      <c r="AK372" s="211">
        <f>IF(AK$2&lt;=analysis_period,IF(SUM($C706:AK706)&gt;0,AJ372+1,0),0)</f>
        <v>0</v>
      </c>
      <c r="AL372" s="211">
        <f>IF(AL$2&lt;=analysis_period,IF(SUM($C706:AL706)&gt;0,AK372+1,0),0)</f>
        <v>0</v>
      </c>
      <c r="AM372" s="211">
        <f>IF(AM$2&lt;=analysis_period,IF(SUM($C706:AM706)&gt;0,AL372+1,0),0)</f>
        <v>0</v>
      </c>
      <c r="AN372" s="211">
        <f>IF(AN$2&lt;=analysis_period,IF(SUM($C706:AN706)&gt;0,AM372+1,0),0)</f>
        <v>0</v>
      </c>
      <c r="AO372" s="211">
        <f>IF(AO$2&lt;=analysis_period,IF(SUM($C706:AO706)&gt;0,AN372+1,0),0)</f>
        <v>0</v>
      </c>
      <c r="AP372" s="211">
        <f>IF(AP$2&lt;=analysis_period,IF(SUM($C706:AP706)&gt;0,AO372+1,0),0)</f>
        <v>0</v>
      </c>
    </row>
    <row r="373" spans="1:42" x14ac:dyDescent="0.2">
      <c r="A373" s="16">
        <f t="shared" si="137"/>
        <v>8</v>
      </c>
      <c r="B373" s="4">
        <v>0</v>
      </c>
      <c r="C373" s="211">
        <f>IF(C$2&lt;=analysis_period,IF(SUM($C707:C707)&gt;0,B373+1,0),0)</f>
        <v>0</v>
      </c>
      <c r="D373" s="211">
        <f>IF(D$2&lt;=analysis_period,IF(SUM($C707:D707)&gt;0,C373+1,0),0)</f>
        <v>0</v>
      </c>
      <c r="E373" s="211">
        <f>IF(E$2&lt;=analysis_period,IF(SUM($C707:E707)&gt;0,D373+1,0),0)</f>
        <v>0</v>
      </c>
      <c r="F373" s="211">
        <f>IF(F$2&lt;=analysis_period,IF(SUM($C707:F707)&gt;0,E373+1,0),0)</f>
        <v>0</v>
      </c>
      <c r="G373" s="211">
        <f>IF(G$2&lt;=analysis_period,IF(SUM($C707:G707)&gt;0,F373+1,0),0)</f>
        <v>0</v>
      </c>
      <c r="H373" s="211">
        <f>IF(H$2&lt;=analysis_period,IF(SUM($C707:H707)&gt;0,G373+1,0),0)</f>
        <v>0</v>
      </c>
      <c r="I373" s="211">
        <f>IF(I$2&lt;=analysis_period,IF(SUM($C707:I707)&gt;0,H373+1,0),0)</f>
        <v>0</v>
      </c>
      <c r="J373" s="211">
        <f>IF(J$2&lt;=analysis_period,IF(SUM($C707:J707)&gt;0,I373+1,0),0)</f>
        <v>0</v>
      </c>
      <c r="K373" s="211">
        <f>IF(K$2&lt;=analysis_period,IF(SUM($C707:K707)&gt;0,J373+1,0),0)</f>
        <v>0</v>
      </c>
      <c r="L373" s="211">
        <f>IF(L$2&lt;=analysis_period,IF(SUM($C707:L707)&gt;0,K373+1,0),0)</f>
        <v>0</v>
      </c>
      <c r="M373" s="211">
        <f>IF(M$2&lt;=analysis_period,IF(SUM($C707:M707)&gt;0,L373+1,0),0)</f>
        <v>0</v>
      </c>
      <c r="N373" s="211">
        <f>IF(N$2&lt;=analysis_period,IF(SUM($C707:N707)&gt;0,M373+1,0),0)</f>
        <v>0</v>
      </c>
      <c r="O373" s="211">
        <f>IF(O$2&lt;=analysis_period,IF(SUM($C707:O707)&gt;0,N373+1,0),0)</f>
        <v>0</v>
      </c>
      <c r="P373" s="211">
        <f>IF(P$2&lt;=analysis_period,IF(SUM($C707:P707)&gt;0,O373+1,0),0)</f>
        <v>0</v>
      </c>
      <c r="Q373" s="211">
        <f>IF(Q$2&lt;=analysis_period,IF(SUM($C707:Q707)&gt;0,P373+1,0),0)</f>
        <v>0</v>
      </c>
      <c r="R373" s="211">
        <f>IF(R$2&lt;=analysis_period,IF(SUM($C707:R707)&gt;0,Q373+1,0),0)</f>
        <v>0</v>
      </c>
      <c r="S373" s="211">
        <f>IF(S$2&lt;=analysis_period,IF(SUM($C707:S707)&gt;0,R373+1,0),0)</f>
        <v>0</v>
      </c>
      <c r="T373" s="211">
        <f>IF(T$2&lt;=analysis_period,IF(SUM($C707:T707)&gt;0,S373+1,0),0)</f>
        <v>0</v>
      </c>
      <c r="U373" s="211">
        <f>IF(U$2&lt;=analysis_period,IF(SUM($C707:U707)&gt;0,T373+1,0),0)</f>
        <v>0</v>
      </c>
      <c r="V373" s="211">
        <f>IF(V$2&lt;=analysis_period,IF(SUM($C707:V707)&gt;0,U373+1,0),0)</f>
        <v>0</v>
      </c>
      <c r="W373" s="211">
        <f>IF(W$2&lt;=analysis_period,IF(SUM($C707:W707)&gt;0,V373+1,0),0)</f>
        <v>0</v>
      </c>
      <c r="X373" s="211">
        <f>IF(X$2&lt;=analysis_period,IF(SUM($C707:X707)&gt;0,W373+1,0),0)</f>
        <v>0</v>
      </c>
      <c r="Y373" s="211">
        <f>IF(Y$2&lt;=analysis_period,IF(SUM($C707:Y707)&gt;0,X373+1,0),0)</f>
        <v>0</v>
      </c>
      <c r="Z373" s="211">
        <f>IF(Z$2&lt;=analysis_period,IF(SUM($C707:Z707)&gt;0,Y373+1,0),0)</f>
        <v>0</v>
      </c>
      <c r="AA373" s="211">
        <f>IF(AA$2&lt;=analysis_period,IF(SUM($C707:AA707)&gt;0,Z373+1,0),0)</f>
        <v>0</v>
      </c>
      <c r="AB373" s="211">
        <f>IF(AB$2&lt;=analysis_period,IF(SUM($C707:AB707)&gt;0,AA373+1,0),0)</f>
        <v>0</v>
      </c>
      <c r="AC373" s="211">
        <f>IF(AC$2&lt;=analysis_period,IF(SUM($C707:AC707)&gt;0,AB373+1,0),0)</f>
        <v>0</v>
      </c>
      <c r="AD373" s="211">
        <f>IF(AD$2&lt;=analysis_period,IF(SUM($C707:AD707)&gt;0,AC373+1,0),0)</f>
        <v>0</v>
      </c>
      <c r="AE373" s="211">
        <f>IF(AE$2&lt;=analysis_period,IF(SUM($C707:AE707)&gt;0,AD373+1,0),0)</f>
        <v>0</v>
      </c>
      <c r="AF373" s="211">
        <f>IF(AF$2&lt;=analysis_period,IF(SUM($C707:AF707)&gt;0,AE373+1,0),0)</f>
        <v>0</v>
      </c>
      <c r="AG373" s="211">
        <f>IF(AG$2&lt;=analysis_period,IF(SUM($C707:AG707)&gt;0,AF373+1,0),0)</f>
        <v>0</v>
      </c>
      <c r="AH373" s="211">
        <f>IF(AH$2&lt;=analysis_period,IF(SUM($C707:AH707)&gt;0,AG373+1,0),0)</f>
        <v>0</v>
      </c>
      <c r="AI373" s="211">
        <f>IF(AI$2&lt;=analysis_period,IF(SUM($C707:AI707)&gt;0,AH373+1,0),0)</f>
        <v>0</v>
      </c>
      <c r="AJ373" s="211">
        <f>IF(AJ$2&lt;=analysis_period,IF(SUM($C707:AJ707)&gt;0,AI373+1,0),0)</f>
        <v>0</v>
      </c>
      <c r="AK373" s="211">
        <f>IF(AK$2&lt;=analysis_period,IF(SUM($C707:AK707)&gt;0,AJ373+1,0),0)</f>
        <v>0</v>
      </c>
      <c r="AL373" s="211">
        <f>IF(AL$2&lt;=analysis_period,IF(SUM($C707:AL707)&gt;0,AK373+1,0),0)</f>
        <v>0</v>
      </c>
      <c r="AM373" s="211">
        <f>IF(AM$2&lt;=analysis_period,IF(SUM($C707:AM707)&gt;0,AL373+1,0),0)</f>
        <v>0</v>
      </c>
      <c r="AN373" s="211">
        <f>IF(AN$2&lt;=analysis_period,IF(SUM($C707:AN707)&gt;0,AM373+1,0),0)</f>
        <v>0</v>
      </c>
      <c r="AO373" s="211">
        <f>IF(AO$2&lt;=analysis_period,IF(SUM($C707:AO707)&gt;0,AN373+1,0),0)</f>
        <v>0</v>
      </c>
      <c r="AP373" s="211">
        <f>IF(AP$2&lt;=analysis_period,IF(SUM($C707:AP707)&gt;0,AO373+1,0),0)</f>
        <v>0</v>
      </c>
    </row>
    <row r="374" spans="1:42" x14ac:dyDescent="0.2">
      <c r="A374" s="16">
        <f>A373+1</f>
        <v>9</v>
      </c>
      <c r="B374" s="4">
        <v>0</v>
      </c>
      <c r="C374" s="211">
        <f>IF(C$2&lt;=analysis_period,IF(SUM($C708:C708)&gt;0,B374+1,0),0)</f>
        <v>0</v>
      </c>
      <c r="D374" s="211">
        <f>IF(D$2&lt;=analysis_period,IF(SUM($C708:D708)&gt;0,C374+1,0),0)</f>
        <v>0</v>
      </c>
      <c r="E374" s="211">
        <f>IF(E$2&lt;=analysis_period,IF(SUM($C708:E708)&gt;0,D374+1,0),0)</f>
        <v>0</v>
      </c>
      <c r="F374" s="211">
        <f>IF(F$2&lt;=analysis_period,IF(SUM($C708:F708)&gt;0,E374+1,0),0)</f>
        <v>0</v>
      </c>
      <c r="G374" s="211">
        <f>IF(G$2&lt;=analysis_period,IF(SUM($C708:G708)&gt;0,F374+1,0),0)</f>
        <v>0</v>
      </c>
      <c r="H374" s="211">
        <f>IF(H$2&lt;=analysis_period,IF(SUM($C708:H708)&gt;0,G374+1,0),0)</f>
        <v>0</v>
      </c>
      <c r="I374" s="211">
        <f>IF(I$2&lt;=analysis_period,IF(SUM($C708:I708)&gt;0,H374+1,0),0)</f>
        <v>0</v>
      </c>
      <c r="J374" s="211">
        <f>IF(J$2&lt;=analysis_period,IF(SUM($C708:J708)&gt;0,I374+1,0),0)</f>
        <v>0</v>
      </c>
      <c r="K374" s="211">
        <f>IF(K$2&lt;=analysis_period,IF(SUM($C708:K708)&gt;0,J374+1,0),0)</f>
        <v>0</v>
      </c>
      <c r="L374" s="211">
        <f>IF(L$2&lt;=analysis_period,IF(SUM($C708:L708)&gt;0,K374+1,0),0)</f>
        <v>0</v>
      </c>
      <c r="M374" s="211">
        <f>IF(M$2&lt;=analysis_period,IF(SUM($C708:M708)&gt;0,L374+1,0),0)</f>
        <v>0</v>
      </c>
      <c r="N374" s="211">
        <f>IF(N$2&lt;=analysis_period,IF(SUM($C708:N708)&gt;0,M374+1,0),0)</f>
        <v>0</v>
      </c>
      <c r="O374" s="211">
        <f>IF(O$2&lt;=analysis_period,IF(SUM($C708:O708)&gt;0,N374+1,0),0)</f>
        <v>0</v>
      </c>
      <c r="P374" s="211">
        <f>IF(P$2&lt;=analysis_period,IF(SUM($C708:P708)&gt;0,O374+1,0),0)</f>
        <v>0</v>
      </c>
      <c r="Q374" s="211">
        <f>IF(Q$2&lt;=analysis_period,IF(SUM($C708:Q708)&gt;0,P374+1,0),0)</f>
        <v>0</v>
      </c>
      <c r="R374" s="211">
        <f>IF(R$2&lt;=analysis_period,IF(SUM($C708:R708)&gt;0,Q374+1,0),0)</f>
        <v>0</v>
      </c>
      <c r="S374" s="211">
        <f>IF(S$2&lt;=analysis_period,IF(SUM($C708:S708)&gt;0,R374+1,0),0)</f>
        <v>0</v>
      </c>
      <c r="T374" s="211">
        <f>IF(T$2&lt;=analysis_period,IF(SUM($C708:T708)&gt;0,S374+1,0),0)</f>
        <v>0</v>
      </c>
      <c r="U374" s="211">
        <f>IF(U$2&lt;=analysis_period,IF(SUM($C708:U708)&gt;0,T374+1,0),0)</f>
        <v>0</v>
      </c>
      <c r="V374" s="211">
        <f>IF(V$2&lt;=analysis_period,IF(SUM($C708:V708)&gt;0,U374+1,0),0)</f>
        <v>0</v>
      </c>
      <c r="W374" s="211">
        <f>IF(W$2&lt;=analysis_period,IF(SUM($C708:W708)&gt;0,V374+1,0),0)</f>
        <v>0</v>
      </c>
      <c r="X374" s="211">
        <f>IF(X$2&lt;=analysis_period,IF(SUM($C708:X708)&gt;0,W374+1,0),0)</f>
        <v>0</v>
      </c>
      <c r="Y374" s="211">
        <f>IF(Y$2&lt;=analysis_period,IF(SUM($C708:Y708)&gt;0,X374+1,0),0)</f>
        <v>0</v>
      </c>
      <c r="Z374" s="211">
        <f>IF(Z$2&lt;=analysis_period,IF(SUM($C708:Z708)&gt;0,Y374+1,0),0)</f>
        <v>0</v>
      </c>
      <c r="AA374" s="211">
        <f>IF(AA$2&lt;=analysis_period,IF(SUM($C708:AA708)&gt;0,Z374+1,0),0)</f>
        <v>0</v>
      </c>
      <c r="AB374" s="211">
        <f>IF(AB$2&lt;=analysis_period,IF(SUM($C708:AB708)&gt;0,AA374+1,0),0)</f>
        <v>0</v>
      </c>
      <c r="AC374" s="211">
        <f>IF(AC$2&lt;=analysis_period,IF(SUM($C708:AC708)&gt;0,AB374+1,0),0)</f>
        <v>0</v>
      </c>
      <c r="AD374" s="211">
        <f>IF(AD$2&lt;=analysis_period,IF(SUM($C708:AD708)&gt;0,AC374+1,0),0)</f>
        <v>0</v>
      </c>
      <c r="AE374" s="211">
        <f>IF(AE$2&lt;=analysis_period,IF(SUM($C708:AE708)&gt;0,AD374+1,0),0)</f>
        <v>0</v>
      </c>
      <c r="AF374" s="211">
        <f>IF(AF$2&lt;=analysis_period,IF(SUM($C708:AF708)&gt;0,AE374+1,0),0)</f>
        <v>0</v>
      </c>
      <c r="AG374" s="211">
        <f>IF(AG$2&lt;=analysis_period,IF(SUM($C708:AG708)&gt;0,AF374+1,0),0)</f>
        <v>0</v>
      </c>
      <c r="AH374" s="211">
        <f>IF(AH$2&lt;=analysis_period,IF(SUM($C708:AH708)&gt;0,AG374+1,0),0)</f>
        <v>0</v>
      </c>
      <c r="AI374" s="211">
        <f>IF(AI$2&lt;=analysis_period,IF(SUM($C708:AI708)&gt;0,AH374+1,0),0)</f>
        <v>0</v>
      </c>
      <c r="AJ374" s="211">
        <f>IF(AJ$2&lt;=analysis_period,IF(SUM($C708:AJ708)&gt;0,AI374+1,0),0)</f>
        <v>0</v>
      </c>
      <c r="AK374" s="211">
        <f>IF(AK$2&lt;=analysis_period,IF(SUM($C708:AK708)&gt;0,AJ374+1,0),0)</f>
        <v>0</v>
      </c>
      <c r="AL374" s="211">
        <f>IF(AL$2&lt;=analysis_period,IF(SUM($C708:AL708)&gt;0,AK374+1,0),0)</f>
        <v>0</v>
      </c>
      <c r="AM374" s="211">
        <f>IF(AM$2&lt;=analysis_period,IF(SUM($C708:AM708)&gt;0,AL374+1,0),0)</f>
        <v>0</v>
      </c>
      <c r="AN374" s="211">
        <f>IF(AN$2&lt;=analysis_period,IF(SUM($C708:AN708)&gt;0,AM374+1,0),0)</f>
        <v>0</v>
      </c>
      <c r="AO374" s="211">
        <f>IF(AO$2&lt;=analysis_period,IF(SUM($C708:AO708)&gt;0,AN374+1,0),0)</f>
        <v>0</v>
      </c>
      <c r="AP374" s="211">
        <f>IF(AP$2&lt;=analysis_period,IF(SUM($C708:AP708)&gt;0,AO374+1,0),0)</f>
        <v>0</v>
      </c>
    </row>
    <row r="375" spans="1:42" x14ac:dyDescent="0.2">
      <c r="A375" s="16">
        <f t="shared" si="137"/>
        <v>10</v>
      </c>
      <c r="B375" s="4">
        <v>0</v>
      </c>
      <c r="C375" s="211">
        <f>IF(C$2&lt;=analysis_period,IF(SUM($C709:C709)&gt;0,B375+1,0),0)</f>
        <v>0</v>
      </c>
      <c r="D375" s="211">
        <f>IF(D$2&lt;=analysis_period,IF(SUM($C709:D709)&gt;0,C375+1,0),0)</f>
        <v>0</v>
      </c>
      <c r="E375" s="211">
        <f>IF(E$2&lt;=analysis_period,IF(SUM($C709:E709)&gt;0,D375+1,0),0)</f>
        <v>0</v>
      </c>
      <c r="F375" s="211">
        <f>IF(F$2&lt;=analysis_period,IF(SUM($C709:F709)&gt;0,E375+1,0),0)</f>
        <v>0</v>
      </c>
      <c r="G375" s="211">
        <f>IF(G$2&lt;=analysis_period,IF(SUM($C709:G709)&gt;0,F375+1,0),0)</f>
        <v>0</v>
      </c>
      <c r="H375" s="211">
        <f>IF(H$2&lt;=analysis_period,IF(SUM($C709:H709)&gt;0,G375+1,0),0)</f>
        <v>0</v>
      </c>
      <c r="I375" s="211">
        <f>IF(I$2&lt;=analysis_period,IF(SUM($C709:I709)&gt;0,H375+1,0),0)</f>
        <v>0</v>
      </c>
      <c r="J375" s="211">
        <f>IF(J$2&lt;=analysis_period,IF(SUM($C709:J709)&gt;0,I375+1,0),0)</f>
        <v>0</v>
      </c>
      <c r="K375" s="211">
        <f>IF(K$2&lt;=analysis_period,IF(SUM($C709:K709)&gt;0,J375+1,0),0)</f>
        <v>0</v>
      </c>
      <c r="L375" s="211">
        <f>IF(L$2&lt;=analysis_period,IF(SUM($C709:L709)&gt;0,K375+1,0),0)</f>
        <v>0</v>
      </c>
      <c r="M375" s="211">
        <f>IF(M$2&lt;=analysis_period,IF(SUM($C709:M709)&gt;0,L375+1,0),0)</f>
        <v>0</v>
      </c>
      <c r="N375" s="211">
        <f>IF(N$2&lt;=analysis_period,IF(SUM($C709:N709)&gt;0,M375+1,0),0)</f>
        <v>0</v>
      </c>
      <c r="O375" s="211">
        <f>IF(O$2&lt;=analysis_period,IF(SUM($C709:O709)&gt;0,N375+1,0),0)</f>
        <v>0</v>
      </c>
      <c r="P375" s="211">
        <f>IF(P$2&lt;=analysis_period,IF(SUM($C709:P709)&gt;0,O375+1,0),0)</f>
        <v>0</v>
      </c>
      <c r="Q375" s="211">
        <f>IF(Q$2&lt;=analysis_period,IF(SUM($C709:Q709)&gt;0,P375+1,0),0)</f>
        <v>0</v>
      </c>
      <c r="R375" s="211">
        <f>IF(R$2&lt;=analysis_period,IF(SUM($C709:R709)&gt;0,Q375+1,0),0)</f>
        <v>0</v>
      </c>
      <c r="S375" s="211">
        <f>IF(S$2&lt;=analysis_period,IF(SUM($C709:S709)&gt;0,R375+1,0),0)</f>
        <v>0</v>
      </c>
      <c r="T375" s="211">
        <f>IF(T$2&lt;=analysis_period,IF(SUM($C709:T709)&gt;0,S375+1,0),0)</f>
        <v>0</v>
      </c>
      <c r="U375" s="211">
        <f>IF(U$2&lt;=analysis_period,IF(SUM($C709:U709)&gt;0,T375+1,0),0)</f>
        <v>0</v>
      </c>
      <c r="V375" s="211">
        <f>IF(V$2&lt;=analysis_period,IF(SUM($C709:V709)&gt;0,U375+1,0),0)</f>
        <v>0</v>
      </c>
      <c r="W375" s="211">
        <f>IF(W$2&lt;=analysis_period,IF(SUM($C709:W709)&gt;0,V375+1,0),0)</f>
        <v>0</v>
      </c>
      <c r="X375" s="211">
        <f>IF(X$2&lt;=analysis_period,IF(SUM($C709:X709)&gt;0,W375+1,0),0)</f>
        <v>0</v>
      </c>
      <c r="Y375" s="211">
        <f>IF(Y$2&lt;=analysis_period,IF(SUM($C709:Y709)&gt;0,X375+1,0),0)</f>
        <v>0</v>
      </c>
      <c r="Z375" s="211">
        <f>IF(Z$2&lt;=analysis_period,IF(SUM($C709:Z709)&gt;0,Y375+1,0),0)</f>
        <v>0</v>
      </c>
      <c r="AA375" s="211">
        <f>IF(AA$2&lt;=analysis_period,IF(SUM($C709:AA709)&gt;0,Z375+1,0),0)</f>
        <v>0</v>
      </c>
      <c r="AB375" s="211">
        <f>IF(AB$2&lt;=analysis_period,IF(SUM($C709:AB709)&gt;0,AA375+1,0),0)</f>
        <v>0</v>
      </c>
      <c r="AC375" s="211">
        <f>IF(AC$2&lt;=analysis_period,IF(SUM($C709:AC709)&gt;0,AB375+1,0),0)</f>
        <v>0</v>
      </c>
      <c r="AD375" s="211">
        <f>IF(AD$2&lt;=analysis_period,IF(SUM($C709:AD709)&gt;0,AC375+1,0),0)</f>
        <v>0</v>
      </c>
      <c r="AE375" s="211">
        <f>IF(AE$2&lt;=analysis_period,IF(SUM($C709:AE709)&gt;0,AD375+1,0),0)</f>
        <v>0</v>
      </c>
      <c r="AF375" s="211">
        <f>IF(AF$2&lt;=analysis_period,IF(SUM($C709:AF709)&gt;0,AE375+1,0),0)</f>
        <v>0</v>
      </c>
      <c r="AG375" s="211">
        <f>IF(AG$2&lt;=analysis_period,IF(SUM($C709:AG709)&gt;0,AF375+1,0),0)</f>
        <v>0</v>
      </c>
      <c r="AH375" s="211">
        <f>IF(AH$2&lt;=analysis_period,IF(SUM($C709:AH709)&gt;0,AG375+1,0),0)</f>
        <v>0</v>
      </c>
      <c r="AI375" s="211">
        <f>IF(AI$2&lt;=analysis_period,IF(SUM($C709:AI709)&gt;0,AH375+1,0),0)</f>
        <v>0</v>
      </c>
      <c r="AJ375" s="211">
        <f>IF(AJ$2&lt;=analysis_period,IF(SUM($C709:AJ709)&gt;0,AI375+1,0),0)</f>
        <v>0</v>
      </c>
      <c r="AK375" s="211">
        <f>IF(AK$2&lt;=analysis_period,IF(SUM($C709:AK709)&gt;0,AJ375+1,0),0)</f>
        <v>0</v>
      </c>
      <c r="AL375" s="211">
        <f>IF(AL$2&lt;=analysis_period,IF(SUM($C709:AL709)&gt;0,AK375+1,0),0)</f>
        <v>0</v>
      </c>
      <c r="AM375" s="211">
        <f>IF(AM$2&lt;=analysis_period,IF(SUM($C709:AM709)&gt;0,AL375+1,0),0)</f>
        <v>0</v>
      </c>
      <c r="AN375" s="211">
        <f>IF(AN$2&lt;=analysis_period,IF(SUM($C709:AN709)&gt;0,AM375+1,0),0)</f>
        <v>0</v>
      </c>
      <c r="AO375" s="211">
        <f>IF(AO$2&lt;=analysis_period,IF(SUM($C709:AO709)&gt;0,AN375+1,0),0)</f>
        <v>0</v>
      </c>
      <c r="AP375" s="211">
        <f>IF(AP$2&lt;=analysis_period,IF(SUM($C709:AP709)&gt;0,AO375+1,0),0)</f>
        <v>0</v>
      </c>
    </row>
    <row r="376" spans="1:42" x14ac:dyDescent="0.2">
      <c r="A376" s="3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row>
    <row r="377" spans="1:42" x14ac:dyDescent="0.2">
      <c r="A377" s="32" t="s">
        <v>77</v>
      </c>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16">
        <v>1</v>
      </c>
      <c r="B378" s="228">
        <f t="shared" ref="B378:B387" si="138">SUM(C378:AP378)</f>
        <v>0</v>
      </c>
      <c r="C378" s="230">
        <f t="shared" ref="C378:AP378" si="139">LOOKUP(C366,$B$310:$AP$310,$B$311:$AP$311)/100*$B700</f>
        <v>0</v>
      </c>
      <c r="D378" s="230">
        <f t="shared" si="139"/>
        <v>0</v>
      </c>
      <c r="E378" s="230">
        <f t="shared" si="139"/>
        <v>0</v>
      </c>
      <c r="F378" s="230">
        <f t="shared" si="139"/>
        <v>0</v>
      </c>
      <c r="G378" s="230">
        <f t="shared" si="139"/>
        <v>0</v>
      </c>
      <c r="H378" s="230">
        <f t="shared" si="139"/>
        <v>0</v>
      </c>
      <c r="I378" s="230">
        <f t="shared" si="139"/>
        <v>0</v>
      </c>
      <c r="J378" s="230">
        <f t="shared" si="139"/>
        <v>0</v>
      </c>
      <c r="K378" s="230">
        <f t="shared" si="139"/>
        <v>0</v>
      </c>
      <c r="L378" s="230">
        <f t="shared" si="139"/>
        <v>0</v>
      </c>
      <c r="M378" s="230">
        <f t="shared" si="139"/>
        <v>0</v>
      </c>
      <c r="N378" s="230">
        <f t="shared" si="139"/>
        <v>0</v>
      </c>
      <c r="O378" s="230">
        <f t="shared" si="139"/>
        <v>0</v>
      </c>
      <c r="P378" s="230">
        <f t="shared" si="139"/>
        <v>0</v>
      </c>
      <c r="Q378" s="230">
        <f t="shared" si="139"/>
        <v>0</v>
      </c>
      <c r="R378" s="230">
        <f t="shared" si="139"/>
        <v>0</v>
      </c>
      <c r="S378" s="230">
        <f t="shared" si="139"/>
        <v>0</v>
      </c>
      <c r="T378" s="230">
        <f t="shared" si="139"/>
        <v>0</v>
      </c>
      <c r="U378" s="230">
        <f t="shared" si="139"/>
        <v>0</v>
      </c>
      <c r="V378" s="230">
        <f t="shared" si="139"/>
        <v>0</v>
      </c>
      <c r="W378" s="230">
        <f t="shared" si="139"/>
        <v>0</v>
      </c>
      <c r="X378" s="230">
        <f t="shared" si="139"/>
        <v>0</v>
      </c>
      <c r="Y378" s="230">
        <f t="shared" si="139"/>
        <v>0</v>
      </c>
      <c r="Z378" s="230">
        <f t="shared" si="139"/>
        <v>0</v>
      </c>
      <c r="AA378" s="230">
        <f t="shared" si="139"/>
        <v>0</v>
      </c>
      <c r="AB378" s="230">
        <f t="shared" si="139"/>
        <v>0</v>
      </c>
      <c r="AC378" s="230">
        <f t="shared" si="139"/>
        <v>0</v>
      </c>
      <c r="AD378" s="230">
        <f t="shared" si="139"/>
        <v>0</v>
      </c>
      <c r="AE378" s="230">
        <f t="shared" si="139"/>
        <v>0</v>
      </c>
      <c r="AF378" s="230">
        <f t="shared" si="139"/>
        <v>0</v>
      </c>
      <c r="AG378" s="230">
        <f t="shared" si="139"/>
        <v>0</v>
      </c>
      <c r="AH378" s="230">
        <f t="shared" si="139"/>
        <v>0</v>
      </c>
      <c r="AI378" s="230">
        <f t="shared" si="139"/>
        <v>0</v>
      </c>
      <c r="AJ378" s="230">
        <f t="shared" si="139"/>
        <v>0</v>
      </c>
      <c r="AK378" s="230">
        <f t="shared" si="139"/>
        <v>0</v>
      </c>
      <c r="AL378" s="230">
        <f t="shared" si="139"/>
        <v>0</v>
      </c>
      <c r="AM378" s="230">
        <f t="shared" si="139"/>
        <v>0</v>
      </c>
      <c r="AN378" s="230">
        <f t="shared" si="139"/>
        <v>0</v>
      </c>
      <c r="AO378" s="230">
        <f t="shared" si="139"/>
        <v>0</v>
      </c>
      <c r="AP378" s="230">
        <f t="shared" si="139"/>
        <v>0</v>
      </c>
    </row>
    <row r="379" spans="1:42" x14ac:dyDescent="0.2">
      <c r="A379" s="16">
        <f>A378+1</f>
        <v>2</v>
      </c>
      <c r="B379" s="228">
        <f t="shared" si="138"/>
        <v>0</v>
      </c>
      <c r="C379" s="230">
        <f t="shared" ref="C379:AP379" si="140">LOOKUP(C367,$B$310:$AP$310,$B$311:$AP$311)/100*$B701</f>
        <v>0</v>
      </c>
      <c r="D379" s="230">
        <f t="shared" si="140"/>
        <v>0</v>
      </c>
      <c r="E379" s="230">
        <f t="shared" si="140"/>
        <v>0</v>
      </c>
      <c r="F379" s="230">
        <f t="shared" si="140"/>
        <v>0</v>
      </c>
      <c r="G379" s="230">
        <f t="shared" si="140"/>
        <v>0</v>
      </c>
      <c r="H379" s="230">
        <f t="shared" si="140"/>
        <v>0</v>
      </c>
      <c r="I379" s="230">
        <f t="shared" si="140"/>
        <v>0</v>
      </c>
      <c r="J379" s="230">
        <f t="shared" si="140"/>
        <v>0</v>
      </c>
      <c r="K379" s="230">
        <f t="shared" si="140"/>
        <v>0</v>
      </c>
      <c r="L379" s="230">
        <f t="shared" si="140"/>
        <v>0</v>
      </c>
      <c r="M379" s="230">
        <f t="shared" si="140"/>
        <v>0</v>
      </c>
      <c r="N379" s="230">
        <f t="shared" si="140"/>
        <v>0</v>
      </c>
      <c r="O379" s="230">
        <f t="shared" si="140"/>
        <v>0</v>
      </c>
      <c r="P379" s="230">
        <f t="shared" si="140"/>
        <v>0</v>
      </c>
      <c r="Q379" s="230">
        <f t="shared" si="140"/>
        <v>0</v>
      </c>
      <c r="R379" s="230">
        <f t="shared" si="140"/>
        <v>0</v>
      </c>
      <c r="S379" s="230">
        <f t="shared" si="140"/>
        <v>0</v>
      </c>
      <c r="T379" s="230">
        <f t="shared" si="140"/>
        <v>0</v>
      </c>
      <c r="U379" s="230">
        <f t="shared" si="140"/>
        <v>0</v>
      </c>
      <c r="V379" s="230">
        <f t="shared" si="140"/>
        <v>0</v>
      </c>
      <c r="W379" s="230">
        <f t="shared" si="140"/>
        <v>0</v>
      </c>
      <c r="X379" s="230">
        <f t="shared" si="140"/>
        <v>0</v>
      </c>
      <c r="Y379" s="230">
        <f t="shared" si="140"/>
        <v>0</v>
      </c>
      <c r="Z379" s="230">
        <f t="shared" si="140"/>
        <v>0</v>
      </c>
      <c r="AA379" s="230">
        <f t="shared" si="140"/>
        <v>0</v>
      </c>
      <c r="AB379" s="230">
        <f t="shared" si="140"/>
        <v>0</v>
      </c>
      <c r="AC379" s="230">
        <f t="shared" si="140"/>
        <v>0</v>
      </c>
      <c r="AD379" s="230">
        <f t="shared" si="140"/>
        <v>0</v>
      </c>
      <c r="AE379" s="230">
        <f t="shared" si="140"/>
        <v>0</v>
      </c>
      <c r="AF379" s="230">
        <f t="shared" si="140"/>
        <v>0</v>
      </c>
      <c r="AG379" s="230">
        <f t="shared" si="140"/>
        <v>0</v>
      </c>
      <c r="AH379" s="230">
        <f t="shared" si="140"/>
        <v>0</v>
      </c>
      <c r="AI379" s="230">
        <f t="shared" si="140"/>
        <v>0</v>
      </c>
      <c r="AJ379" s="230">
        <f t="shared" si="140"/>
        <v>0</v>
      </c>
      <c r="AK379" s="230">
        <f t="shared" si="140"/>
        <v>0</v>
      </c>
      <c r="AL379" s="230">
        <f t="shared" si="140"/>
        <v>0</v>
      </c>
      <c r="AM379" s="230">
        <f t="shared" si="140"/>
        <v>0</v>
      </c>
      <c r="AN379" s="230">
        <f t="shared" si="140"/>
        <v>0</v>
      </c>
      <c r="AO379" s="230">
        <f t="shared" si="140"/>
        <v>0</v>
      </c>
      <c r="AP379" s="230">
        <f t="shared" si="140"/>
        <v>0</v>
      </c>
    </row>
    <row r="380" spans="1:42" x14ac:dyDescent="0.2">
      <c r="A380" s="16">
        <f t="shared" ref="A380:A387" si="141">A379+1</f>
        <v>3</v>
      </c>
      <c r="B380" s="228">
        <f t="shared" si="138"/>
        <v>0</v>
      </c>
      <c r="C380" s="230">
        <f t="shared" ref="C380:AP380" si="142">LOOKUP(C368,$B$310:$AP$310,$B$311:$AP$311)/100*$B702</f>
        <v>0</v>
      </c>
      <c r="D380" s="230">
        <f t="shared" si="142"/>
        <v>0</v>
      </c>
      <c r="E380" s="230">
        <f t="shared" si="142"/>
        <v>0</v>
      </c>
      <c r="F380" s="230">
        <f t="shared" si="142"/>
        <v>0</v>
      </c>
      <c r="G380" s="230">
        <f t="shared" si="142"/>
        <v>0</v>
      </c>
      <c r="H380" s="230">
        <f t="shared" si="142"/>
        <v>0</v>
      </c>
      <c r="I380" s="230">
        <f t="shared" si="142"/>
        <v>0</v>
      </c>
      <c r="J380" s="230">
        <f t="shared" si="142"/>
        <v>0</v>
      </c>
      <c r="K380" s="230">
        <f t="shared" si="142"/>
        <v>0</v>
      </c>
      <c r="L380" s="230">
        <f t="shared" si="142"/>
        <v>0</v>
      </c>
      <c r="M380" s="230">
        <f t="shared" si="142"/>
        <v>0</v>
      </c>
      <c r="N380" s="230">
        <f t="shared" si="142"/>
        <v>0</v>
      </c>
      <c r="O380" s="230">
        <f t="shared" si="142"/>
        <v>0</v>
      </c>
      <c r="P380" s="230">
        <f t="shared" si="142"/>
        <v>0</v>
      </c>
      <c r="Q380" s="230">
        <f t="shared" si="142"/>
        <v>0</v>
      </c>
      <c r="R380" s="230">
        <f t="shared" si="142"/>
        <v>0</v>
      </c>
      <c r="S380" s="230">
        <f t="shared" si="142"/>
        <v>0</v>
      </c>
      <c r="T380" s="230">
        <f t="shared" si="142"/>
        <v>0</v>
      </c>
      <c r="U380" s="230">
        <f t="shared" si="142"/>
        <v>0</v>
      </c>
      <c r="V380" s="230">
        <f t="shared" si="142"/>
        <v>0</v>
      </c>
      <c r="W380" s="230">
        <f t="shared" si="142"/>
        <v>0</v>
      </c>
      <c r="X380" s="230">
        <f t="shared" si="142"/>
        <v>0</v>
      </c>
      <c r="Y380" s="230">
        <f t="shared" si="142"/>
        <v>0</v>
      </c>
      <c r="Z380" s="230">
        <f t="shared" si="142"/>
        <v>0</v>
      </c>
      <c r="AA380" s="230">
        <f t="shared" si="142"/>
        <v>0</v>
      </c>
      <c r="AB380" s="230">
        <f t="shared" si="142"/>
        <v>0</v>
      </c>
      <c r="AC380" s="230">
        <f t="shared" si="142"/>
        <v>0</v>
      </c>
      <c r="AD380" s="230">
        <f t="shared" si="142"/>
        <v>0</v>
      </c>
      <c r="AE380" s="230">
        <f t="shared" si="142"/>
        <v>0</v>
      </c>
      <c r="AF380" s="230">
        <f t="shared" si="142"/>
        <v>0</v>
      </c>
      <c r="AG380" s="230">
        <f t="shared" si="142"/>
        <v>0</v>
      </c>
      <c r="AH380" s="230">
        <f t="shared" si="142"/>
        <v>0</v>
      </c>
      <c r="AI380" s="230">
        <f t="shared" si="142"/>
        <v>0</v>
      </c>
      <c r="AJ380" s="230">
        <f t="shared" si="142"/>
        <v>0</v>
      </c>
      <c r="AK380" s="230">
        <f t="shared" si="142"/>
        <v>0</v>
      </c>
      <c r="AL380" s="230">
        <f t="shared" si="142"/>
        <v>0</v>
      </c>
      <c r="AM380" s="230">
        <f t="shared" si="142"/>
        <v>0</v>
      </c>
      <c r="AN380" s="230">
        <f t="shared" si="142"/>
        <v>0</v>
      </c>
      <c r="AO380" s="230">
        <f t="shared" si="142"/>
        <v>0</v>
      </c>
      <c r="AP380" s="230">
        <f t="shared" si="142"/>
        <v>0</v>
      </c>
    </row>
    <row r="381" spans="1:42" x14ac:dyDescent="0.2">
      <c r="A381" s="16">
        <f t="shared" si="141"/>
        <v>4</v>
      </c>
      <c r="B381" s="228">
        <f t="shared" si="138"/>
        <v>0</v>
      </c>
      <c r="C381" s="230">
        <f t="shared" ref="C381:AP381" si="143">LOOKUP(C369,$B$310:$AP$310,$B$311:$AP$311)/100*$B703</f>
        <v>0</v>
      </c>
      <c r="D381" s="230">
        <f t="shared" si="143"/>
        <v>0</v>
      </c>
      <c r="E381" s="230">
        <f t="shared" si="143"/>
        <v>0</v>
      </c>
      <c r="F381" s="230">
        <f t="shared" si="143"/>
        <v>0</v>
      </c>
      <c r="G381" s="230">
        <f t="shared" si="143"/>
        <v>0</v>
      </c>
      <c r="H381" s="230">
        <f t="shared" si="143"/>
        <v>0</v>
      </c>
      <c r="I381" s="230">
        <f t="shared" si="143"/>
        <v>0</v>
      </c>
      <c r="J381" s="230">
        <f t="shared" si="143"/>
        <v>0</v>
      </c>
      <c r="K381" s="230">
        <f t="shared" si="143"/>
        <v>0</v>
      </c>
      <c r="L381" s="230">
        <f t="shared" si="143"/>
        <v>0</v>
      </c>
      <c r="M381" s="230">
        <f t="shared" si="143"/>
        <v>0</v>
      </c>
      <c r="N381" s="230">
        <f t="shared" si="143"/>
        <v>0</v>
      </c>
      <c r="O381" s="230">
        <f t="shared" si="143"/>
        <v>0</v>
      </c>
      <c r="P381" s="230">
        <f t="shared" si="143"/>
        <v>0</v>
      </c>
      <c r="Q381" s="230">
        <f t="shared" si="143"/>
        <v>0</v>
      </c>
      <c r="R381" s="230">
        <f t="shared" si="143"/>
        <v>0</v>
      </c>
      <c r="S381" s="230">
        <f t="shared" si="143"/>
        <v>0</v>
      </c>
      <c r="T381" s="230">
        <f t="shared" si="143"/>
        <v>0</v>
      </c>
      <c r="U381" s="230">
        <f t="shared" si="143"/>
        <v>0</v>
      </c>
      <c r="V381" s="230">
        <f t="shared" si="143"/>
        <v>0</v>
      </c>
      <c r="W381" s="230">
        <f t="shared" si="143"/>
        <v>0</v>
      </c>
      <c r="X381" s="230">
        <f t="shared" si="143"/>
        <v>0</v>
      </c>
      <c r="Y381" s="230">
        <f t="shared" si="143"/>
        <v>0</v>
      </c>
      <c r="Z381" s="230">
        <f t="shared" si="143"/>
        <v>0</v>
      </c>
      <c r="AA381" s="230">
        <f t="shared" si="143"/>
        <v>0</v>
      </c>
      <c r="AB381" s="230">
        <f t="shared" si="143"/>
        <v>0</v>
      </c>
      <c r="AC381" s="230">
        <f t="shared" si="143"/>
        <v>0</v>
      </c>
      <c r="AD381" s="230">
        <f t="shared" si="143"/>
        <v>0</v>
      </c>
      <c r="AE381" s="230">
        <f t="shared" si="143"/>
        <v>0</v>
      </c>
      <c r="AF381" s="230">
        <f t="shared" si="143"/>
        <v>0</v>
      </c>
      <c r="AG381" s="230">
        <f t="shared" si="143"/>
        <v>0</v>
      </c>
      <c r="AH381" s="230">
        <f t="shared" si="143"/>
        <v>0</v>
      </c>
      <c r="AI381" s="230">
        <f t="shared" si="143"/>
        <v>0</v>
      </c>
      <c r="AJ381" s="230">
        <f t="shared" si="143"/>
        <v>0</v>
      </c>
      <c r="AK381" s="230">
        <f t="shared" si="143"/>
        <v>0</v>
      </c>
      <c r="AL381" s="230">
        <f t="shared" si="143"/>
        <v>0</v>
      </c>
      <c r="AM381" s="230">
        <f t="shared" si="143"/>
        <v>0</v>
      </c>
      <c r="AN381" s="230">
        <f t="shared" si="143"/>
        <v>0</v>
      </c>
      <c r="AO381" s="230">
        <f t="shared" si="143"/>
        <v>0</v>
      </c>
      <c r="AP381" s="230">
        <f t="shared" si="143"/>
        <v>0</v>
      </c>
    </row>
    <row r="382" spans="1:42" x14ac:dyDescent="0.2">
      <c r="A382" s="16">
        <f t="shared" si="141"/>
        <v>5</v>
      </c>
      <c r="B382" s="228">
        <f t="shared" si="138"/>
        <v>0</v>
      </c>
      <c r="C382" s="230">
        <f t="shared" ref="C382:AP382" si="144">LOOKUP(C370,$B$310:$AP$310,$B$311:$AP$311)/100*$B704</f>
        <v>0</v>
      </c>
      <c r="D382" s="230">
        <f t="shared" si="144"/>
        <v>0</v>
      </c>
      <c r="E382" s="230">
        <f t="shared" si="144"/>
        <v>0</v>
      </c>
      <c r="F382" s="230">
        <f t="shared" si="144"/>
        <v>0</v>
      </c>
      <c r="G382" s="230">
        <f t="shared" si="144"/>
        <v>0</v>
      </c>
      <c r="H382" s="230">
        <f t="shared" si="144"/>
        <v>0</v>
      </c>
      <c r="I382" s="230">
        <f t="shared" si="144"/>
        <v>0</v>
      </c>
      <c r="J382" s="230">
        <f t="shared" si="144"/>
        <v>0</v>
      </c>
      <c r="K382" s="230">
        <f t="shared" si="144"/>
        <v>0</v>
      </c>
      <c r="L382" s="230">
        <f t="shared" si="144"/>
        <v>0</v>
      </c>
      <c r="M382" s="230">
        <f t="shared" si="144"/>
        <v>0</v>
      </c>
      <c r="N382" s="230">
        <f t="shared" si="144"/>
        <v>0</v>
      </c>
      <c r="O382" s="230">
        <f t="shared" si="144"/>
        <v>0</v>
      </c>
      <c r="P382" s="230">
        <f t="shared" si="144"/>
        <v>0</v>
      </c>
      <c r="Q382" s="230">
        <f t="shared" si="144"/>
        <v>0</v>
      </c>
      <c r="R382" s="230">
        <f t="shared" si="144"/>
        <v>0</v>
      </c>
      <c r="S382" s="230">
        <f t="shared" si="144"/>
        <v>0</v>
      </c>
      <c r="T382" s="230">
        <f t="shared" si="144"/>
        <v>0</v>
      </c>
      <c r="U382" s="230">
        <f t="shared" si="144"/>
        <v>0</v>
      </c>
      <c r="V382" s="230">
        <f t="shared" si="144"/>
        <v>0</v>
      </c>
      <c r="W382" s="230">
        <f t="shared" si="144"/>
        <v>0</v>
      </c>
      <c r="X382" s="230">
        <f t="shared" si="144"/>
        <v>0</v>
      </c>
      <c r="Y382" s="230">
        <f t="shared" si="144"/>
        <v>0</v>
      </c>
      <c r="Z382" s="230">
        <f t="shared" si="144"/>
        <v>0</v>
      </c>
      <c r="AA382" s="230">
        <f t="shared" si="144"/>
        <v>0</v>
      </c>
      <c r="AB382" s="230">
        <f t="shared" si="144"/>
        <v>0</v>
      </c>
      <c r="AC382" s="230">
        <f t="shared" si="144"/>
        <v>0</v>
      </c>
      <c r="AD382" s="230">
        <f t="shared" si="144"/>
        <v>0</v>
      </c>
      <c r="AE382" s="230">
        <f t="shared" si="144"/>
        <v>0</v>
      </c>
      <c r="AF382" s="230">
        <f t="shared" si="144"/>
        <v>0</v>
      </c>
      <c r="AG382" s="230">
        <f t="shared" si="144"/>
        <v>0</v>
      </c>
      <c r="AH382" s="230">
        <f t="shared" si="144"/>
        <v>0</v>
      </c>
      <c r="AI382" s="230">
        <f t="shared" si="144"/>
        <v>0</v>
      </c>
      <c r="AJ382" s="230">
        <f t="shared" si="144"/>
        <v>0</v>
      </c>
      <c r="AK382" s="230">
        <f t="shared" si="144"/>
        <v>0</v>
      </c>
      <c r="AL382" s="230">
        <f t="shared" si="144"/>
        <v>0</v>
      </c>
      <c r="AM382" s="230">
        <f t="shared" si="144"/>
        <v>0</v>
      </c>
      <c r="AN382" s="230">
        <f t="shared" si="144"/>
        <v>0</v>
      </c>
      <c r="AO382" s="230">
        <f t="shared" si="144"/>
        <v>0</v>
      </c>
      <c r="AP382" s="230">
        <f t="shared" si="144"/>
        <v>0</v>
      </c>
    </row>
    <row r="383" spans="1:42" x14ac:dyDescent="0.2">
      <c r="A383" s="16">
        <f t="shared" si="141"/>
        <v>6</v>
      </c>
      <c r="B383" s="228">
        <f t="shared" si="138"/>
        <v>0</v>
      </c>
      <c r="C383" s="230">
        <f t="shared" ref="C383:AP383" si="145">LOOKUP(C371,$B$310:$AP$310,$B$311:$AP$311)/100*$B705</f>
        <v>0</v>
      </c>
      <c r="D383" s="230">
        <f t="shared" si="145"/>
        <v>0</v>
      </c>
      <c r="E383" s="230">
        <f t="shared" si="145"/>
        <v>0</v>
      </c>
      <c r="F383" s="230">
        <f t="shared" si="145"/>
        <v>0</v>
      </c>
      <c r="G383" s="230">
        <f t="shared" si="145"/>
        <v>0</v>
      </c>
      <c r="H383" s="230">
        <f t="shared" si="145"/>
        <v>0</v>
      </c>
      <c r="I383" s="230">
        <f t="shared" si="145"/>
        <v>0</v>
      </c>
      <c r="J383" s="230">
        <f t="shared" si="145"/>
        <v>0</v>
      </c>
      <c r="K383" s="230">
        <f t="shared" si="145"/>
        <v>0</v>
      </c>
      <c r="L383" s="230">
        <f t="shared" si="145"/>
        <v>0</v>
      </c>
      <c r="M383" s="230">
        <f t="shared" si="145"/>
        <v>0</v>
      </c>
      <c r="N383" s="230">
        <f t="shared" si="145"/>
        <v>0</v>
      </c>
      <c r="O383" s="230">
        <f t="shared" si="145"/>
        <v>0</v>
      </c>
      <c r="P383" s="230">
        <f t="shared" si="145"/>
        <v>0</v>
      </c>
      <c r="Q383" s="230">
        <f t="shared" si="145"/>
        <v>0</v>
      </c>
      <c r="R383" s="230">
        <f t="shared" si="145"/>
        <v>0</v>
      </c>
      <c r="S383" s="230">
        <f t="shared" si="145"/>
        <v>0</v>
      </c>
      <c r="T383" s="230">
        <f t="shared" si="145"/>
        <v>0</v>
      </c>
      <c r="U383" s="230">
        <f t="shared" si="145"/>
        <v>0</v>
      </c>
      <c r="V383" s="230">
        <f t="shared" si="145"/>
        <v>0</v>
      </c>
      <c r="W383" s="230">
        <f t="shared" si="145"/>
        <v>0</v>
      </c>
      <c r="X383" s="230">
        <f t="shared" si="145"/>
        <v>0</v>
      </c>
      <c r="Y383" s="230">
        <f t="shared" si="145"/>
        <v>0</v>
      </c>
      <c r="Z383" s="230">
        <f t="shared" si="145"/>
        <v>0</v>
      </c>
      <c r="AA383" s="230">
        <f t="shared" si="145"/>
        <v>0</v>
      </c>
      <c r="AB383" s="230">
        <f t="shared" si="145"/>
        <v>0</v>
      </c>
      <c r="AC383" s="230">
        <f t="shared" si="145"/>
        <v>0</v>
      </c>
      <c r="AD383" s="230">
        <f t="shared" si="145"/>
        <v>0</v>
      </c>
      <c r="AE383" s="230">
        <f t="shared" si="145"/>
        <v>0</v>
      </c>
      <c r="AF383" s="230">
        <f t="shared" si="145"/>
        <v>0</v>
      </c>
      <c r="AG383" s="230">
        <f t="shared" si="145"/>
        <v>0</v>
      </c>
      <c r="AH383" s="230">
        <f t="shared" si="145"/>
        <v>0</v>
      </c>
      <c r="AI383" s="230">
        <f t="shared" si="145"/>
        <v>0</v>
      </c>
      <c r="AJ383" s="230">
        <f t="shared" si="145"/>
        <v>0</v>
      </c>
      <c r="AK383" s="230">
        <f t="shared" si="145"/>
        <v>0</v>
      </c>
      <c r="AL383" s="230">
        <f t="shared" si="145"/>
        <v>0</v>
      </c>
      <c r="AM383" s="230">
        <f t="shared" si="145"/>
        <v>0</v>
      </c>
      <c r="AN383" s="230">
        <f t="shared" si="145"/>
        <v>0</v>
      </c>
      <c r="AO383" s="230">
        <f t="shared" si="145"/>
        <v>0</v>
      </c>
      <c r="AP383" s="230">
        <f t="shared" si="145"/>
        <v>0</v>
      </c>
    </row>
    <row r="384" spans="1:42" x14ac:dyDescent="0.2">
      <c r="A384" s="16">
        <f t="shared" si="141"/>
        <v>7</v>
      </c>
      <c r="B384" s="228">
        <f t="shared" si="138"/>
        <v>0</v>
      </c>
      <c r="C384" s="230">
        <f t="shared" ref="C384:AP384" si="146">LOOKUP(C372,$B$310:$AP$310,$B$311:$AP$311)/100*$B706</f>
        <v>0</v>
      </c>
      <c r="D384" s="230">
        <f t="shared" si="146"/>
        <v>0</v>
      </c>
      <c r="E384" s="230">
        <f t="shared" si="146"/>
        <v>0</v>
      </c>
      <c r="F384" s="230">
        <f t="shared" si="146"/>
        <v>0</v>
      </c>
      <c r="G384" s="230">
        <f t="shared" si="146"/>
        <v>0</v>
      </c>
      <c r="H384" s="230">
        <f t="shared" si="146"/>
        <v>0</v>
      </c>
      <c r="I384" s="230">
        <f t="shared" si="146"/>
        <v>0</v>
      </c>
      <c r="J384" s="230">
        <f t="shared" si="146"/>
        <v>0</v>
      </c>
      <c r="K384" s="230">
        <f t="shared" si="146"/>
        <v>0</v>
      </c>
      <c r="L384" s="230">
        <f t="shared" si="146"/>
        <v>0</v>
      </c>
      <c r="M384" s="230">
        <f t="shared" si="146"/>
        <v>0</v>
      </c>
      <c r="N384" s="230">
        <f t="shared" si="146"/>
        <v>0</v>
      </c>
      <c r="O384" s="230">
        <f t="shared" si="146"/>
        <v>0</v>
      </c>
      <c r="P384" s="230">
        <f t="shared" si="146"/>
        <v>0</v>
      </c>
      <c r="Q384" s="230">
        <f t="shared" si="146"/>
        <v>0</v>
      </c>
      <c r="R384" s="230">
        <f t="shared" si="146"/>
        <v>0</v>
      </c>
      <c r="S384" s="230">
        <f t="shared" si="146"/>
        <v>0</v>
      </c>
      <c r="T384" s="230">
        <f t="shared" si="146"/>
        <v>0</v>
      </c>
      <c r="U384" s="230">
        <f t="shared" si="146"/>
        <v>0</v>
      </c>
      <c r="V384" s="230">
        <f t="shared" si="146"/>
        <v>0</v>
      </c>
      <c r="W384" s="230">
        <f t="shared" si="146"/>
        <v>0</v>
      </c>
      <c r="X384" s="230">
        <f t="shared" si="146"/>
        <v>0</v>
      </c>
      <c r="Y384" s="230">
        <f t="shared" si="146"/>
        <v>0</v>
      </c>
      <c r="Z384" s="230">
        <f t="shared" si="146"/>
        <v>0</v>
      </c>
      <c r="AA384" s="230">
        <f t="shared" si="146"/>
        <v>0</v>
      </c>
      <c r="AB384" s="230">
        <f t="shared" si="146"/>
        <v>0</v>
      </c>
      <c r="AC384" s="230">
        <f t="shared" si="146"/>
        <v>0</v>
      </c>
      <c r="AD384" s="230">
        <f t="shared" si="146"/>
        <v>0</v>
      </c>
      <c r="AE384" s="230">
        <f t="shared" si="146"/>
        <v>0</v>
      </c>
      <c r="AF384" s="230">
        <f t="shared" si="146"/>
        <v>0</v>
      </c>
      <c r="AG384" s="230">
        <f t="shared" si="146"/>
        <v>0</v>
      </c>
      <c r="AH384" s="230">
        <f t="shared" si="146"/>
        <v>0</v>
      </c>
      <c r="AI384" s="230">
        <f t="shared" si="146"/>
        <v>0</v>
      </c>
      <c r="AJ384" s="230">
        <f t="shared" si="146"/>
        <v>0</v>
      </c>
      <c r="AK384" s="230">
        <f t="shared" si="146"/>
        <v>0</v>
      </c>
      <c r="AL384" s="230">
        <f t="shared" si="146"/>
        <v>0</v>
      </c>
      <c r="AM384" s="230">
        <f t="shared" si="146"/>
        <v>0</v>
      </c>
      <c r="AN384" s="230">
        <f t="shared" si="146"/>
        <v>0</v>
      </c>
      <c r="AO384" s="230">
        <f t="shared" si="146"/>
        <v>0</v>
      </c>
      <c r="AP384" s="230">
        <f t="shared" si="146"/>
        <v>0</v>
      </c>
    </row>
    <row r="385" spans="1:42" x14ac:dyDescent="0.2">
      <c r="A385" s="16">
        <f t="shared" si="141"/>
        <v>8</v>
      </c>
      <c r="B385" s="228">
        <f t="shared" si="138"/>
        <v>0</v>
      </c>
      <c r="C385" s="230">
        <f t="shared" ref="C385:AP385" si="147">LOOKUP(C373,$B$310:$AP$310,$B$311:$AP$311)/100*$B707</f>
        <v>0</v>
      </c>
      <c r="D385" s="230">
        <f t="shared" si="147"/>
        <v>0</v>
      </c>
      <c r="E385" s="230">
        <f t="shared" si="147"/>
        <v>0</v>
      </c>
      <c r="F385" s="230">
        <f t="shared" si="147"/>
        <v>0</v>
      </c>
      <c r="G385" s="230">
        <f t="shared" si="147"/>
        <v>0</v>
      </c>
      <c r="H385" s="230">
        <f t="shared" si="147"/>
        <v>0</v>
      </c>
      <c r="I385" s="230">
        <f t="shared" si="147"/>
        <v>0</v>
      </c>
      <c r="J385" s="230">
        <f t="shared" si="147"/>
        <v>0</v>
      </c>
      <c r="K385" s="230">
        <f t="shared" si="147"/>
        <v>0</v>
      </c>
      <c r="L385" s="230">
        <f t="shared" si="147"/>
        <v>0</v>
      </c>
      <c r="M385" s="230">
        <f t="shared" si="147"/>
        <v>0</v>
      </c>
      <c r="N385" s="230">
        <f t="shared" si="147"/>
        <v>0</v>
      </c>
      <c r="O385" s="230">
        <f t="shared" si="147"/>
        <v>0</v>
      </c>
      <c r="P385" s="230">
        <f t="shared" si="147"/>
        <v>0</v>
      </c>
      <c r="Q385" s="230">
        <f t="shared" si="147"/>
        <v>0</v>
      </c>
      <c r="R385" s="230">
        <f t="shared" si="147"/>
        <v>0</v>
      </c>
      <c r="S385" s="230">
        <f t="shared" si="147"/>
        <v>0</v>
      </c>
      <c r="T385" s="230">
        <f t="shared" si="147"/>
        <v>0</v>
      </c>
      <c r="U385" s="230">
        <f t="shared" si="147"/>
        <v>0</v>
      </c>
      <c r="V385" s="230">
        <f t="shared" si="147"/>
        <v>0</v>
      </c>
      <c r="W385" s="230">
        <f t="shared" si="147"/>
        <v>0</v>
      </c>
      <c r="X385" s="230">
        <f t="shared" si="147"/>
        <v>0</v>
      </c>
      <c r="Y385" s="230">
        <f t="shared" si="147"/>
        <v>0</v>
      </c>
      <c r="Z385" s="230">
        <f t="shared" si="147"/>
        <v>0</v>
      </c>
      <c r="AA385" s="230">
        <f t="shared" si="147"/>
        <v>0</v>
      </c>
      <c r="AB385" s="230">
        <f t="shared" si="147"/>
        <v>0</v>
      </c>
      <c r="AC385" s="230">
        <f t="shared" si="147"/>
        <v>0</v>
      </c>
      <c r="AD385" s="230">
        <f t="shared" si="147"/>
        <v>0</v>
      </c>
      <c r="AE385" s="230">
        <f t="shared" si="147"/>
        <v>0</v>
      </c>
      <c r="AF385" s="230">
        <f t="shared" si="147"/>
        <v>0</v>
      </c>
      <c r="AG385" s="230">
        <f t="shared" si="147"/>
        <v>0</v>
      </c>
      <c r="AH385" s="230">
        <f t="shared" si="147"/>
        <v>0</v>
      </c>
      <c r="AI385" s="230">
        <f t="shared" si="147"/>
        <v>0</v>
      </c>
      <c r="AJ385" s="230">
        <f t="shared" si="147"/>
        <v>0</v>
      </c>
      <c r="AK385" s="230">
        <f t="shared" si="147"/>
        <v>0</v>
      </c>
      <c r="AL385" s="230">
        <f t="shared" si="147"/>
        <v>0</v>
      </c>
      <c r="AM385" s="230">
        <f t="shared" si="147"/>
        <v>0</v>
      </c>
      <c r="AN385" s="230">
        <f t="shared" si="147"/>
        <v>0</v>
      </c>
      <c r="AO385" s="230">
        <f t="shared" si="147"/>
        <v>0</v>
      </c>
      <c r="AP385" s="230">
        <f t="shared" si="147"/>
        <v>0</v>
      </c>
    </row>
    <row r="386" spans="1:42" x14ac:dyDescent="0.2">
      <c r="A386" s="16">
        <f>A385+1</f>
        <v>9</v>
      </c>
      <c r="B386" s="228">
        <f t="shared" si="138"/>
        <v>0</v>
      </c>
      <c r="C386" s="230">
        <f t="shared" ref="C386:AP386" si="148">LOOKUP(C374,$B$310:$AP$310,$B$311:$AP$311)/100*$B708</f>
        <v>0</v>
      </c>
      <c r="D386" s="230">
        <f t="shared" si="148"/>
        <v>0</v>
      </c>
      <c r="E386" s="230">
        <f t="shared" si="148"/>
        <v>0</v>
      </c>
      <c r="F386" s="230">
        <f t="shared" si="148"/>
        <v>0</v>
      </c>
      <c r="G386" s="230">
        <f t="shared" si="148"/>
        <v>0</v>
      </c>
      <c r="H386" s="230">
        <f t="shared" si="148"/>
        <v>0</v>
      </c>
      <c r="I386" s="230">
        <f t="shared" si="148"/>
        <v>0</v>
      </c>
      <c r="J386" s="230">
        <f t="shared" si="148"/>
        <v>0</v>
      </c>
      <c r="K386" s="230">
        <f t="shared" si="148"/>
        <v>0</v>
      </c>
      <c r="L386" s="230">
        <f t="shared" si="148"/>
        <v>0</v>
      </c>
      <c r="M386" s="230">
        <f t="shared" si="148"/>
        <v>0</v>
      </c>
      <c r="N386" s="230">
        <f t="shared" si="148"/>
        <v>0</v>
      </c>
      <c r="O386" s="230">
        <f t="shared" si="148"/>
        <v>0</v>
      </c>
      <c r="P386" s="230">
        <f t="shared" si="148"/>
        <v>0</v>
      </c>
      <c r="Q386" s="230">
        <f t="shared" si="148"/>
        <v>0</v>
      </c>
      <c r="R386" s="230">
        <f t="shared" si="148"/>
        <v>0</v>
      </c>
      <c r="S386" s="230">
        <f t="shared" si="148"/>
        <v>0</v>
      </c>
      <c r="T386" s="230">
        <f t="shared" si="148"/>
        <v>0</v>
      </c>
      <c r="U386" s="230">
        <f t="shared" si="148"/>
        <v>0</v>
      </c>
      <c r="V386" s="230">
        <f t="shared" si="148"/>
        <v>0</v>
      </c>
      <c r="W386" s="230">
        <f t="shared" si="148"/>
        <v>0</v>
      </c>
      <c r="X386" s="230">
        <f t="shared" si="148"/>
        <v>0</v>
      </c>
      <c r="Y386" s="230">
        <f t="shared" si="148"/>
        <v>0</v>
      </c>
      <c r="Z386" s="230">
        <f t="shared" si="148"/>
        <v>0</v>
      </c>
      <c r="AA386" s="230">
        <f t="shared" si="148"/>
        <v>0</v>
      </c>
      <c r="AB386" s="230">
        <f t="shared" si="148"/>
        <v>0</v>
      </c>
      <c r="AC386" s="230">
        <f t="shared" si="148"/>
        <v>0</v>
      </c>
      <c r="AD386" s="230">
        <f t="shared" si="148"/>
        <v>0</v>
      </c>
      <c r="AE386" s="230">
        <f t="shared" si="148"/>
        <v>0</v>
      </c>
      <c r="AF386" s="230">
        <f t="shared" si="148"/>
        <v>0</v>
      </c>
      <c r="AG386" s="230">
        <f t="shared" si="148"/>
        <v>0</v>
      </c>
      <c r="AH386" s="230">
        <f t="shared" si="148"/>
        <v>0</v>
      </c>
      <c r="AI386" s="230">
        <f t="shared" si="148"/>
        <v>0</v>
      </c>
      <c r="AJ386" s="230">
        <f t="shared" si="148"/>
        <v>0</v>
      </c>
      <c r="AK386" s="230">
        <f t="shared" si="148"/>
        <v>0</v>
      </c>
      <c r="AL386" s="230">
        <f t="shared" si="148"/>
        <v>0</v>
      </c>
      <c r="AM386" s="230">
        <f t="shared" si="148"/>
        <v>0</v>
      </c>
      <c r="AN386" s="230">
        <f t="shared" si="148"/>
        <v>0</v>
      </c>
      <c r="AO386" s="230">
        <f t="shared" si="148"/>
        <v>0</v>
      </c>
      <c r="AP386" s="230">
        <f t="shared" si="148"/>
        <v>0</v>
      </c>
    </row>
    <row r="387" spans="1:42" x14ac:dyDescent="0.2">
      <c r="A387" s="16">
        <f t="shared" si="141"/>
        <v>10</v>
      </c>
      <c r="B387" s="228">
        <f t="shared" si="138"/>
        <v>0</v>
      </c>
      <c r="C387" s="230">
        <f t="shared" ref="C387:AP387" si="149">LOOKUP(C375,$B$310:$AP$310,$B$311:$AP$311)/100*$B709</f>
        <v>0</v>
      </c>
      <c r="D387" s="230">
        <f t="shared" si="149"/>
        <v>0</v>
      </c>
      <c r="E387" s="230">
        <f t="shared" si="149"/>
        <v>0</v>
      </c>
      <c r="F387" s="230">
        <f t="shared" si="149"/>
        <v>0</v>
      </c>
      <c r="G387" s="230">
        <f t="shared" si="149"/>
        <v>0</v>
      </c>
      <c r="H387" s="230">
        <f t="shared" si="149"/>
        <v>0</v>
      </c>
      <c r="I387" s="230">
        <f t="shared" si="149"/>
        <v>0</v>
      </c>
      <c r="J387" s="230">
        <f t="shared" si="149"/>
        <v>0</v>
      </c>
      <c r="K387" s="230">
        <f t="shared" si="149"/>
        <v>0</v>
      </c>
      <c r="L387" s="230">
        <f t="shared" si="149"/>
        <v>0</v>
      </c>
      <c r="M387" s="230">
        <f t="shared" si="149"/>
        <v>0</v>
      </c>
      <c r="N387" s="230">
        <f t="shared" si="149"/>
        <v>0</v>
      </c>
      <c r="O387" s="230">
        <f t="shared" si="149"/>
        <v>0</v>
      </c>
      <c r="P387" s="230">
        <f t="shared" si="149"/>
        <v>0</v>
      </c>
      <c r="Q387" s="230">
        <f t="shared" si="149"/>
        <v>0</v>
      </c>
      <c r="R387" s="230">
        <f t="shared" si="149"/>
        <v>0</v>
      </c>
      <c r="S387" s="230">
        <f t="shared" si="149"/>
        <v>0</v>
      </c>
      <c r="T387" s="230">
        <f t="shared" si="149"/>
        <v>0</v>
      </c>
      <c r="U387" s="230">
        <f t="shared" si="149"/>
        <v>0</v>
      </c>
      <c r="V387" s="230">
        <f t="shared" si="149"/>
        <v>0</v>
      </c>
      <c r="W387" s="230">
        <f t="shared" si="149"/>
        <v>0</v>
      </c>
      <c r="X387" s="230">
        <f t="shared" si="149"/>
        <v>0</v>
      </c>
      <c r="Y387" s="230">
        <f t="shared" si="149"/>
        <v>0</v>
      </c>
      <c r="Z387" s="230">
        <f t="shared" si="149"/>
        <v>0</v>
      </c>
      <c r="AA387" s="230">
        <f t="shared" si="149"/>
        <v>0</v>
      </c>
      <c r="AB387" s="230">
        <f t="shared" si="149"/>
        <v>0</v>
      </c>
      <c r="AC387" s="230">
        <f t="shared" si="149"/>
        <v>0</v>
      </c>
      <c r="AD387" s="230">
        <f t="shared" si="149"/>
        <v>0</v>
      </c>
      <c r="AE387" s="230">
        <f t="shared" si="149"/>
        <v>0</v>
      </c>
      <c r="AF387" s="230">
        <f t="shared" si="149"/>
        <v>0</v>
      </c>
      <c r="AG387" s="230">
        <f t="shared" si="149"/>
        <v>0</v>
      </c>
      <c r="AH387" s="230">
        <f t="shared" si="149"/>
        <v>0</v>
      </c>
      <c r="AI387" s="230">
        <f t="shared" si="149"/>
        <v>0</v>
      </c>
      <c r="AJ387" s="230">
        <f t="shared" si="149"/>
        <v>0</v>
      </c>
      <c r="AK387" s="230">
        <f t="shared" si="149"/>
        <v>0</v>
      </c>
      <c r="AL387" s="230">
        <f t="shared" si="149"/>
        <v>0</v>
      </c>
      <c r="AM387" s="230">
        <f t="shared" si="149"/>
        <v>0</v>
      </c>
      <c r="AN387" s="230">
        <f t="shared" si="149"/>
        <v>0</v>
      </c>
      <c r="AO387" s="230">
        <f t="shared" si="149"/>
        <v>0</v>
      </c>
      <c r="AP387" s="230">
        <f t="shared" si="149"/>
        <v>0</v>
      </c>
    </row>
    <row r="388" spans="1:42" s="16" customFormat="1" ht="12" customHeight="1" x14ac:dyDescent="0.2">
      <c r="A388" s="39" t="s">
        <v>13</v>
      </c>
      <c r="B388" s="19"/>
      <c r="C388" s="212">
        <f>SUM(C378:C387)</f>
        <v>0</v>
      </c>
      <c r="D388" s="212">
        <f t="shared" ref="D388:AP388" si="150">SUM(D378:D387)</f>
        <v>0</v>
      </c>
      <c r="E388" s="212">
        <f t="shared" si="150"/>
        <v>0</v>
      </c>
      <c r="F388" s="212">
        <f t="shared" si="150"/>
        <v>0</v>
      </c>
      <c r="G388" s="212">
        <f t="shared" si="150"/>
        <v>0</v>
      </c>
      <c r="H388" s="212">
        <f t="shared" si="150"/>
        <v>0</v>
      </c>
      <c r="I388" s="212">
        <f t="shared" si="150"/>
        <v>0</v>
      </c>
      <c r="J388" s="212">
        <f t="shared" si="150"/>
        <v>0</v>
      </c>
      <c r="K388" s="212">
        <f t="shared" si="150"/>
        <v>0</v>
      </c>
      <c r="L388" s="212">
        <f t="shared" si="150"/>
        <v>0</v>
      </c>
      <c r="M388" s="212">
        <f t="shared" si="150"/>
        <v>0</v>
      </c>
      <c r="N388" s="212">
        <f t="shared" si="150"/>
        <v>0</v>
      </c>
      <c r="O388" s="212">
        <f t="shared" si="150"/>
        <v>0</v>
      </c>
      <c r="P388" s="212">
        <f t="shared" si="150"/>
        <v>0</v>
      </c>
      <c r="Q388" s="212">
        <f t="shared" si="150"/>
        <v>0</v>
      </c>
      <c r="R388" s="212">
        <f t="shared" si="150"/>
        <v>0</v>
      </c>
      <c r="S388" s="212">
        <f t="shared" si="150"/>
        <v>0</v>
      </c>
      <c r="T388" s="212">
        <f t="shared" si="150"/>
        <v>0</v>
      </c>
      <c r="U388" s="212">
        <f t="shared" si="150"/>
        <v>0</v>
      </c>
      <c r="V388" s="212">
        <f t="shared" si="150"/>
        <v>0</v>
      </c>
      <c r="W388" s="212">
        <f t="shared" si="150"/>
        <v>0</v>
      </c>
      <c r="X388" s="212">
        <f t="shared" si="150"/>
        <v>0</v>
      </c>
      <c r="Y388" s="212">
        <f t="shared" si="150"/>
        <v>0</v>
      </c>
      <c r="Z388" s="212">
        <f t="shared" si="150"/>
        <v>0</v>
      </c>
      <c r="AA388" s="212">
        <f t="shared" si="150"/>
        <v>0</v>
      </c>
      <c r="AB388" s="212">
        <f t="shared" si="150"/>
        <v>0</v>
      </c>
      <c r="AC388" s="212">
        <f t="shared" si="150"/>
        <v>0</v>
      </c>
      <c r="AD388" s="212">
        <f t="shared" si="150"/>
        <v>0</v>
      </c>
      <c r="AE388" s="212">
        <f t="shared" si="150"/>
        <v>0</v>
      </c>
      <c r="AF388" s="212">
        <f t="shared" si="150"/>
        <v>0</v>
      </c>
      <c r="AG388" s="212">
        <f t="shared" si="150"/>
        <v>0</v>
      </c>
      <c r="AH388" s="212">
        <f t="shared" si="150"/>
        <v>0</v>
      </c>
      <c r="AI388" s="212">
        <f t="shared" si="150"/>
        <v>0</v>
      </c>
      <c r="AJ388" s="212">
        <f t="shared" si="150"/>
        <v>0</v>
      </c>
      <c r="AK388" s="212">
        <f t="shared" si="150"/>
        <v>0</v>
      </c>
      <c r="AL388" s="212">
        <f t="shared" si="150"/>
        <v>0</v>
      </c>
      <c r="AM388" s="212">
        <f t="shared" si="150"/>
        <v>0</v>
      </c>
      <c r="AN388" s="212">
        <f t="shared" si="150"/>
        <v>0</v>
      </c>
      <c r="AO388" s="212">
        <f t="shared" si="150"/>
        <v>0</v>
      </c>
      <c r="AP388" s="212">
        <f t="shared" si="150"/>
        <v>0</v>
      </c>
    </row>
    <row r="389" spans="1:42" x14ac:dyDescent="0.2">
      <c r="A389" s="3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row>
    <row r="390" spans="1:42" x14ac:dyDescent="0.2">
      <c r="A390" s="29" t="s">
        <v>94</v>
      </c>
    </row>
    <row r="391" spans="1:42" x14ac:dyDescent="0.2">
      <c r="A391" s="16" t="s">
        <v>21</v>
      </c>
      <c r="G391" s="377" t="s">
        <v>63</v>
      </c>
      <c r="H391" s="378"/>
      <c r="I391" s="378"/>
      <c r="J391" s="379"/>
      <c r="K391" s="380" t="s">
        <v>64</v>
      </c>
      <c r="L391" s="381"/>
    </row>
    <row r="392" spans="1:42" ht="51" x14ac:dyDescent="0.2">
      <c r="A392" s="16"/>
      <c r="B392" s="18" t="s">
        <v>53</v>
      </c>
      <c r="C392" s="18" t="s">
        <v>49</v>
      </c>
      <c r="D392" s="18" t="s">
        <v>51</v>
      </c>
      <c r="E392" s="34" t="s">
        <v>52</v>
      </c>
      <c r="F392" s="18" t="s">
        <v>54</v>
      </c>
      <c r="G392" s="18" t="s">
        <v>58</v>
      </c>
      <c r="H392" s="18" t="s">
        <v>60</v>
      </c>
      <c r="I392" s="67" t="s">
        <v>59</v>
      </c>
      <c r="J392" s="18" t="s">
        <v>61</v>
      </c>
      <c r="K392" s="40" t="s">
        <v>3</v>
      </c>
      <c r="L392" s="181" t="s">
        <v>61</v>
      </c>
      <c r="M392" s="35" t="s">
        <v>65</v>
      </c>
      <c r="N392" s="35" t="s">
        <v>66</v>
      </c>
      <c r="O392" s="18" t="s">
        <v>55</v>
      </c>
      <c r="P392" s="180" t="s">
        <v>85</v>
      </c>
      <c r="Q392" s="18" t="s">
        <v>86</v>
      </c>
    </row>
    <row r="393" spans="1:42" s="16" customFormat="1" x14ac:dyDescent="0.2">
      <c r="A393" s="41" t="str">
        <f>A257</f>
        <v>5-yr MACRS</v>
      </c>
      <c r="B393" s="274">
        <f>IF(Inputs!$C$145=0,0,depr_alloc_macrs_5_percent*100/Inputs!$C$145)</f>
        <v>0</v>
      </c>
      <c r="C393" s="162">
        <f>-$B$113*depr_alloc_macrs_5_percent/100</f>
        <v>0</v>
      </c>
      <c r="D393" s="162">
        <f>$B393/100*D$400</f>
        <v>0</v>
      </c>
      <c r="E393" s="162">
        <f>$B393/100*E$400</f>
        <v>0</v>
      </c>
      <c r="F393" s="164">
        <f>C393-D393-E393</f>
        <v>0</v>
      </c>
      <c r="G393" s="165">
        <f>IF(Inputs!F137="Yes",F393,0)</f>
        <v>0</v>
      </c>
      <c r="H393" s="174">
        <f>IF($G$400=0,0,G393/$G$400)*100</f>
        <v>0</v>
      </c>
      <c r="I393" s="167">
        <f>$I$400*H393/100</f>
        <v>0</v>
      </c>
      <c r="J393" s="168">
        <f>I393*0.5</f>
        <v>0</v>
      </c>
      <c r="K393" s="164">
        <f>H393/100*$K$400</f>
        <v>0</v>
      </c>
      <c r="L393" s="164">
        <f>K393*0.5</f>
        <v>0</v>
      </c>
      <c r="M393" s="162">
        <f>IF(itc_sta_amount_deprbas_fed="Yes",L257,0)+IF(itc_sta_percent_deprbas_fed="Yes",J257,0)</f>
        <v>0</v>
      </c>
      <c r="N393" s="162">
        <f t="shared" ref="N393:N399" si="151">IF(itc_fed_amount_deprbas_fed="Yes",L393,0)+IF(itc_fed_percent_deprbas_fed="Yes",J393,0)</f>
        <v>0</v>
      </c>
      <c r="O393" s="169">
        <f t="shared" ref="O393:O400" si="152">F393-M393-N393</f>
        <v>0</v>
      </c>
      <c r="P393" s="162">
        <f>IF(depr_bonus_fed_macrs_5="Yes",O393*depr_bonus_fed/100,0)</f>
        <v>0</v>
      </c>
      <c r="Q393" s="164">
        <f>O393-P393</f>
        <v>0</v>
      </c>
    </row>
    <row r="394" spans="1:42" s="16" customFormat="1" x14ac:dyDescent="0.2">
      <c r="A394" s="41" t="str">
        <f>A258</f>
        <v>15-yr MACRS</v>
      </c>
      <c r="B394" s="274">
        <f>IF(Inputs!$C$145=0,0,depr_alloc_macrs_15_percent*100/Inputs!$C$145)</f>
        <v>0</v>
      </c>
      <c r="C394" s="162">
        <f>-$B$113*depr_alloc_macrs_15_percent/100</f>
        <v>0</v>
      </c>
      <c r="D394" s="162">
        <f>$B394/100*D$400</f>
        <v>0</v>
      </c>
      <c r="E394" s="162">
        <f>$B394/100*E$400</f>
        <v>0</v>
      </c>
      <c r="F394" s="164">
        <f t="shared" ref="F394:F399" si="153">C394-D394-E394</f>
        <v>0</v>
      </c>
      <c r="G394" s="166">
        <f>IF(Inputs!F138="Yes",F394,0)</f>
        <v>0</v>
      </c>
      <c r="H394" s="175">
        <f>IF($G$400=0,0,G394/$G$400)*100</f>
        <v>0</v>
      </c>
      <c r="I394" s="162">
        <f>$I$400*H394/100</f>
        <v>0</v>
      </c>
      <c r="J394" s="170">
        <f t="shared" ref="J394:J399" si="154">I394*0.5</f>
        <v>0</v>
      </c>
      <c r="K394" s="164">
        <f>H394/100*$K$400</f>
        <v>0</v>
      </c>
      <c r="L394" s="164">
        <f t="shared" ref="L394:L399" si="155">K394*0.5</f>
        <v>0</v>
      </c>
      <c r="M394" s="162">
        <f>IF(itc_sta_amount_deprbas_fed="Yes",L258,0)+IF(itc_sta_percent_deprbas_fed="Yes",J258,0)</f>
        <v>0</v>
      </c>
      <c r="N394" s="162">
        <f t="shared" si="151"/>
        <v>0</v>
      </c>
      <c r="O394" s="164">
        <f t="shared" si="152"/>
        <v>0</v>
      </c>
      <c r="P394" s="162">
        <f>IF(Inputs!D138="Yes",O394*depr_bonus_fed/100,0)</f>
        <v>0</v>
      </c>
      <c r="Q394" s="164">
        <f t="shared" ref="Q394:Q399" si="156">O394-P394</f>
        <v>0</v>
      </c>
    </row>
    <row r="395" spans="1:42" s="16" customFormat="1" x14ac:dyDescent="0.2">
      <c r="A395" s="41" t="str">
        <f>A259</f>
        <v>5-yr SL</v>
      </c>
      <c r="B395" s="274">
        <f>IF(Inputs!$C$145=0,0,depr_alloc_sl_5_percent*100/Inputs!$C$145)</f>
        <v>0</v>
      </c>
      <c r="C395" s="162">
        <f>-$B$113*depr_alloc_sl_5_percent/100</f>
        <v>0</v>
      </c>
      <c r="D395" s="162">
        <f>$B395/100*D$400</f>
        <v>0</v>
      </c>
      <c r="E395" s="162">
        <f>$B395/100*E$400</f>
        <v>0</v>
      </c>
      <c r="F395" s="164">
        <f t="shared" si="153"/>
        <v>0</v>
      </c>
      <c r="G395" s="166">
        <f>IF(Inputs!F139="Yes",F395,0)</f>
        <v>0</v>
      </c>
      <c r="H395" s="175">
        <f>IF($G$400=0,0,G395/$G$400)*100</f>
        <v>0</v>
      </c>
      <c r="I395" s="162">
        <f>$I$400*H395/100</f>
        <v>0</v>
      </c>
      <c r="J395" s="170">
        <f t="shared" si="154"/>
        <v>0</v>
      </c>
      <c r="K395" s="164">
        <f>H395/100*$K$400</f>
        <v>0</v>
      </c>
      <c r="L395" s="164">
        <f t="shared" si="155"/>
        <v>0</v>
      </c>
      <c r="M395" s="162">
        <f>IF(itc_sta_amount_deprbas_fed="Yes",L259,0)+IF(itc_sta_percent_deprbas_fed="Yes",J259,0)</f>
        <v>0</v>
      </c>
      <c r="N395" s="162">
        <f t="shared" si="151"/>
        <v>0</v>
      </c>
      <c r="O395" s="164">
        <f t="shared" si="152"/>
        <v>0</v>
      </c>
      <c r="P395" s="162">
        <f>IF(Inputs!D139="Yes",O395*depr_bonus_fed/100,0)</f>
        <v>0</v>
      </c>
      <c r="Q395" s="164">
        <f t="shared" si="156"/>
        <v>0</v>
      </c>
    </row>
    <row r="396" spans="1:42" s="16" customFormat="1" x14ac:dyDescent="0.2">
      <c r="A396" s="41" t="str">
        <f>A260</f>
        <v>15-yr SL</v>
      </c>
      <c r="B396" s="274">
        <f>IF(Inputs!$C$145=0,0,depr_alloc_sl_15_percent*100/Inputs!$C$145)</f>
        <v>0</v>
      </c>
      <c r="C396" s="162">
        <f>-$B$113*depr_alloc_sl_15_percent/100</f>
        <v>0</v>
      </c>
      <c r="D396" s="162">
        <f>$B396/100*D$400</f>
        <v>0</v>
      </c>
      <c r="E396" s="162">
        <f>$B396/100*E$400</f>
        <v>0</v>
      </c>
      <c r="F396" s="164">
        <f t="shared" si="153"/>
        <v>0</v>
      </c>
      <c r="G396" s="166">
        <f>IF(Inputs!F140="Yes",F396,0)</f>
        <v>0</v>
      </c>
      <c r="H396" s="175">
        <f>IF($G$400=0,0,G396/$G$400)*100</f>
        <v>0</v>
      </c>
      <c r="I396" s="162">
        <f>$I$400*H396/100</f>
        <v>0</v>
      </c>
      <c r="J396" s="170">
        <f t="shared" si="154"/>
        <v>0</v>
      </c>
      <c r="K396" s="164">
        <f>H396/100*$K$400</f>
        <v>0</v>
      </c>
      <c r="L396" s="164">
        <f t="shared" si="155"/>
        <v>0</v>
      </c>
      <c r="M396" s="162">
        <f>IF(itc_sta_amount_deprbas_fed="Yes",L260,0)+IF(itc_sta_percent_deprbas_fed="Yes",J260,0)</f>
        <v>0</v>
      </c>
      <c r="N396" s="162">
        <f t="shared" si="151"/>
        <v>0</v>
      </c>
      <c r="O396" s="164">
        <f t="shared" si="152"/>
        <v>0</v>
      </c>
      <c r="P396" s="162">
        <f>IF(Inputs!D140="Yes",O396*depr_bonus_fed/100,0)</f>
        <v>0</v>
      </c>
      <c r="Q396" s="164">
        <f t="shared" si="156"/>
        <v>0</v>
      </c>
    </row>
    <row r="397" spans="1:42" s="16" customFormat="1" x14ac:dyDescent="0.2">
      <c r="A397" s="41" t="str">
        <f>A261</f>
        <v>20-yr SL</v>
      </c>
      <c r="B397" s="274">
        <f>IF(Inputs!$C$145=0,0,depr_alloc_sl_20_percent*100/Inputs!$C$145)</f>
        <v>0</v>
      </c>
      <c r="C397" s="162">
        <f>-$B$113*depr_alloc_sl_20_percent/100</f>
        <v>0</v>
      </c>
      <c r="D397" s="162">
        <f>$B397/100*D$400</f>
        <v>0</v>
      </c>
      <c r="E397" s="162">
        <f>$B397/100*E$400</f>
        <v>0</v>
      </c>
      <c r="F397" s="164">
        <f t="shared" si="153"/>
        <v>0</v>
      </c>
      <c r="G397" s="166">
        <f>IF(Inputs!F141="Yes",F397,0)</f>
        <v>0</v>
      </c>
      <c r="H397" s="175">
        <f>IF($G$400=0,0,G397/$G$400)*100</f>
        <v>0</v>
      </c>
      <c r="I397" s="162">
        <f>$I$400*H397/100</f>
        <v>0</v>
      </c>
      <c r="J397" s="170">
        <f t="shared" si="154"/>
        <v>0</v>
      </c>
      <c r="K397" s="164">
        <f>H397/100*$K$400</f>
        <v>0</v>
      </c>
      <c r="L397" s="164">
        <f t="shared" si="155"/>
        <v>0</v>
      </c>
      <c r="M397" s="162">
        <f>IF(itc_sta_amount_deprbas_fed="Yes",L261,0)+IF(itc_sta_percent_deprbas_fed="Yes",J261,0)</f>
        <v>0</v>
      </c>
      <c r="N397" s="162">
        <f t="shared" si="151"/>
        <v>0</v>
      </c>
      <c r="O397" s="164">
        <f t="shared" si="152"/>
        <v>0</v>
      </c>
      <c r="P397" s="162">
        <f>IF(Inputs!D141="Yes",O397*depr_bonus_fed/100,0)</f>
        <v>0</v>
      </c>
      <c r="Q397" s="164">
        <f t="shared" si="156"/>
        <v>0</v>
      </c>
    </row>
    <row r="398" spans="1:42" s="16" customFormat="1" x14ac:dyDescent="0.2">
      <c r="A398" s="41" t="str">
        <f>A262</f>
        <v>39-yr SL</v>
      </c>
      <c r="B398" s="274">
        <f>IF(Inputs!$C$145=0,0,depr_alloc_sl_39_percent*100/Inputs!$C$145)</f>
        <v>0</v>
      </c>
      <c r="C398" s="162">
        <f>-$B$113*depr_alloc_sl_39_percent/100</f>
        <v>0</v>
      </c>
      <c r="D398" s="162">
        <f>$B398/100*D$400</f>
        <v>0</v>
      </c>
      <c r="E398" s="162">
        <f>$B398/100*E$400</f>
        <v>0</v>
      </c>
      <c r="F398" s="164">
        <f t="shared" si="153"/>
        <v>0</v>
      </c>
      <c r="G398" s="166">
        <f>IF(Inputs!F142="Yes",F398,0)</f>
        <v>0</v>
      </c>
      <c r="H398" s="175">
        <f>IF($G$400=0,0,G398/$G$400)*100</f>
        <v>0</v>
      </c>
      <c r="I398" s="162">
        <f>$I$400*H398/100</f>
        <v>0</v>
      </c>
      <c r="J398" s="170">
        <f t="shared" si="154"/>
        <v>0</v>
      </c>
      <c r="K398" s="164">
        <f>H398/100*$K$400</f>
        <v>0</v>
      </c>
      <c r="L398" s="164">
        <f t="shared" si="155"/>
        <v>0</v>
      </c>
      <c r="M398" s="162">
        <f>IF(itc_sta_amount_deprbas_fed="Yes",L262,0)+IF(itc_sta_percent_deprbas_fed="Yes",J262,0)</f>
        <v>0</v>
      </c>
      <c r="N398" s="162">
        <f t="shared" si="151"/>
        <v>0</v>
      </c>
      <c r="O398" s="164">
        <f t="shared" si="152"/>
        <v>0</v>
      </c>
      <c r="P398" s="162">
        <f>IF(Inputs!D142="Yes",O398*depr_bonus_fed/100,0)</f>
        <v>0</v>
      </c>
      <c r="Q398" s="164">
        <f t="shared" si="156"/>
        <v>0</v>
      </c>
    </row>
    <row r="399" spans="1:42" s="16" customFormat="1" x14ac:dyDescent="0.2">
      <c r="A399" s="41" t="s">
        <v>369</v>
      </c>
      <c r="B399" s="274">
        <f>IF(Inputs!$C$145=0,0,depr_alloc_custom_percent*100/Inputs!$C$141)</f>
        <v>0</v>
      </c>
      <c r="C399" s="162">
        <f>-$B$113*depr_alloc_custom_percent/100</f>
        <v>0</v>
      </c>
      <c r="D399" s="162">
        <f>$B399/100*D$400</f>
        <v>0</v>
      </c>
      <c r="E399" s="162">
        <f>$B399/100*E$400</f>
        <v>0</v>
      </c>
      <c r="F399" s="164">
        <f t="shared" si="153"/>
        <v>0</v>
      </c>
      <c r="G399" s="166">
        <f>IF(Inputs!F143="Yes",F399,0)</f>
        <v>0</v>
      </c>
      <c r="H399" s="175">
        <f>IF($G$400=0,0,G399/$G$400)*100</f>
        <v>0</v>
      </c>
      <c r="I399" s="162">
        <f>$I$400*H399/100</f>
        <v>0</v>
      </c>
      <c r="J399" s="170">
        <f t="shared" si="154"/>
        <v>0</v>
      </c>
      <c r="K399" s="164">
        <f>H399/100*$K$400</f>
        <v>0</v>
      </c>
      <c r="L399" s="164">
        <f t="shared" si="155"/>
        <v>0</v>
      </c>
      <c r="M399" s="162">
        <f>IF(itc_sta_amount_deprbas_fed="Yes",L263,0)+IF(itc_sta_percent_deprbas_fed="Yes",J263,0)</f>
        <v>0</v>
      </c>
      <c r="N399" s="162">
        <f t="shared" si="151"/>
        <v>0</v>
      </c>
      <c r="O399" s="164">
        <f t="shared" si="152"/>
        <v>0</v>
      </c>
      <c r="P399" s="162">
        <f>IF(Inputs!D143="Yes",O399*depr_bonus_fed/100,0)</f>
        <v>0</v>
      </c>
      <c r="Q399" s="164">
        <f t="shared" si="156"/>
        <v>0</v>
      </c>
    </row>
    <row r="400" spans="1:42" s="16" customFormat="1" x14ac:dyDescent="0.2">
      <c r="A400" s="41" t="s">
        <v>13</v>
      </c>
      <c r="B400" s="392">
        <f>SUM(B393:B399)</f>
        <v>0</v>
      </c>
      <c r="C400" s="178">
        <f>SUM(C393:C399)</f>
        <v>0</v>
      </c>
      <c r="D400" s="178">
        <f>B409+B415</f>
        <v>0</v>
      </c>
      <c r="E400" s="179">
        <f>B421</f>
        <v>0</v>
      </c>
      <c r="F400" s="176">
        <f>SUM(F393:F399)</f>
        <v>0</v>
      </c>
      <c r="G400" s="176">
        <f>SUM(G393:G399)</f>
        <v>0</v>
      </c>
      <c r="H400" s="177">
        <f>SUM(H393:H399)</f>
        <v>0</v>
      </c>
      <c r="I400" s="178">
        <f>MIN(itc_fed_percent_maxvalue,itc_fed_percent/100*G400)</f>
        <v>0</v>
      </c>
      <c r="J400" s="178">
        <f>SUM(J393:J399)</f>
        <v>0</v>
      </c>
      <c r="K400" s="176">
        <f>itc_fed_amount</f>
        <v>0</v>
      </c>
      <c r="L400" s="179">
        <f>SUM(L393:L399)</f>
        <v>0</v>
      </c>
      <c r="M400" s="178">
        <f>SUM(M393:M399)</f>
        <v>0</v>
      </c>
      <c r="N400" s="178">
        <f>SUM(N393:N399)</f>
        <v>0</v>
      </c>
      <c r="O400" s="260">
        <f>SUM(O393:O399)</f>
        <v>0</v>
      </c>
      <c r="P400" s="260">
        <f>SUM(P393:P399)</f>
        <v>0</v>
      </c>
      <c r="Q400" s="260">
        <f>SUM(Q393:Q399)</f>
        <v>0</v>
      </c>
    </row>
    <row r="401" spans="1:2" s="122" customFormat="1" x14ac:dyDescent="0.2">
      <c r="A401" s="16"/>
      <c r="B401" s="4"/>
    </row>
    <row r="402" spans="1:2" s="122" customFormat="1" x14ac:dyDescent="0.2">
      <c r="A402" s="16" t="s">
        <v>62</v>
      </c>
      <c r="B402" s="4"/>
    </row>
    <row r="403" spans="1:2" s="122" customFormat="1" x14ac:dyDescent="0.2">
      <c r="A403" s="297" t="str">
        <f>A267</f>
        <v>Investment Based Incentive (IBI)</v>
      </c>
      <c r="B403" s="4"/>
    </row>
    <row r="404" spans="1:2" s="122" customFormat="1" x14ac:dyDescent="0.2">
      <c r="A404" s="41" t="str">
        <f>A268</f>
        <v>As fixed amount</v>
      </c>
      <c r="B404" s="4"/>
    </row>
    <row r="405" spans="1:2" s="122" customFormat="1" x14ac:dyDescent="0.2">
      <c r="A405" s="298" t="s">
        <v>4</v>
      </c>
      <c r="B405" s="215">
        <f>IF(ibi_fed_amount_deprbas_fed="Yes",ibi_fed_amount,0)</f>
        <v>0</v>
      </c>
    </row>
    <row r="406" spans="1:2" s="122" customFormat="1" x14ac:dyDescent="0.2">
      <c r="A406" s="298" t="s">
        <v>5</v>
      </c>
      <c r="B406" s="215">
        <f>IF(ibi_sta_amount_deprbas_fed="Yes",ibi_sta_amount,0)</f>
        <v>0</v>
      </c>
    </row>
    <row r="407" spans="1:2" s="122" customFormat="1" x14ac:dyDescent="0.2">
      <c r="A407" s="298" t="s">
        <v>183</v>
      </c>
      <c r="B407" s="215">
        <f>IF(ibi_uti_amount_deprbas_fed="Yes",ibi_uti_amount,0)</f>
        <v>0</v>
      </c>
    </row>
    <row r="408" spans="1:2" s="122" customFormat="1" x14ac:dyDescent="0.2">
      <c r="A408" s="298" t="s">
        <v>184</v>
      </c>
      <c r="B408" s="216">
        <f>IF(ibi_oth_amount_deprbas_fed="Yes",ibi_oth_amount,0)</f>
        <v>0</v>
      </c>
    </row>
    <row r="409" spans="1:2" s="122" customFormat="1" x14ac:dyDescent="0.2">
      <c r="A409" s="298" t="str">
        <f>A273</f>
        <v>Total</v>
      </c>
      <c r="B409" s="215">
        <f>SUM(B405:B408)</f>
        <v>0</v>
      </c>
    </row>
    <row r="410" spans="1:2" s="122" customFormat="1" x14ac:dyDescent="0.2">
      <c r="A410" s="41" t="str">
        <f>A274</f>
        <v>As percentage</v>
      </c>
      <c r="B410" s="4"/>
    </row>
    <row r="411" spans="1:2" s="122" customFormat="1" x14ac:dyDescent="0.2">
      <c r="A411" s="298" t="s">
        <v>4</v>
      </c>
      <c r="B411" s="215">
        <f>IF(ibi_fed_percent_deprbas_fed="Yes",C549,0)</f>
        <v>0</v>
      </c>
    </row>
    <row r="412" spans="1:2" s="122" customFormat="1" x14ac:dyDescent="0.2">
      <c r="A412" s="298" t="s">
        <v>5</v>
      </c>
      <c r="B412" s="215">
        <f>IF(ibi_sta_percent_deprbas_fed="Yes",C550,0)</f>
        <v>0</v>
      </c>
    </row>
    <row r="413" spans="1:2" s="122" customFormat="1" x14ac:dyDescent="0.2">
      <c r="A413" s="298" t="s">
        <v>183</v>
      </c>
      <c r="B413" s="215">
        <f>IF(ibi_uti_percent_deprbas_fed="Yes",C551,0)</f>
        <v>0</v>
      </c>
    </row>
    <row r="414" spans="1:2" s="122" customFormat="1" x14ac:dyDescent="0.2">
      <c r="A414" s="298" t="s">
        <v>184</v>
      </c>
      <c r="B414" s="216">
        <f>IF(ibi_oth_percent_deprbas_fed="Yes",C552,0)</f>
        <v>0</v>
      </c>
    </row>
    <row r="415" spans="1:2" s="122" customFormat="1" x14ac:dyDescent="0.2">
      <c r="A415" s="298" t="str">
        <f>A279</f>
        <v>Total</v>
      </c>
      <c r="B415" s="215">
        <f>SUM(B411:B414)</f>
        <v>0</v>
      </c>
    </row>
    <row r="416" spans="1:2" s="122" customFormat="1" x14ac:dyDescent="0.2">
      <c r="A416" s="297" t="str">
        <f>A280</f>
        <v>Capacity Based Incentive (CBI)</v>
      </c>
      <c r="B416" s="4"/>
    </row>
    <row r="417" spans="1:42" s="122" customFormat="1" x14ac:dyDescent="0.2">
      <c r="A417" s="41" t="s">
        <v>4</v>
      </c>
      <c r="B417" s="215">
        <f>IF(cbi_fed_deprbas_fed="Yes",C556,0)</f>
        <v>0</v>
      </c>
    </row>
    <row r="418" spans="1:42" s="122" customFormat="1" x14ac:dyDescent="0.2">
      <c r="A418" s="41" t="s">
        <v>5</v>
      </c>
      <c r="B418" s="215">
        <f>IF(cbi_sta_deprbas_fed="Yes",C557,0)</f>
        <v>0</v>
      </c>
    </row>
    <row r="419" spans="1:42" s="122" customFormat="1" x14ac:dyDescent="0.2">
      <c r="A419" s="41" t="s">
        <v>183</v>
      </c>
      <c r="B419" s="215">
        <f>IF(cbi_uti_deprbas_fed="Yes",C558,0)</f>
        <v>0</v>
      </c>
    </row>
    <row r="420" spans="1:42" s="122" customFormat="1" x14ac:dyDescent="0.2">
      <c r="A420" s="41" t="s">
        <v>184</v>
      </c>
      <c r="B420" s="216">
        <f>IF(cbi_oth_deprbas_fed="Yes",C559,0)</f>
        <v>0</v>
      </c>
    </row>
    <row r="421" spans="1:42" s="122" customFormat="1" x14ac:dyDescent="0.2">
      <c r="A421" s="41" t="str">
        <f>A285</f>
        <v>Total</v>
      </c>
      <c r="B421" s="216">
        <f>SUM(B417:B420)</f>
        <v>0</v>
      </c>
    </row>
    <row r="422" spans="1:42" s="122" customFormat="1" x14ac:dyDescent="0.2">
      <c r="A422" s="297" t="str">
        <f>A286</f>
        <v>Total Basis Reduction</v>
      </c>
      <c r="B422" s="215">
        <f>B409+B415+B421</f>
        <v>0</v>
      </c>
    </row>
    <row r="423" spans="1:42" s="122" customFormat="1" x14ac:dyDescent="0.2">
      <c r="A423" s="16"/>
      <c r="B423" s="4"/>
    </row>
    <row r="424" spans="1:42" s="122" customFormat="1" x14ac:dyDescent="0.2">
      <c r="A424" s="16" t="s">
        <v>81</v>
      </c>
      <c r="B424" s="4"/>
    </row>
    <row r="425" spans="1:42" s="122" customFormat="1" x14ac:dyDescent="0.2">
      <c r="A425" s="41" t="s">
        <v>56</v>
      </c>
      <c r="B425" s="4"/>
    </row>
    <row r="426" spans="1:42" x14ac:dyDescent="0.2">
      <c r="A426" s="33" t="str">
        <f>A393</f>
        <v>5-yr MACRS</v>
      </c>
      <c r="B426" s="221" cm="1">
        <f t="array" ref="B426">SUM(IF(ISNUMBER(C426:AP426),C426:AP426))</f>
        <v>0</v>
      </c>
      <c r="C426" s="222" t="e">
        <f>LOOKUP(C$2,'Depreciation Schedules'!$A$3:$A$42,'Depreciation Schedules'!$B$3:$B$42)</f>
        <v>#N/A</v>
      </c>
      <c r="D426" s="222" t="e">
        <f>LOOKUP(D$2,'Depreciation Schedules'!$A$3:$A$42,'Depreciation Schedules'!$B$3:$B$42)</f>
        <v>#N/A</v>
      </c>
      <c r="E426" s="222" t="e">
        <f>LOOKUP(E$2,'Depreciation Schedules'!$A$3:$A$42,'Depreciation Schedules'!$B$3:$B$42)</f>
        <v>#N/A</v>
      </c>
      <c r="F426" s="222" t="e">
        <f>LOOKUP(F$2,'Depreciation Schedules'!$A$3:$A$42,'Depreciation Schedules'!$B$3:$B$42)</f>
        <v>#N/A</v>
      </c>
      <c r="G426" s="222" t="e">
        <f>LOOKUP(G$2,'Depreciation Schedules'!$A$3:$A$42,'Depreciation Schedules'!$B$3:$B$42)</f>
        <v>#N/A</v>
      </c>
      <c r="H426" s="222" t="e">
        <f>LOOKUP(H$2,'Depreciation Schedules'!$A$3:$A$42,'Depreciation Schedules'!$B$3:$B$42)</f>
        <v>#N/A</v>
      </c>
      <c r="I426" s="222" t="e">
        <f>LOOKUP(I$2,'Depreciation Schedules'!$A$3:$A$42,'Depreciation Schedules'!$B$3:$B$42)</f>
        <v>#N/A</v>
      </c>
      <c r="J426" s="222" t="e">
        <f>LOOKUP(J$2,'Depreciation Schedules'!$A$3:$A$42,'Depreciation Schedules'!$B$3:$B$42)</f>
        <v>#N/A</v>
      </c>
      <c r="K426" s="222" t="e">
        <f>LOOKUP(K$2,'Depreciation Schedules'!$A$3:$A$42,'Depreciation Schedules'!$B$3:$B$42)</f>
        <v>#N/A</v>
      </c>
      <c r="L426" s="222" t="e">
        <f>LOOKUP(L$2,'Depreciation Schedules'!$A$3:$A$42,'Depreciation Schedules'!$B$3:$B$42)</f>
        <v>#N/A</v>
      </c>
      <c r="M426" s="222" t="e">
        <f>LOOKUP(M$2,'Depreciation Schedules'!$A$3:$A$42,'Depreciation Schedules'!$B$3:$B$42)</f>
        <v>#N/A</v>
      </c>
      <c r="N426" s="222" t="e">
        <f>LOOKUP(N$2,'Depreciation Schedules'!$A$3:$A$42,'Depreciation Schedules'!$B$3:$B$42)</f>
        <v>#N/A</v>
      </c>
      <c r="O426" s="222" t="e">
        <f>LOOKUP(O$2,'Depreciation Schedules'!$A$3:$A$42,'Depreciation Schedules'!$B$3:$B$42)</f>
        <v>#N/A</v>
      </c>
      <c r="P426" s="222" t="e">
        <f>LOOKUP(P$2,'Depreciation Schedules'!$A$3:$A$42,'Depreciation Schedules'!$B$3:$B$42)</f>
        <v>#N/A</v>
      </c>
      <c r="Q426" s="222" t="e">
        <f>LOOKUP(Q$2,'Depreciation Schedules'!$A$3:$A$42,'Depreciation Schedules'!$B$3:$B$42)</f>
        <v>#N/A</v>
      </c>
      <c r="R426" s="222" t="e">
        <f>LOOKUP(R$2,'Depreciation Schedules'!$A$3:$A$42,'Depreciation Schedules'!$B$3:$B$42)</f>
        <v>#N/A</v>
      </c>
      <c r="S426" s="222" t="e">
        <f>LOOKUP(S$2,'Depreciation Schedules'!$A$3:$A$42,'Depreciation Schedules'!$B$3:$B$42)</f>
        <v>#N/A</v>
      </c>
      <c r="T426" s="222" t="e">
        <f>LOOKUP(T$2,'Depreciation Schedules'!$A$3:$A$42,'Depreciation Schedules'!$B$3:$B$42)</f>
        <v>#N/A</v>
      </c>
      <c r="U426" s="222" t="e">
        <f>LOOKUP(U$2,'Depreciation Schedules'!$A$3:$A$42,'Depreciation Schedules'!$B$3:$B$42)</f>
        <v>#N/A</v>
      </c>
      <c r="V426" s="222" t="e">
        <f>LOOKUP(V$2,'Depreciation Schedules'!$A$3:$A$42,'Depreciation Schedules'!$B$3:$B$42)</f>
        <v>#N/A</v>
      </c>
      <c r="W426" s="222" t="e">
        <f>LOOKUP(W$2,'Depreciation Schedules'!$A$3:$A$42,'Depreciation Schedules'!$B$3:$B$42)</f>
        <v>#N/A</v>
      </c>
      <c r="X426" s="222" t="e">
        <f>LOOKUP(X$2,'Depreciation Schedules'!$A$3:$A$42,'Depreciation Schedules'!$B$3:$B$42)</f>
        <v>#N/A</v>
      </c>
      <c r="Y426" s="222" t="e">
        <f>LOOKUP(Y$2,'Depreciation Schedules'!$A$3:$A$42,'Depreciation Schedules'!$B$3:$B$42)</f>
        <v>#N/A</v>
      </c>
      <c r="Z426" s="222" t="e">
        <f>LOOKUP(Z$2,'Depreciation Schedules'!$A$3:$A$42,'Depreciation Schedules'!$B$3:$B$42)</f>
        <v>#N/A</v>
      </c>
      <c r="AA426" s="222" t="e">
        <f>LOOKUP(AA$2,'Depreciation Schedules'!$A$3:$A$42,'Depreciation Schedules'!$B$3:$B$42)</f>
        <v>#N/A</v>
      </c>
      <c r="AB426" s="222" t="e">
        <f>LOOKUP(AB$2,'Depreciation Schedules'!$A$3:$A$42,'Depreciation Schedules'!$B$3:$B$42)</f>
        <v>#N/A</v>
      </c>
      <c r="AC426" s="222" t="e">
        <f>LOOKUP(AC$2,'Depreciation Schedules'!$A$3:$A$42,'Depreciation Schedules'!$B$3:$B$42)</f>
        <v>#N/A</v>
      </c>
      <c r="AD426" s="222" t="e">
        <f>LOOKUP(AD$2,'Depreciation Schedules'!$A$3:$A$42,'Depreciation Schedules'!$B$3:$B$42)</f>
        <v>#N/A</v>
      </c>
      <c r="AE426" s="222" t="e">
        <f>LOOKUP(AE$2,'Depreciation Schedules'!$A$3:$A$42,'Depreciation Schedules'!$B$3:$B$42)</f>
        <v>#N/A</v>
      </c>
      <c r="AF426" s="222" t="e">
        <f>LOOKUP(AF$2,'Depreciation Schedules'!$A$3:$A$42,'Depreciation Schedules'!$B$3:$B$42)</f>
        <v>#N/A</v>
      </c>
      <c r="AG426" s="222" t="e">
        <f>LOOKUP(AG$2,'Depreciation Schedules'!$A$3:$A$42,'Depreciation Schedules'!$B$3:$B$42)</f>
        <v>#N/A</v>
      </c>
      <c r="AH426" s="222" t="e">
        <f>LOOKUP(AH$2,'Depreciation Schedules'!$A$3:$A$42,'Depreciation Schedules'!$B$3:$B$42)</f>
        <v>#N/A</v>
      </c>
      <c r="AI426" s="222" t="e">
        <f>LOOKUP(AI$2,'Depreciation Schedules'!$A$3:$A$42,'Depreciation Schedules'!$B$3:$B$42)</f>
        <v>#N/A</v>
      </c>
      <c r="AJ426" s="222" t="e">
        <f>LOOKUP(AJ$2,'Depreciation Schedules'!$A$3:$A$42,'Depreciation Schedules'!$B$3:$B$42)</f>
        <v>#N/A</v>
      </c>
      <c r="AK426" s="222" t="e">
        <f>LOOKUP(AK$2,'Depreciation Schedules'!$A$3:$A$42,'Depreciation Schedules'!$B$3:$B$42)</f>
        <v>#N/A</v>
      </c>
      <c r="AL426" s="222" t="e">
        <f>LOOKUP(AL$2,'Depreciation Schedules'!$A$3:$A$42,'Depreciation Schedules'!$B$3:$B$42)</f>
        <v>#N/A</v>
      </c>
      <c r="AM426" s="222" t="e">
        <f>LOOKUP(AM$2,'Depreciation Schedules'!$A$3:$A$42,'Depreciation Schedules'!$B$3:$B$42)</f>
        <v>#N/A</v>
      </c>
      <c r="AN426" s="222" t="e">
        <f>LOOKUP(AN$2,'Depreciation Schedules'!$A$3:$A$42,'Depreciation Schedules'!$B$3:$B$42)</f>
        <v>#N/A</v>
      </c>
      <c r="AO426" s="222" t="e">
        <f>LOOKUP(AO$2,'Depreciation Schedules'!$A$3:$A$42,'Depreciation Schedules'!$B$3:$B$42)</f>
        <v>#N/A</v>
      </c>
      <c r="AP426" s="222" t="e">
        <f>LOOKUP(AP$2,'Depreciation Schedules'!$A$3:$A$42,'Depreciation Schedules'!$B$3:$B$42)</f>
        <v>#N/A</v>
      </c>
    </row>
    <row r="427" spans="1:42" x14ac:dyDescent="0.2">
      <c r="A427" s="33" t="str">
        <f>A394</f>
        <v>15-yr MACRS</v>
      </c>
      <c r="B427" s="221" cm="1">
        <f t="array" ref="B427">SUM(IF(ISNUMBER(C427:AP427),C427:AP427))</f>
        <v>0</v>
      </c>
      <c r="C427" s="222" t="e">
        <f>LOOKUP(C$2,'Depreciation Schedules'!$A$3:$A$42,'Depreciation Schedules'!$C$3:$C$42)</f>
        <v>#N/A</v>
      </c>
      <c r="D427" s="222" t="e">
        <f>LOOKUP(D$2,'Depreciation Schedules'!$A$3:$A$42,'Depreciation Schedules'!$C$3:$C$42)</f>
        <v>#N/A</v>
      </c>
      <c r="E427" s="222" t="e">
        <f>LOOKUP(E$2,'Depreciation Schedules'!$A$3:$A$42,'Depreciation Schedules'!$C$3:$C$42)</f>
        <v>#N/A</v>
      </c>
      <c r="F427" s="222" t="e">
        <f>LOOKUP(F$2,'Depreciation Schedules'!$A$3:$A$42,'Depreciation Schedules'!$C$3:$C$42)</f>
        <v>#N/A</v>
      </c>
      <c r="G427" s="222" t="e">
        <f>LOOKUP(G$2,'Depreciation Schedules'!$A$3:$A$42,'Depreciation Schedules'!$C$3:$C$42)</f>
        <v>#N/A</v>
      </c>
      <c r="H427" s="222" t="e">
        <f>LOOKUP(H$2,'Depreciation Schedules'!$A$3:$A$42,'Depreciation Schedules'!$C$3:$C$42)</f>
        <v>#N/A</v>
      </c>
      <c r="I427" s="222" t="e">
        <f>LOOKUP(I$2,'Depreciation Schedules'!$A$3:$A$42,'Depreciation Schedules'!$C$3:$C$42)</f>
        <v>#N/A</v>
      </c>
      <c r="J427" s="222" t="e">
        <f>LOOKUP(J$2,'Depreciation Schedules'!$A$3:$A$42,'Depreciation Schedules'!$C$3:$C$42)</f>
        <v>#N/A</v>
      </c>
      <c r="K427" s="222" t="e">
        <f>LOOKUP(K$2,'Depreciation Schedules'!$A$3:$A$42,'Depreciation Schedules'!$C$3:$C$42)</f>
        <v>#N/A</v>
      </c>
      <c r="L427" s="222" t="e">
        <f>LOOKUP(L$2,'Depreciation Schedules'!$A$3:$A$42,'Depreciation Schedules'!$C$3:$C$42)</f>
        <v>#N/A</v>
      </c>
      <c r="M427" s="222" t="e">
        <f>LOOKUP(M$2,'Depreciation Schedules'!$A$3:$A$42,'Depreciation Schedules'!$C$3:$C$42)</f>
        <v>#N/A</v>
      </c>
      <c r="N427" s="222" t="e">
        <f>LOOKUP(N$2,'Depreciation Schedules'!$A$3:$A$42,'Depreciation Schedules'!$C$3:$C$42)</f>
        <v>#N/A</v>
      </c>
      <c r="O427" s="222" t="e">
        <f>LOOKUP(O$2,'Depreciation Schedules'!$A$3:$A$42,'Depreciation Schedules'!$C$3:$C$42)</f>
        <v>#N/A</v>
      </c>
      <c r="P427" s="222" t="e">
        <f>LOOKUP(P$2,'Depreciation Schedules'!$A$3:$A$42,'Depreciation Schedules'!$C$3:$C$42)</f>
        <v>#N/A</v>
      </c>
      <c r="Q427" s="222" t="e">
        <f>LOOKUP(Q$2,'Depreciation Schedules'!$A$3:$A$42,'Depreciation Schedules'!$C$3:$C$42)</f>
        <v>#N/A</v>
      </c>
      <c r="R427" s="222" t="e">
        <f>LOOKUP(R$2,'Depreciation Schedules'!$A$3:$A$42,'Depreciation Schedules'!$C$3:$C$42)</f>
        <v>#N/A</v>
      </c>
      <c r="S427" s="222" t="e">
        <f>LOOKUP(S$2,'Depreciation Schedules'!$A$3:$A$42,'Depreciation Schedules'!$C$3:$C$42)</f>
        <v>#N/A</v>
      </c>
      <c r="T427" s="222" t="e">
        <f>LOOKUP(T$2,'Depreciation Schedules'!$A$3:$A$42,'Depreciation Schedules'!$C$3:$C$42)</f>
        <v>#N/A</v>
      </c>
      <c r="U427" s="222" t="e">
        <f>LOOKUP(U$2,'Depreciation Schedules'!$A$3:$A$42,'Depreciation Schedules'!$C$3:$C$42)</f>
        <v>#N/A</v>
      </c>
      <c r="V427" s="222" t="e">
        <f>LOOKUP(V$2,'Depreciation Schedules'!$A$3:$A$42,'Depreciation Schedules'!$C$3:$C$42)</f>
        <v>#N/A</v>
      </c>
      <c r="W427" s="222" t="e">
        <f>LOOKUP(W$2,'Depreciation Schedules'!$A$3:$A$42,'Depreciation Schedules'!$C$3:$C$42)</f>
        <v>#N/A</v>
      </c>
      <c r="X427" s="222" t="e">
        <f>LOOKUP(X$2,'Depreciation Schedules'!$A$3:$A$42,'Depreciation Schedules'!$C$3:$C$42)</f>
        <v>#N/A</v>
      </c>
      <c r="Y427" s="222" t="e">
        <f>LOOKUP(Y$2,'Depreciation Schedules'!$A$3:$A$42,'Depreciation Schedules'!$C$3:$C$42)</f>
        <v>#N/A</v>
      </c>
      <c r="Z427" s="222" t="e">
        <f>LOOKUP(Z$2,'Depreciation Schedules'!$A$3:$A$42,'Depreciation Schedules'!$C$3:$C$42)</f>
        <v>#N/A</v>
      </c>
      <c r="AA427" s="222" t="e">
        <f>LOOKUP(AA$2,'Depreciation Schedules'!$A$3:$A$42,'Depreciation Schedules'!$C$3:$C$42)</f>
        <v>#N/A</v>
      </c>
      <c r="AB427" s="222" t="e">
        <f>LOOKUP(AB$2,'Depreciation Schedules'!$A$3:$A$42,'Depreciation Schedules'!$C$3:$C$42)</f>
        <v>#N/A</v>
      </c>
      <c r="AC427" s="222" t="e">
        <f>LOOKUP(AC$2,'Depreciation Schedules'!$A$3:$A$42,'Depreciation Schedules'!$C$3:$C$42)</f>
        <v>#N/A</v>
      </c>
      <c r="AD427" s="222" t="e">
        <f>LOOKUP(AD$2,'Depreciation Schedules'!$A$3:$A$42,'Depreciation Schedules'!$C$3:$C$42)</f>
        <v>#N/A</v>
      </c>
      <c r="AE427" s="222" t="e">
        <f>LOOKUP(AE$2,'Depreciation Schedules'!$A$3:$A$42,'Depreciation Schedules'!$C$3:$C$42)</f>
        <v>#N/A</v>
      </c>
      <c r="AF427" s="222" t="e">
        <f>LOOKUP(AF$2,'Depreciation Schedules'!$A$3:$A$42,'Depreciation Schedules'!$C$3:$C$42)</f>
        <v>#N/A</v>
      </c>
      <c r="AG427" s="222" t="e">
        <f>LOOKUP(AG$2,'Depreciation Schedules'!$A$3:$A$42,'Depreciation Schedules'!$C$3:$C$42)</f>
        <v>#N/A</v>
      </c>
      <c r="AH427" s="222" t="e">
        <f>LOOKUP(AH$2,'Depreciation Schedules'!$A$3:$A$42,'Depreciation Schedules'!$C$3:$C$42)</f>
        <v>#N/A</v>
      </c>
      <c r="AI427" s="222" t="e">
        <f>LOOKUP(AI$2,'Depreciation Schedules'!$A$3:$A$42,'Depreciation Schedules'!$C$3:$C$42)</f>
        <v>#N/A</v>
      </c>
      <c r="AJ427" s="222" t="e">
        <f>LOOKUP(AJ$2,'Depreciation Schedules'!$A$3:$A$42,'Depreciation Schedules'!$C$3:$C$42)</f>
        <v>#N/A</v>
      </c>
      <c r="AK427" s="222" t="e">
        <f>LOOKUP(AK$2,'Depreciation Schedules'!$A$3:$A$42,'Depreciation Schedules'!$C$3:$C$42)</f>
        <v>#N/A</v>
      </c>
      <c r="AL427" s="222" t="e">
        <f>LOOKUP(AL$2,'Depreciation Schedules'!$A$3:$A$42,'Depreciation Schedules'!$C$3:$C$42)</f>
        <v>#N/A</v>
      </c>
      <c r="AM427" s="222" t="e">
        <f>LOOKUP(AM$2,'Depreciation Schedules'!$A$3:$A$42,'Depreciation Schedules'!$C$3:$C$42)</f>
        <v>#N/A</v>
      </c>
      <c r="AN427" s="222" t="e">
        <f>LOOKUP(AN$2,'Depreciation Schedules'!$A$3:$A$42,'Depreciation Schedules'!$C$3:$C$42)</f>
        <v>#N/A</v>
      </c>
      <c r="AO427" s="222" t="e">
        <f>LOOKUP(AO$2,'Depreciation Schedules'!$A$3:$A$42,'Depreciation Schedules'!$C$3:$C$42)</f>
        <v>#N/A</v>
      </c>
      <c r="AP427" s="222" t="e">
        <f>LOOKUP(AP$2,'Depreciation Schedules'!$A$3:$A$42,'Depreciation Schedules'!$C$3:$C$42)</f>
        <v>#N/A</v>
      </c>
    </row>
    <row r="428" spans="1:42" x14ac:dyDescent="0.2">
      <c r="A428" s="33" t="str">
        <f>A395</f>
        <v>5-yr SL</v>
      </c>
      <c r="B428" s="221" cm="1">
        <f t="array" ref="B428">SUM(IF(ISNUMBER(C428:AP428),C428:AP428))</f>
        <v>0</v>
      </c>
      <c r="C428" s="222" t="e">
        <f>LOOKUP(C$2,'Depreciation Schedules'!$A$3:$A$42,'Depreciation Schedules'!$D$3:$D$42)</f>
        <v>#N/A</v>
      </c>
      <c r="D428" s="222" t="e">
        <f>LOOKUP(D$2,'Depreciation Schedules'!$A$3:$A$42,'Depreciation Schedules'!$D$3:$D$42)</f>
        <v>#N/A</v>
      </c>
      <c r="E428" s="222" t="e">
        <f>LOOKUP(E$2,'Depreciation Schedules'!$A$3:$A$42,'Depreciation Schedules'!$D$3:$D$42)</f>
        <v>#N/A</v>
      </c>
      <c r="F428" s="222" t="e">
        <f>LOOKUP(F$2,'Depreciation Schedules'!$A$3:$A$42,'Depreciation Schedules'!$D$3:$D$42)</f>
        <v>#N/A</v>
      </c>
      <c r="G428" s="222" t="e">
        <f>LOOKUP(G$2,'Depreciation Schedules'!$A$3:$A$42,'Depreciation Schedules'!$D$3:$D$42)</f>
        <v>#N/A</v>
      </c>
      <c r="H428" s="222" t="e">
        <f>LOOKUP(H$2,'Depreciation Schedules'!$A$3:$A$42,'Depreciation Schedules'!$D$3:$D$42)</f>
        <v>#N/A</v>
      </c>
      <c r="I428" s="222" t="e">
        <f>LOOKUP(I$2,'Depreciation Schedules'!$A$3:$A$42,'Depreciation Schedules'!$D$3:$D$42)</f>
        <v>#N/A</v>
      </c>
      <c r="J428" s="222" t="e">
        <f>LOOKUP(J$2,'Depreciation Schedules'!$A$3:$A$42,'Depreciation Schedules'!$D$3:$D$42)</f>
        <v>#N/A</v>
      </c>
      <c r="K428" s="222" t="e">
        <f>LOOKUP(K$2,'Depreciation Schedules'!$A$3:$A$42,'Depreciation Schedules'!$D$3:$D$42)</f>
        <v>#N/A</v>
      </c>
      <c r="L428" s="222" t="e">
        <f>LOOKUP(L$2,'Depreciation Schedules'!$A$3:$A$42,'Depreciation Schedules'!$D$3:$D$42)</f>
        <v>#N/A</v>
      </c>
      <c r="M428" s="222" t="e">
        <f>LOOKUP(M$2,'Depreciation Schedules'!$A$3:$A$42,'Depreciation Schedules'!$D$3:$D$42)</f>
        <v>#N/A</v>
      </c>
      <c r="N428" s="222" t="e">
        <f>LOOKUP(N$2,'Depreciation Schedules'!$A$3:$A$42,'Depreciation Schedules'!$D$3:$D$42)</f>
        <v>#N/A</v>
      </c>
      <c r="O428" s="222" t="e">
        <f>LOOKUP(O$2,'Depreciation Schedules'!$A$3:$A$42,'Depreciation Schedules'!$D$3:$D$42)</f>
        <v>#N/A</v>
      </c>
      <c r="P428" s="222" t="e">
        <f>LOOKUP(P$2,'Depreciation Schedules'!$A$3:$A$42,'Depreciation Schedules'!$D$3:$D$42)</f>
        <v>#N/A</v>
      </c>
      <c r="Q428" s="222" t="e">
        <f>LOOKUP(Q$2,'Depreciation Schedules'!$A$3:$A$42,'Depreciation Schedules'!$D$3:$D$42)</f>
        <v>#N/A</v>
      </c>
      <c r="R428" s="222" t="e">
        <f>LOOKUP(R$2,'Depreciation Schedules'!$A$3:$A$42,'Depreciation Schedules'!$D$3:$D$42)</f>
        <v>#N/A</v>
      </c>
      <c r="S428" s="222" t="e">
        <f>LOOKUP(S$2,'Depreciation Schedules'!$A$3:$A$42,'Depreciation Schedules'!$D$3:$D$42)</f>
        <v>#N/A</v>
      </c>
      <c r="T428" s="222" t="e">
        <f>LOOKUP(T$2,'Depreciation Schedules'!$A$3:$A$42,'Depreciation Schedules'!$D$3:$D$42)</f>
        <v>#N/A</v>
      </c>
      <c r="U428" s="222" t="e">
        <f>LOOKUP(U$2,'Depreciation Schedules'!$A$3:$A$42,'Depreciation Schedules'!$D$3:$D$42)</f>
        <v>#N/A</v>
      </c>
      <c r="V428" s="222" t="e">
        <f>LOOKUP(V$2,'Depreciation Schedules'!$A$3:$A$42,'Depreciation Schedules'!$D$3:$D$42)</f>
        <v>#N/A</v>
      </c>
      <c r="W428" s="222" t="e">
        <f>LOOKUP(W$2,'Depreciation Schedules'!$A$3:$A$42,'Depreciation Schedules'!$D$3:$D$42)</f>
        <v>#N/A</v>
      </c>
      <c r="X428" s="222" t="e">
        <f>LOOKUP(X$2,'Depreciation Schedules'!$A$3:$A$42,'Depreciation Schedules'!$D$3:$D$42)</f>
        <v>#N/A</v>
      </c>
      <c r="Y428" s="222" t="e">
        <f>LOOKUP(Y$2,'Depreciation Schedules'!$A$3:$A$42,'Depreciation Schedules'!$D$3:$D$42)</f>
        <v>#N/A</v>
      </c>
      <c r="Z428" s="222" t="e">
        <f>LOOKUP(Z$2,'Depreciation Schedules'!$A$3:$A$42,'Depreciation Schedules'!$D$3:$D$42)</f>
        <v>#N/A</v>
      </c>
      <c r="AA428" s="222" t="e">
        <f>LOOKUP(AA$2,'Depreciation Schedules'!$A$3:$A$42,'Depreciation Schedules'!$D$3:$D$42)</f>
        <v>#N/A</v>
      </c>
      <c r="AB428" s="222" t="e">
        <f>LOOKUP(AB$2,'Depreciation Schedules'!$A$3:$A$42,'Depreciation Schedules'!$D$3:$D$42)</f>
        <v>#N/A</v>
      </c>
      <c r="AC428" s="222" t="e">
        <f>LOOKUP(AC$2,'Depreciation Schedules'!$A$3:$A$42,'Depreciation Schedules'!$D$3:$D$42)</f>
        <v>#N/A</v>
      </c>
      <c r="AD428" s="222" t="e">
        <f>LOOKUP(AD$2,'Depreciation Schedules'!$A$3:$A$42,'Depreciation Schedules'!$D$3:$D$42)</f>
        <v>#N/A</v>
      </c>
      <c r="AE428" s="222" t="e">
        <f>LOOKUP(AE$2,'Depreciation Schedules'!$A$3:$A$42,'Depreciation Schedules'!$D$3:$D$42)</f>
        <v>#N/A</v>
      </c>
      <c r="AF428" s="222" t="e">
        <f>LOOKUP(AF$2,'Depreciation Schedules'!$A$3:$A$42,'Depreciation Schedules'!$D$3:$D$42)</f>
        <v>#N/A</v>
      </c>
      <c r="AG428" s="222" t="e">
        <f>LOOKUP(AG$2,'Depreciation Schedules'!$A$3:$A$42,'Depreciation Schedules'!$D$3:$D$42)</f>
        <v>#N/A</v>
      </c>
      <c r="AH428" s="222" t="e">
        <f>LOOKUP(AH$2,'Depreciation Schedules'!$A$3:$A$42,'Depreciation Schedules'!$D$3:$D$42)</f>
        <v>#N/A</v>
      </c>
      <c r="AI428" s="222" t="e">
        <f>LOOKUP(AI$2,'Depreciation Schedules'!$A$3:$A$42,'Depreciation Schedules'!$D$3:$D$42)</f>
        <v>#N/A</v>
      </c>
      <c r="AJ428" s="222" t="e">
        <f>LOOKUP(AJ$2,'Depreciation Schedules'!$A$3:$A$42,'Depreciation Schedules'!$D$3:$D$42)</f>
        <v>#N/A</v>
      </c>
      <c r="AK428" s="222" t="e">
        <f>LOOKUP(AK$2,'Depreciation Schedules'!$A$3:$A$42,'Depreciation Schedules'!$D$3:$D$42)</f>
        <v>#N/A</v>
      </c>
      <c r="AL428" s="222" t="e">
        <f>LOOKUP(AL$2,'Depreciation Schedules'!$A$3:$A$42,'Depreciation Schedules'!$D$3:$D$42)</f>
        <v>#N/A</v>
      </c>
      <c r="AM428" s="222" t="e">
        <f>LOOKUP(AM$2,'Depreciation Schedules'!$A$3:$A$42,'Depreciation Schedules'!$D$3:$D$42)</f>
        <v>#N/A</v>
      </c>
      <c r="AN428" s="222" t="e">
        <f>LOOKUP(AN$2,'Depreciation Schedules'!$A$3:$A$42,'Depreciation Schedules'!$D$3:$D$42)</f>
        <v>#N/A</v>
      </c>
      <c r="AO428" s="222" t="e">
        <f>LOOKUP(AO$2,'Depreciation Schedules'!$A$3:$A$42,'Depreciation Schedules'!$D$3:$D$42)</f>
        <v>#N/A</v>
      </c>
      <c r="AP428" s="222" t="e">
        <f>LOOKUP(AP$2,'Depreciation Schedules'!$A$3:$A$42,'Depreciation Schedules'!$D$3:$D$42)</f>
        <v>#N/A</v>
      </c>
    </row>
    <row r="429" spans="1:42" x14ac:dyDescent="0.2">
      <c r="A429" s="33" t="str">
        <f>A396</f>
        <v>15-yr SL</v>
      </c>
      <c r="B429" s="221" cm="1">
        <f t="array" ref="B429">SUM(IF(ISNUMBER(C429:AP429),C429:AP429))</f>
        <v>0</v>
      </c>
      <c r="C429" s="222" t="e">
        <f>LOOKUP(C$2,'Depreciation Schedules'!$A$3:$A$42,'Depreciation Schedules'!$E$3:$E$42)</f>
        <v>#N/A</v>
      </c>
      <c r="D429" s="222" t="e">
        <f>LOOKUP(D$2,'Depreciation Schedules'!$A$3:$A$42,'Depreciation Schedules'!$E$3:$E$42)</f>
        <v>#N/A</v>
      </c>
      <c r="E429" s="222" t="e">
        <f>LOOKUP(E$2,'Depreciation Schedules'!$A$3:$A$42,'Depreciation Schedules'!$E$3:$E$42)</f>
        <v>#N/A</v>
      </c>
      <c r="F429" s="222" t="e">
        <f>LOOKUP(F$2,'Depreciation Schedules'!$A$3:$A$42,'Depreciation Schedules'!$E$3:$E$42)</f>
        <v>#N/A</v>
      </c>
      <c r="G429" s="222" t="e">
        <f>LOOKUP(G$2,'Depreciation Schedules'!$A$3:$A$42,'Depreciation Schedules'!$E$3:$E$42)</f>
        <v>#N/A</v>
      </c>
      <c r="H429" s="222" t="e">
        <f>LOOKUP(H$2,'Depreciation Schedules'!$A$3:$A$42,'Depreciation Schedules'!$E$3:$E$42)</f>
        <v>#N/A</v>
      </c>
      <c r="I429" s="222" t="e">
        <f>LOOKUP(I$2,'Depreciation Schedules'!$A$3:$A$42,'Depreciation Schedules'!$E$3:$E$42)</f>
        <v>#N/A</v>
      </c>
      <c r="J429" s="222" t="e">
        <f>LOOKUP(J$2,'Depreciation Schedules'!$A$3:$A$42,'Depreciation Schedules'!$E$3:$E$42)</f>
        <v>#N/A</v>
      </c>
      <c r="K429" s="222" t="e">
        <f>LOOKUP(K$2,'Depreciation Schedules'!$A$3:$A$42,'Depreciation Schedules'!$E$3:$E$42)</f>
        <v>#N/A</v>
      </c>
      <c r="L429" s="222" t="e">
        <f>LOOKUP(L$2,'Depreciation Schedules'!$A$3:$A$42,'Depreciation Schedules'!$E$3:$E$42)</f>
        <v>#N/A</v>
      </c>
      <c r="M429" s="222" t="e">
        <f>LOOKUP(M$2,'Depreciation Schedules'!$A$3:$A$42,'Depreciation Schedules'!$E$3:$E$42)</f>
        <v>#N/A</v>
      </c>
      <c r="N429" s="222" t="e">
        <f>LOOKUP(N$2,'Depreciation Schedules'!$A$3:$A$42,'Depreciation Schedules'!$E$3:$E$42)</f>
        <v>#N/A</v>
      </c>
      <c r="O429" s="222" t="e">
        <f>LOOKUP(O$2,'Depreciation Schedules'!$A$3:$A$42,'Depreciation Schedules'!$E$3:$E$42)</f>
        <v>#N/A</v>
      </c>
      <c r="P429" s="222" t="e">
        <f>LOOKUP(P$2,'Depreciation Schedules'!$A$3:$A$42,'Depreciation Schedules'!$E$3:$E$42)</f>
        <v>#N/A</v>
      </c>
      <c r="Q429" s="222" t="e">
        <f>LOOKUP(Q$2,'Depreciation Schedules'!$A$3:$A$42,'Depreciation Schedules'!$E$3:$E$42)</f>
        <v>#N/A</v>
      </c>
      <c r="R429" s="222" t="e">
        <f>LOOKUP(R$2,'Depreciation Schedules'!$A$3:$A$42,'Depreciation Schedules'!$E$3:$E$42)</f>
        <v>#N/A</v>
      </c>
      <c r="S429" s="222" t="e">
        <f>LOOKUP(S$2,'Depreciation Schedules'!$A$3:$A$42,'Depreciation Schedules'!$E$3:$E$42)</f>
        <v>#N/A</v>
      </c>
      <c r="T429" s="222" t="e">
        <f>LOOKUP(T$2,'Depreciation Schedules'!$A$3:$A$42,'Depreciation Schedules'!$E$3:$E$42)</f>
        <v>#N/A</v>
      </c>
      <c r="U429" s="222" t="e">
        <f>LOOKUP(U$2,'Depreciation Schedules'!$A$3:$A$42,'Depreciation Schedules'!$E$3:$E$42)</f>
        <v>#N/A</v>
      </c>
      <c r="V429" s="222" t="e">
        <f>LOOKUP(V$2,'Depreciation Schedules'!$A$3:$A$42,'Depreciation Schedules'!$E$3:$E$42)</f>
        <v>#N/A</v>
      </c>
      <c r="W429" s="222" t="e">
        <f>LOOKUP(W$2,'Depreciation Schedules'!$A$3:$A$42,'Depreciation Schedules'!$E$3:$E$42)</f>
        <v>#N/A</v>
      </c>
      <c r="X429" s="222" t="e">
        <f>LOOKUP(X$2,'Depreciation Schedules'!$A$3:$A$42,'Depreciation Schedules'!$E$3:$E$42)</f>
        <v>#N/A</v>
      </c>
      <c r="Y429" s="222" t="e">
        <f>LOOKUP(Y$2,'Depreciation Schedules'!$A$3:$A$42,'Depreciation Schedules'!$E$3:$E$42)</f>
        <v>#N/A</v>
      </c>
      <c r="Z429" s="222" t="e">
        <f>LOOKUP(Z$2,'Depreciation Schedules'!$A$3:$A$42,'Depreciation Schedules'!$E$3:$E$42)</f>
        <v>#N/A</v>
      </c>
      <c r="AA429" s="222" t="e">
        <f>LOOKUP(AA$2,'Depreciation Schedules'!$A$3:$A$42,'Depreciation Schedules'!$E$3:$E$42)</f>
        <v>#N/A</v>
      </c>
      <c r="AB429" s="222" t="e">
        <f>LOOKUP(AB$2,'Depreciation Schedules'!$A$3:$A$42,'Depreciation Schedules'!$E$3:$E$42)</f>
        <v>#N/A</v>
      </c>
      <c r="AC429" s="222" t="e">
        <f>LOOKUP(AC$2,'Depreciation Schedules'!$A$3:$A$42,'Depreciation Schedules'!$E$3:$E$42)</f>
        <v>#N/A</v>
      </c>
      <c r="AD429" s="222" t="e">
        <f>LOOKUP(AD$2,'Depreciation Schedules'!$A$3:$A$42,'Depreciation Schedules'!$E$3:$E$42)</f>
        <v>#N/A</v>
      </c>
      <c r="AE429" s="222" t="e">
        <f>LOOKUP(AE$2,'Depreciation Schedules'!$A$3:$A$42,'Depreciation Schedules'!$E$3:$E$42)</f>
        <v>#N/A</v>
      </c>
      <c r="AF429" s="222" t="e">
        <f>LOOKUP(AF$2,'Depreciation Schedules'!$A$3:$A$42,'Depreciation Schedules'!$E$3:$E$42)</f>
        <v>#N/A</v>
      </c>
      <c r="AG429" s="222" t="e">
        <f>LOOKUP(AG$2,'Depreciation Schedules'!$A$3:$A$42,'Depreciation Schedules'!$E$3:$E$42)</f>
        <v>#N/A</v>
      </c>
      <c r="AH429" s="222" t="e">
        <f>LOOKUP(AH$2,'Depreciation Schedules'!$A$3:$A$42,'Depreciation Schedules'!$E$3:$E$42)</f>
        <v>#N/A</v>
      </c>
      <c r="AI429" s="222" t="e">
        <f>LOOKUP(AI$2,'Depreciation Schedules'!$A$3:$A$42,'Depreciation Schedules'!$E$3:$E$42)</f>
        <v>#N/A</v>
      </c>
      <c r="AJ429" s="222" t="e">
        <f>LOOKUP(AJ$2,'Depreciation Schedules'!$A$3:$A$42,'Depreciation Schedules'!$E$3:$E$42)</f>
        <v>#N/A</v>
      </c>
      <c r="AK429" s="222" t="e">
        <f>LOOKUP(AK$2,'Depreciation Schedules'!$A$3:$A$42,'Depreciation Schedules'!$E$3:$E$42)</f>
        <v>#N/A</v>
      </c>
      <c r="AL429" s="222" t="e">
        <f>LOOKUP(AL$2,'Depreciation Schedules'!$A$3:$A$42,'Depreciation Schedules'!$E$3:$E$42)</f>
        <v>#N/A</v>
      </c>
      <c r="AM429" s="222" t="e">
        <f>LOOKUP(AM$2,'Depreciation Schedules'!$A$3:$A$42,'Depreciation Schedules'!$E$3:$E$42)</f>
        <v>#N/A</v>
      </c>
      <c r="AN429" s="222" t="e">
        <f>LOOKUP(AN$2,'Depreciation Schedules'!$A$3:$A$42,'Depreciation Schedules'!$E$3:$E$42)</f>
        <v>#N/A</v>
      </c>
      <c r="AO429" s="222" t="e">
        <f>LOOKUP(AO$2,'Depreciation Schedules'!$A$3:$A$42,'Depreciation Schedules'!$E$3:$E$42)</f>
        <v>#N/A</v>
      </c>
      <c r="AP429" s="222" t="e">
        <f>LOOKUP(AP$2,'Depreciation Schedules'!$A$3:$A$42,'Depreciation Schedules'!$E$3:$E$42)</f>
        <v>#N/A</v>
      </c>
    </row>
    <row r="430" spans="1:42" x14ac:dyDescent="0.2">
      <c r="A430" s="33" t="str">
        <f>A397</f>
        <v>20-yr SL</v>
      </c>
      <c r="B430" s="221" cm="1">
        <f t="array" ref="B430">SUM(IF(ISNUMBER(C430:AP430),C430:AP430))</f>
        <v>0</v>
      </c>
      <c r="C430" s="222" t="e">
        <f>LOOKUP(C$2,'Depreciation Schedules'!$A$3:$A$42,'Depreciation Schedules'!$F$3:$F$42)</f>
        <v>#N/A</v>
      </c>
      <c r="D430" s="222" t="e">
        <f>LOOKUP(D$2,'Depreciation Schedules'!$A$3:$A$42,'Depreciation Schedules'!$F$3:$F$42)</f>
        <v>#N/A</v>
      </c>
      <c r="E430" s="222" t="e">
        <f>LOOKUP(E$2,'Depreciation Schedules'!$A$3:$A$42,'Depreciation Schedules'!$F$3:$F$42)</f>
        <v>#N/A</v>
      </c>
      <c r="F430" s="222" t="e">
        <f>LOOKUP(F$2,'Depreciation Schedules'!$A$3:$A$42,'Depreciation Schedules'!$F$3:$F$42)</f>
        <v>#N/A</v>
      </c>
      <c r="G430" s="222" t="e">
        <f>LOOKUP(G$2,'Depreciation Schedules'!$A$3:$A$42,'Depreciation Schedules'!$F$3:$F$42)</f>
        <v>#N/A</v>
      </c>
      <c r="H430" s="222" t="e">
        <f>LOOKUP(H$2,'Depreciation Schedules'!$A$3:$A$42,'Depreciation Schedules'!$F$3:$F$42)</f>
        <v>#N/A</v>
      </c>
      <c r="I430" s="222" t="e">
        <f>LOOKUP(I$2,'Depreciation Schedules'!$A$3:$A$42,'Depreciation Schedules'!$F$3:$F$42)</f>
        <v>#N/A</v>
      </c>
      <c r="J430" s="222" t="e">
        <f>LOOKUP(J$2,'Depreciation Schedules'!$A$3:$A$42,'Depreciation Schedules'!$F$3:$F$42)</f>
        <v>#N/A</v>
      </c>
      <c r="K430" s="222" t="e">
        <f>LOOKUP(K$2,'Depreciation Schedules'!$A$3:$A$42,'Depreciation Schedules'!$F$3:$F$42)</f>
        <v>#N/A</v>
      </c>
      <c r="L430" s="222" t="e">
        <f>LOOKUP(L$2,'Depreciation Schedules'!$A$3:$A$42,'Depreciation Schedules'!$F$3:$F$42)</f>
        <v>#N/A</v>
      </c>
      <c r="M430" s="222" t="e">
        <f>LOOKUP(M$2,'Depreciation Schedules'!$A$3:$A$42,'Depreciation Schedules'!$F$3:$F$42)</f>
        <v>#N/A</v>
      </c>
      <c r="N430" s="222" t="e">
        <f>LOOKUP(N$2,'Depreciation Schedules'!$A$3:$A$42,'Depreciation Schedules'!$F$3:$F$42)</f>
        <v>#N/A</v>
      </c>
      <c r="O430" s="222" t="e">
        <f>LOOKUP(O$2,'Depreciation Schedules'!$A$3:$A$42,'Depreciation Schedules'!$F$3:$F$42)</f>
        <v>#N/A</v>
      </c>
      <c r="P430" s="222" t="e">
        <f>LOOKUP(P$2,'Depreciation Schedules'!$A$3:$A$42,'Depreciation Schedules'!$F$3:$F$42)</f>
        <v>#N/A</v>
      </c>
      <c r="Q430" s="222" t="e">
        <f>LOOKUP(Q$2,'Depreciation Schedules'!$A$3:$A$42,'Depreciation Schedules'!$F$3:$F$42)</f>
        <v>#N/A</v>
      </c>
      <c r="R430" s="222" t="e">
        <f>LOOKUP(R$2,'Depreciation Schedules'!$A$3:$A$42,'Depreciation Schedules'!$F$3:$F$42)</f>
        <v>#N/A</v>
      </c>
      <c r="S430" s="222" t="e">
        <f>LOOKUP(S$2,'Depreciation Schedules'!$A$3:$A$42,'Depreciation Schedules'!$F$3:$F$42)</f>
        <v>#N/A</v>
      </c>
      <c r="T430" s="222" t="e">
        <f>LOOKUP(T$2,'Depreciation Schedules'!$A$3:$A$42,'Depreciation Schedules'!$F$3:$F$42)</f>
        <v>#N/A</v>
      </c>
      <c r="U430" s="222" t="e">
        <f>LOOKUP(U$2,'Depreciation Schedules'!$A$3:$A$42,'Depreciation Schedules'!$F$3:$F$42)</f>
        <v>#N/A</v>
      </c>
      <c r="V430" s="222" t="e">
        <f>LOOKUP(V$2,'Depreciation Schedules'!$A$3:$A$42,'Depreciation Schedules'!$F$3:$F$42)</f>
        <v>#N/A</v>
      </c>
      <c r="W430" s="222" t="e">
        <f>LOOKUP(W$2,'Depreciation Schedules'!$A$3:$A$42,'Depreciation Schedules'!$F$3:$F$42)</f>
        <v>#N/A</v>
      </c>
      <c r="X430" s="222" t="e">
        <f>LOOKUP(X$2,'Depreciation Schedules'!$A$3:$A$42,'Depreciation Schedules'!$F$3:$F$42)</f>
        <v>#N/A</v>
      </c>
      <c r="Y430" s="222" t="e">
        <f>LOOKUP(Y$2,'Depreciation Schedules'!$A$3:$A$42,'Depreciation Schedules'!$F$3:$F$42)</f>
        <v>#N/A</v>
      </c>
      <c r="Z430" s="222" t="e">
        <f>LOOKUP(Z$2,'Depreciation Schedules'!$A$3:$A$42,'Depreciation Schedules'!$F$3:$F$42)</f>
        <v>#N/A</v>
      </c>
      <c r="AA430" s="222" t="e">
        <f>LOOKUP(AA$2,'Depreciation Schedules'!$A$3:$A$42,'Depreciation Schedules'!$F$3:$F$42)</f>
        <v>#N/A</v>
      </c>
      <c r="AB430" s="222" t="e">
        <f>LOOKUP(AB$2,'Depreciation Schedules'!$A$3:$A$42,'Depreciation Schedules'!$F$3:$F$42)</f>
        <v>#N/A</v>
      </c>
      <c r="AC430" s="222" t="e">
        <f>LOOKUP(AC$2,'Depreciation Schedules'!$A$3:$A$42,'Depreciation Schedules'!$F$3:$F$42)</f>
        <v>#N/A</v>
      </c>
      <c r="AD430" s="222" t="e">
        <f>LOOKUP(AD$2,'Depreciation Schedules'!$A$3:$A$42,'Depreciation Schedules'!$F$3:$F$42)</f>
        <v>#N/A</v>
      </c>
      <c r="AE430" s="222" t="e">
        <f>LOOKUP(AE$2,'Depreciation Schedules'!$A$3:$A$42,'Depreciation Schedules'!$F$3:$F$42)</f>
        <v>#N/A</v>
      </c>
      <c r="AF430" s="222" t="e">
        <f>LOOKUP(AF$2,'Depreciation Schedules'!$A$3:$A$42,'Depreciation Schedules'!$F$3:$F$42)</f>
        <v>#N/A</v>
      </c>
      <c r="AG430" s="222" t="e">
        <f>LOOKUP(AG$2,'Depreciation Schedules'!$A$3:$A$42,'Depreciation Schedules'!$F$3:$F$42)</f>
        <v>#N/A</v>
      </c>
      <c r="AH430" s="222" t="e">
        <f>LOOKUP(AH$2,'Depreciation Schedules'!$A$3:$A$42,'Depreciation Schedules'!$F$3:$F$42)</f>
        <v>#N/A</v>
      </c>
      <c r="AI430" s="222" t="e">
        <f>LOOKUP(AI$2,'Depreciation Schedules'!$A$3:$A$42,'Depreciation Schedules'!$F$3:$F$42)</f>
        <v>#N/A</v>
      </c>
      <c r="AJ430" s="222" t="e">
        <f>LOOKUP(AJ$2,'Depreciation Schedules'!$A$3:$A$42,'Depreciation Schedules'!$F$3:$F$42)</f>
        <v>#N/A</v>
      </c>
      <c r="AK430" s="222" t="e">
        <f>LOOKUP(AK$2,'Depreciation Schedules'!$A$3:$A$42,'Depreciation Schedules'!$F$3:$F$42)</f>
        <v>#N/A</v>
      </c>
      <c r="AL430" s="222" t="e">
        <f>LOOKUP(AL$2,'Depreciation Schedules'!$A$3:$A$42,'Depreciation Schedules'!$F$3:$F$42)</f>
        <v>#N/A</v>
      </c>
      <c r="AM430" s="222" t="e">
        <f>LOOKUP(AM$2,'Depreciation Schedules'!$A$3:$A$42,'Depreciation Schedules'!$F$3:$F$42)</f>
        <v>#N/A</v>
      </c>
      <c r="AN430" s="222" t="e">
        <f>LOOKUP(AN$2,'Depreciation Schedules'!$A$3:$A$42,'Depreciation Schedules'!$F$3:$F$42)</f>
        <v>#N/A</v>
      </c>
      <c r="AO430" s="222" t="e">
        <f>LOOKUP(AO$2,'Depreciation Schedules'!$A$3:$A$42,'Depreciation Schedules'!$F$3:$F$42)</f>
        <v>#N/A</v>
      </c>
      <c r="AP430" s="222" t="e">
        <f>LOOKUP(AP$2,'Depreciation Schedules'!$A$3:$A$42,'Depreciation Schedules'!$F$3:$F$42)</f>
        <v>#N/A</v>
      </c>
    </row>
    <row r="431" spans="1:42" x14ac:dyDescent="0.2">
      <c r="A431" s="33" t="str">
        <f>A398</f>
        <v>39-yr SL</v>
      </c>
      <c r="B431" s="221" cm="1">
        <f t="array" ref="B431">SUM(IF(ISNUMBER(C431:AP431),C431:AP431))</f>
        <v>0</v>
      </c>
      <c r="C431" s="222" t="e">
        <f>LOOKUP(C$2,'Depreciation Schedules'!$A$3:$A$42,'Depreciation Schedules'!$G$3:$G$42)</f>
        <v>#N/A</v>
      </c>
      <c r="D431" s="222" t="e">
        <f>LOOKUP(D$2,'Depreciation Schedules'!$A$3:$A$42,'Depreciation Schedules'!$G$3:$G$42)</f>
        <v>#N/A</v>
      </c>
      <c r="E431" s="222" t="e">
        <f>LOOKUP(E$2,'Depreciation Schedules'!$A$3:$A$42,'Depreciation Schedules'!$G$3:$G$42)</f>
        <v>#N/A</v>
      </c>
      <c r="F431" s="222" t="e">
        <f>LOOKUP(F$2,'Depreciation Schedules'!$A$3:$A$42,'Depreciation Schedules'!$G$3:$G$42)</f>
        <v>#N/A</v>
      </c>
      <c r="G431" s="222" t="e">
        <f>LOOKUP(G$2,'Depreciation Schedules'!$A$3:$A$42,'Depreciation Schedules'!$G$3:$G$42)</f>
        <v>#N/A</v>
      </c>
      <c r="H431" s="222" t="e">
        <f>LOOKUP(H$2,'Depreciation Schedules'!$A$3:$A$42,'Depreciation Schedules'!$G$3:$G$42)</f>
        <v>#N/A</v>
      </c>
      <c r="I431" s="222" t="e">
        <f>LOOKUP(I$2,'Depreciation Schedules'!$A$3:$A$42,'Depreciation Schedules'!$G$3:$G$42)</f>
        <v>#N/A</v>
      </c>
      <c r="J431" s="222" t="e">
        <f>LOOKUP(J$2,'Depreciation Schedules'!$A$3:$A$42,'Depreciation Schedules'!$G$3:$G$42)</f>
        <v>#N/A</v>
      </c>
      <c r="K431" s="222" t="e">
        <f>LOOKUP(K$2,'Depreciation Schedules'!$A$3:$A$42,'Depreciation Schedules'!$G$3:$G$42)</f>
        <v>#N/A</v>
      </c>
      <c r="L431" s="222" t="e">
        <f>LOOKUP(L$2,'Depreciation Schedules'!$A$3:$A$42,'Depreciation Schedules'!$G$3:$G$42)</f>
        <v>#N/A</v>
      </c>
      <c r="M431" s="222" t="e">
        <f>LOOKUP(M$2,'Depreciation Schedules'!$A$3:$A$42,'Depreciation Schedules'!$G$3:$G$42)</f>
        <v>#N/A</v>
      </c>
      <c r="N431" s="222" t="e">
        <f>LOOKUP(N$2,'Depreciation Schedules'!$A$3:$A$42,'Depreciation Schedules'!$G$3:$G$42)</f>
        <v>#N/A</v>
      </c>
      <c r="O431" s="222" t="e">
        <f>LOOKUP(O$2,'Depreciation Schedules'!$A$3:$A$42,'Depreciation Schedules'!$G$3:$G$42)</f>
        <v>#N/A</v>
      </c>
      <c r="P431" s="222" t="e">
        <f>LOOKUP(P$2,'Depreciation Schedules'!$A$3:$A$42,'Depreciation Schedules'!$G$3:$G$42)</f>
        <v>#N/A</v>
      </c>
      <c r="Q431" s="222" t="e">
        <f>LOOKUP(Q$2,'Depreciation Schedules'!$A$3:$A$42,'Depreciation Schedules'!$G$3:$G$42)</f>
        <v>#N/A</v>
      </c>
      <c r="R431" s="222" t="e">
        <f>LOOKUP(R$2,'Depreciation Schedules'!$A$3:$A$42,'Depreciation Schedules'!$G$3:$G$42)</f>
        <v>#N/A</v>
      </c>
      <c r="S431" s="222" t="e">
        <f>LOOKUP(S$2,'Depreciation Schedules'!$A$3:$A$42,'Depreciation Schedules'!$G$3:$G$42)</f>
        <v>#N/A</v>
      </c>
      <c r="T431" s="222" t="e">
        <f>LOOKUP(T$2,'Depreciation Schedules'!$A$3:$A$42,'Depreciation Schedules'!$G$3:$G$42)</f>
        <v>#N/A</v>
      </c>
      <c r="U431" s="222" t="e">
        <f>LOOKUP(U$2,'Depreciation Schedules'!$A$3:$A$42,'Depreciation Schedules'!$G$3:$G$42)</f>
        <v>#N/A</v>
      </c>
      <c r="V431" s="222" t="e">
        <f>LOOKUP(V$2,'Depreciation Schedules'!$A$3:$A$42,'Depreciation Schedules'!$G$3:$G$42)</f>
        <v>#N/A</v>
      </c>
      <c r="W431" s="222" t="e">
        <f>LOOKUP(W$2,'Depreciation Schedules'!$A$3:$A$42,'Depreciation Schedules'!$G$3:$G$42)</f>
        <v>#N/A</v>
      </c>
      <c r="X431" s="222" t="e">
        <f>LOOKUP(X$2,'Depreciation Schedules'!$A$3:$A$42,'Depreciation Schedules'!$G$3:$G$42)</f>
        <v>#N/A</v>
      </c>
      <c r="Y431" s="222" t="e">
        <f>LOOKUP(Y$2,'Depreciation Schedules'!$A$3:$A$42,'Depreciation Schedules'!$G$3:$G$42)</f>
        <v>#N/A</v>
      </c>
      <c r="Z431" s="222" t="e">
        <f>LOOKUP(Z$2,'Depreciation Schedules'!$A$3:$A$42,'Depreciation Schedules'!$G$3:$G$42)</f>
        <v>#N/A</v>
      </c>
      <c r="AA431" s="222" t="e">
        <f>LOOKUP(AA$2,'Depreciation Schedules'!$A$3:$A$42,'Depreciation Schedules'!$G$3:$G$42)</f>
        <v>#N/A</v>
      </c>
      <c r="AB431" s="222" t="e">
        <f>LOOKUP(AB$2,'Depreciation Schedules'!$A$3:$A$42,'Depreciation Schedules'!$G$3:$G$42)</f>
        <v>#N/A</v>
      </c>
      <c r="AC431" s="222" t="e">
        <f>LOOKUP(AC$2,'Depreciation Schedules'!$A$3:$A$42,'Depreciation Schedules'!$G$3:$G$42)</f>
        <v>#N/A</v>
      </c>
      <c r="AD431" s="222" t="e">
        <f>LOOKUP(AD$2,'Depreciation Schedules'!$A$3:$A$42,'Depreciation Schedules'!$G$3:$G$42)</f>
        <v>#N/A</v>
      </c>
      <c r="AE431" s="222" t="e">
        <f>LOOKUP(AE$2,'Depreciation Schedules'!$A$3:$A$42,'Depreciation Schedules'!$G$3:$G$42)</f>
        <v>#N/A</v>
      </c>
      <c r="AF431" s="222" t="e">
        <f>LOOKUP(AF$2,'Depreciation Schedules'!$A$3:$A$42,'Depreciation Schedules'!$G$3:$G$42)</f>
        <v>#N/A</v>
      </c>
      <c r="AG431" s="222" t="e">
        <f>LOOKUP(AG$2,'Depreciation Schedules'!$A$3:$A$42,'Depreciation Schedules'!$G$3:$G$42)</f>
        <v>#N/A</v>
      </c>
      <c r="AH431" s="222" t="e">
        <f>LOOKUP(AH$2,'Depreciation Schedules'!$A$3:$A$42,'Depreciation Schedules'!$G$3:$G$42)</f>
        <v>#N/A</v>
      </c>
      <c r="AI431" s="222" t="e">
        <f>LOOKUP(AI$2,'Depreciation Schedules'!$A$3:$A$42,'Depreciation Schedules'!$G$3:$G$42)</f>
        <v>#N/A</v>
      </c>
      <c r="AJ431" s="222" t="e">
        <f>LOOKUP(AJ$2,'Depreciation Schedules'!$A$3:$A$42,'Depreciation Schedules'!$G$3:$G$42)</f>
        <v>#N/A</v>
      </c>
      <c r="AK431" s="222" t="e">
        <f>LOOKUP(AK$2,'Depreciation Schedules'!$A$3:$A$42,'Depreciation Schedules'!$G$3:$G$42)</f>
        <v>#N/A</v>
      </c>
      <c r="AL431" s="222" t="e">
        <f>LOOKUP(AL$2,'Depreciation Schedules'!$A$3:$A$42,'Depreciation Schedules'!$G$3:$G$42)</f>
        <v>#N/A</v>
      </c>
      <c r="AM431" s="222" t="e">
        <f>LOOKUP(AM$2,'Depreciation Schedules'!$A$3:$A$42,'Depreciation Schedules'!$G$3:$G$42)</f>
        <v>#N/A</v>
      </c>
      <c r="AN431" s="222" t="e">
        <f>LOOKUP(AN$2,'Depreciation Schedules'!$A$3:$A$42,'Depreciation Schedules'!$G$3:$G$42)</f>
        <v>#N/A</v>
      </c>
      <c r="AO431" s="222" t="e">
        <f>LOOKUP(AO$2,'Depreciation Schedules'!$A$3:$A$42,'Depreciation Schedules'!$G$3:$G$42)</f>
        <v>#N/A</v>
      </c>
      <c r="AP431" s="222" t="e">
        <f>LOOKUP(AP$2,'Depreciation Schedules'!$A$3:$A$42,'Depreciation Schedules'!$G$3:$G$42)</f>
        <v>#N/A</v>
      </c>
    </row>
    <row r="432" spans="1:42" x14ac:dyDescent="0.2">
      <c r="A432" s="33" t="s">
        <v>369</v>
      </c>
      <c r="B432" s="225" cm="1">
        <f t="array" ref="B432">SUM(IF(ISNUMBER(C432:AP432),C432:AP432))</f>
        <v>0</v>
      </c>
      <c r="C432" s="222">
        <f t="array" ref="C432:AP432">Inputs!D200:AQ200</f>
        <v>0</v>
      </c>
      <c r="D432" s="222">
        <v>0</v>
      </c>
      <c r="E432" s="222">
        <v>0</v>
      </c>
      <c r="F432" s="222">
        <v>0</v>
      </c>
      <c r="G432" s="222">
        <v>0</v>
      </c>
      <c r="H432" s="222">
        <v>0</v>
      </c>
      <c r="I432" s="222">
        <v>0</v>
      </c>
      <c r="J432" s="222">
        <v>0</v>
      </c>
      <c r="K432" s="222">
        <v>0</v>
      </c>
      <c r="L432" s="222">
        <v>0</v>
      </c>
      <c r="M432" s="222">
        <v>0</v>
      </c>
      <c r="N432" s="222">
        <v>0</v>
      </c>
      <c r="O432" s="222">
        <v>0</v>
      </c>
      <c r="P432" s="222">
        <v>0</v>
      </c>
      <c r="Q432" s="222">
        <v>0</v>
      </c>
      <c r="R432" s="222">
        <v>0</v>
      </c>
      <c r="S432" s="222">
        <v>0</v>
      </c>
      <c r="T432" s="222">
        <v>0</v>
      </c>
      <c r="U432" s="222">
        <v>0</v>
      </c>
      <c r="V432" s="222">
        <v>0</v>
      </c>
      <c r="W432" s="222">
        <v>0</v>
      </c>
      <c r="X432" s="222">
        <v>0</v>
      </c>
      <c r="Y432" s="222">
        <v>0</v>
      </c>
      <c r="Z432" s="222">
        <v>0</v>
      </c>
      <c r="AA432" s="222">
        <v>0</v>
      </c>
      <c r="AB432" s="222">
        <v>0</v>
      </c>
      <c r="AC432" s="222">
        <v>0</v>
      </c>
      <c r="AD432" s="222">
        <v>0</v>
      </c>
      <c r="AE432" s="222">
        <v>0</v>
      </c>
      <c r="AF432" s="222">
        <v>0</v>
      </c>
      <c r="AG432" s="222">
        <v>0</v>
      </c>
      <c r="AH432" s="222">
        <v>0</v>
      </c>
      <c r="AI432" s="222">
        <v>0</v>
      </c>
      <c r="AJ432" s="222">
        <v>0</v>
      </c>
      <c r="AK432" s="222">
        <v>0</v>
      </c>
      <c r="AL432" s="222">
        <v>0</v>
      </c>
      <c r="AM432" s="222">
        <v>0</v>
      </c>
      <c r="AN432" s="222">
        <v>0</v>
      </c>
      <c r="AO432" s="222">
        <v>0</v>
      </c>
      <c r="AP432" s="222">
        <v>0</v>
      </c>
    </row>
    <row r="433" spans="1:42" x14ac:dyDescent="0.2">
      <c r="A433" s="41" t="s">
        <v>3</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3" t="str">
        <f>A426</f>
        <v>5-yr MACRS</v>
      </c>
      <c r="B434" s="221" cm="1">
        <f t="array" ref="B434">SUM(IF(ISNUMBER(C434:AP434),C434:AP434))</f>
        <v>0</v>
      </c>
      <c r="C434" s="187" t="e">
        <f>C426/100*$Q$393</f>
        <v>#N/A</v>
      </c>
      <c r="D434" s="187" t="e">
        <f t="shared" ref="D434:AP434" si="157">D426/100*$Q$393</f>
        <v>#N/A</v>
      </c>
      <c r="E434" s="187" t="e">
        <f t="shared" si="157"/>
        <v>#N/A</v>
      </c>
      <c r="F434" s="187" t="e">
        <f t="shared" si="157"/>
        <v>#N/A</v>
      </c>
      <c r="G434" s="187" t="e">
        <f t="shared" si="157"/>
        <v>#N/A</v>
      </c>
      <c r="H434" s="187" t="e">
        <f t="shared" si="157"/>
        <v>#N/A</v>
      </c>
      <c r="I434" s="187" t="e">
        <f t="shared" si="157"/>
        <v>#N/A</v>
      </c>
      <c r="J434" s="187" t="e">
        <f t="shared" si="157"/>
        <v>#N/A</v>
      </c>
      <c r="K434" s="187" t="e">
        <f t="shared" si="157"/>
        <v>#N/A</v>
      </c>
      <c r="L434" s="187" t="e">
        <f t="shared" si="157"/>
        <v>#N/A</v>
      </c>
      <c r="M434" s="187" t="e">
        <f t="shared" si="157"/>
        <v>#N/A</v>
      </c>
      <c r="N434" s="187" t="e">
        <f t="shared" si="157"/>
        <v>#N/A</v>
      </c>
      <c r="O434" s="187" t="e">
        <f t="shared" si="157"/>
        <v>#N/A</v>
      </c>
      <c r="P434" s="187" t="e">
        <f t="shared" si="157"/>
        <v>#N/A</v>
      </c>
      <c r="Q434" s="187" t="e">
        <f t="shared" si="157"/>
        <v>#N/A</v>
      </c>
      <c r="R434" s="187" t="e">
        <f t="shared" si="157"/>
        <v>#N/A</v>
      </c>
      <c r="S434" s="187" t="e">
        <f t="shared" si="157"/>
        <v>#N/A</v>
      </c>
      <c r="T434" s="187" t="e">
        <f t="shared" si="157"/>
        <v>#N/A</v>
      </c>
      <c r="U434" s="187" t="e">
        <f t="shared" si="157"/>
        <v>#N/A</v>
      </c>
      <c r="V434" s="187" t="e">
        <f t="shared" si="157"/>
        <v>#N/A</v>
      </c>
      <c r="W434" s="187" t="e">
        <f t="shared" si="157"/>
        <v>#N/A</v>
      </c>
      <c r="X434" s="187" t="e">
        <f t="shared" si="157"/>
        <v>#N/A</v>
      </c>
      <c r="Y434" s="187" t="e">
        <f t="shared" si="157"/>
        <v>#N/A</v>
      </c>
      <c r="Z434" s="187" t="e">
        <f t="shared" si="157"/>
        <v>#N/A</v>
      </c>
      <c r="AA434" s="187" t="e">
        <f t="shared" si="157"/>
        <v>#N/A</v>
      </c>
      <c r="AB434" s="187" t="e">
        <f t="shared" si="157"/>
        <v>#N/A</v>
      </c>
      <c r="AC434" s="187" t="e">
        <f t="shared" si="157"/>
        <v>#N/A</v>
      </c>
      <c r="AD434" s="187" t="e">
        <f t="shared" si="157"/>
        <v>#N/A</v>
      </c>
      <c r="AE434" s="187" t="e">
        <f t="shared" si="157"/>
        <v>#N/A</v>
      </c>
      <c r="AF434" s="187" t="e">
        <f t="shared" si="157"/>
        <v>#N/A</v>
      </c>
      <c r="AG434" s="187" t="e">
        <f t="shared" si="157"/>
        <v>#N/A</v>
      </c>
      <c r="AH434" s="187" t="e">
        <f t="shared" si="157"/>
        <v>#N/A</v>
      </c>
      <c r="AI434" s="187" t="e">
        <f t="shared" si="157"/>
        <v>#N/A</v>
      </c>
      <c r="AJ434" s="187" t="e">
        <f t="shared" si="157"/>
        <v>#N/A</v>
      </c>
      <c r="AK434" s="187" t="e">
        <f t="shared" si="157"/>
        <v>#N/A</v>
      </c>
      <c r="AL434" s="187" t="e">
        <f t="shared" si="157"/>
        <v>#N/A</v>
      </c>
      <c r="AM434" s="187" t="e">
        <f t="shared" si="157"/>
        <v>#N/A</v>
      </c>
      <c r="AN434" s="187" t="e">
        <f t="shared" si="157"/>
        <v>#N/A</v>
      </c>
      <c r="AO434" s="187" t="e">
        <f t="shared" si="157"/>
        <v>#N/A</v>
      </c>
      <c r="AP434" s="187" t="e">
        <f t="shared" si="157"/>
        <v>#N/A</v>
      </c>
    </row>
    <row r="435" spans="1:42" x14ac:dyDescent="0.2">
      <c r="A435" s="33" t="str">
        <f>A427</f>
        <v>15-yr MACRS</v>
      </c>
      <c r="B435" s="221" cm="1">
        <f t="array" ref="B435">SUM(IF(ISNUMBER(C435:AP435),C435:AP435))</f>
        <v>0</v>
      </c>
      <c r="C435" s="187" t="e">
        <f>C427/100*$Q$394</f>
        <v>#N/A</v>
      </c>
      <c r="D435" s="187" t="e">
        <f t="shared" ref="D435:AP435" si="158">D427/100*$Q$394</f>
        <v>#N/A</v>
      </c>
      <c r="E435" s="187" t="e">
        <f t="shared" si="158"/>
        <v>#N/A</v>
      </c>
      <c r="F435" s="187" t="e">
        <f t="shared" si="158"/>
        <v>#N/A</v>
      </c>
      <c r="G435" s="187" t="e">
        <f t="shared" si="158"/>
        <v>#N/A</v>
      </c>
      <c r="H435" s="187" t="e">
        <f t="shared" si="158"/>
        <v>#N/A</v>
      </c>
      <c r="I435" s="187" t="e">
        <f t="shared" si="158"/>
        <v>#N/A</v>
      </c>
      <c r="J435" s="187" t="e">
        <f t="shared" si="158"/>
        <v>#N/A</v>
      </c>
      <c r="K435" s="187" t="e">
        <f t="shared" si="158"/>
        <v>#N/A</v>
      </c>
      <c r="L435" s="187" t="e">
        <f t="shared" si="158"/>
        <v>#N/A</v>
      </c>
      <c r="M435" s="187" t="e">
        <f t="shared" si="158"/>
        <v>#N/A</v>
      </c>
      <c r="N435" s="187" t="e">
        <f t="shared" si="158"/>
        <v>#N/A</v>
      </c>
      <c r="O435" s="187" t="e">
        <f t="shared" si="158"/>
        <v>#N/A</v>
      </c>
      <c r="P435" s="187" t="e">
        <f t="shared" si="158"/>
        <v>#N/A</v>
      </c>
      <c r="Q435" s="187" t="e">
        <f t="shared" si="158"/>
        <v>#N/A</v>
      </c>
      <c r="R435" s="187" t="e">
        <f t="shared" si="158"/>
        <v>#N/A</v>
      </c>
      <c r="S435" s="187" t="e">
        <f t="shared" si="158"/>
        <v>#N/A</v>
      </c>
      <c r="T435" s="187" t="e">
        <f t="shared" si="158"/>
        <v>#N/A</v>
      </c>
      <c r="U435" s="187" t="e">
        <f t="shared" si="158"/>
        <v>#N/A</v>
      </c>
      <c r="V435" s="187" t="e">
        <f t="shared" si="158"/>
        <v>#N/A</v>
      </c>
      <c r="W435" s="187" t="e">
        <f t="shared" si="158"/>
        <v>#N/A</v>
      </c>
      <c r="X435" s="187" t="e">
        <f t="shared" si="158"/>
        <v>#N/A</v>
      </c>
      <c r="Y435" s="187" t="e">
        <f t="shared" si="158"/>
        <v>#N/A</v>
      </c>
      <c r="Z435" s="187" t="e">
        <f t="shared" si="158"/>
        <v>#N/A</v>
      </c>
      <c r="AA435" s="187" t="e">
        <f t="shared" si="158"/>
        <v>#N/A</v>
      </c>
      <c r="AB435" s="187" t="e">
        <f t="shared" si="158"/>
        <v>#N/A</v>
      </c>
      <c r="AC435" s="187" t="e">
        <f t="shared" si="158"/>
        <v>#N/A</v>
      </c>
      <c r="AD435" s="187" t="e">
        <f t="shared" si="158"/>
        <v>#N/A</v>
      </c>
      <c r="AE435" s="187" t="e">
        <f t="shared" si="158"/>
        <v>#N/A</v>
      </c>
      <c r="AF435" s="187" t="e">
        <f t="shared" si="158"/>
        <v>#N/A</v>
      </c>
      <c r="AG435" s="187" t="e">
        <f t="shared" si="158"/>
        <v>#N/A</v>
      </c>
      <c r="AH435" s="187" t="e">
        <f t="shared" si="158"/>
        <v>#N/A</v>
      </c>
      <c r="AI435" s="187" t="e">
        <f t="shared" si="158"/>
        <v>#N/A</v>
      </c>
      <c r="AJ435" s="187" t="e">
        <f t="shared" si="158"/>
        <v>#N/A</v>
      </c>
      <c r="AK435" s="187" t="e">
        <f t="shared" si="158"/>
        <v>#N/A</v>
      </c>
      <c r="AL435" s="187" t="e">
        <f t="shared" si="158"/>
        <v>#N/A</v>
      </c>
      <c r="AM435" s="187" t="e">
        <f t="shared" si="158"/>
        <v>#N/A</v>
      </c>
      <c r="AN435" s="187" t="e">
        <f t="shared" si="158"/>
        <v>#N/A</v>
      </c>
      <c r="AO435" s="187" t="e">
        <f t="shared" si="158"/>
        <v>#N/A</v>
      </c>
      <c r="AP435" s="187" t="e">
        <f t="shared" si="158"/>
        <v>#N/A</v>
      </c>
    </row>
    <row r="436" spans="1:42" x14ac:dyDescent="0.2">
      <c r="A436" s="33" t="str">
        <f>A428</f>
        <v>5-yr SL</v>
      </c>
      <c r="B436" s="221" cm="1">
        <f t="array" ref="B436">SUM(IF(ISNUMBER(C436:AP436),C436:AP436))</f>
        <v>0</v>
      </c>
      <c r="C436" s="187" t="e">
        <f>C428/100*$Q$395</f>
        <v>#N/A</v>
      </c>
      <c r="D436" s="187" t="e">
        <f t="shared" ref="D436:AP436" si="159">D428/100*$Q$395</f>
        <v>#N/A</v>
      </c>
      <c r="E436" s="187" t="e">
        <f t="shared" si="159"/>
        <v>#N/A</v>
      </c>
      <c r="F436" s="187" t="e">
        <f t="shared" si="159"/>
        <v>#N/A</v>
      </c>
      <c r="G436" s="187" t="e">
        <f t="shared" si="159"/>
        <v>#N/A</v>
      </c>
      <c r="H436" s="187" t="e">
        <f t="shared" si="159"/>
        <v>#N/A</v>
      </c>
      <c r="I436" s="187" t="e">
        <f t="shared" si="159"/>
        <v>#N/A</v>
      </c>
      <c r="J436" s="187" t="e">
        <f t="shared" si="159"/>
        <v>#N/A</v>
      </c>
      <c r="K436" s="187" t="e">
        <f t="shared" si="159"/>
        <v>#N/A</v>
      </c>
      <c r="L436" s="187" t="e">
        <f t="shared" si="159"/>
        <v>#N/A</v>
      </c>
      <c r="M436" s="187" t="e">
        <f t="shared" si="159"/>
        <v>#N/A</v>
      </c>
      <c r="N436" s="187" t="e">
        <f t="shared" si="159"/>
        <v>#N/A</v>
      </c>
      <c r="O436" s="187" t="e">
        <f t="shared" si="159"/>
        <v>#N/A</v>
      </c>
      <c r="P436" s="187" t="e">
        <f t="shared" si="159"/>
        <v>#N/A</v>
      </c>
      <c r="Q436" s="187" t="e">
        <f t="shared" si="159"/>
        <v>#N/A</v>
      </c>
      <c r="R436" s="187" t="e">
        <f t="shared" si="159"/>
        <v>#N/A</v>
      </c>
      <c r="S436" s="187" t="e">
        <f t="shared" si="159"/>
        <v>#N/A</v>
      </c>
      <c r="T436" s="187" t="e">
        <f t="shared" si="159"/>
        <v>#N/A</v>
      </c>
      <c r="U436" s="187" t="e">
        <f t="shared" si="159"/>
        <v>#N/A</v>
      </c>
      <c r="V436" s="187" t="e">
        <f t="shared" si="159"/>
        <v>#N/A</v>
      </c>
      <c r="W436" s="187" t="e">
        <f t="shared" si="159"/>
        <v>#N/A</v>
      </c>
      <c r="X436" s="187" t="e">
        <f t="shared" si="159"/>
        <v>#N/A</v>
      </c>
      <c r="Y436" s="187" t="e">
        <f t="shared" si="159"/>
        <v>#N/A</v>
      </c>
      <c r="Z436" s="187" t="e">
        <f t="shared" si="159"/>
        <v>#N/A</v>
      </c>
      <c r="AA436" s="187" t="e">
        <f t="shared" si="159"/>
        <v>#N/A</v>
      </c>
      <c r="AB436" s="187" t="e">
        <f t="shared" si="159"/>
        <v>#N/A</v>
      </c>
      <c r="AC436" s="187" t="e">
        <f t="shared" si="159"/>
        <v>#N/A</v>
      </c>
      <c r="AD436" s="187" t="e">
        <f t="shared" si="159"/>
        <v>#N/A</v>
      </c>
      <c r="AE436" s="187" t="e">
        <f t="shared" si="159"/>
        <v>#N/A</v>
      </c>
      <c r="AF436" s="187" t="e">
        <f t="shared" si="159"/>
        <v>#N/A</v>
      </c>
      <c r="AG436" s="187" t="e">
        <f t="shared" si="159"/>
        <v>#N/A</v>
      </c>
      <c r="AH436" s="187" t="e">
        <f t="shared" si="159"/>
        <v>#N/A</v>
      </c>
      <c r="AI436" s="187" t="e">
        <f t="shared" si="159"/>
        <v>#N/A</v>
      </c>
      <c r="AJ436" s="187" t="e">
        <f t="shared" si="159"/>
        <v>#N/A</v>
      </c>
      <c r="AK436" s="187" t="e">
        <f t="shared" si="159"/>
        <v>#N/A</v>
      </c>
      <c r="AL436" s="187" t="e">
        <f t="shared" si="159"/>
        <v>#N/A</v>
      </c>
      <c r="AM436" s="187" t="e">
        <f t="shared" si="159"/>
        <v>#N/A</v>
      </c>
      <c r="AN436" s="187" t="e">
        <f t="shared" si="159"/>
        <v>#N/A</v>
      </c>
      <c r="AO436" s="187" t="e">
        <f t="shared" si="159"/>
        <v>#N/A</v>
      </c>
      <c r="AP436" s="187" t="e">
        <f t="shared" si="159"/>
        <v>#N/A</v>
      </c>
    </row>
    <row r="437" spans="1:42" x14ac:dyDescent="0.2">
      <c r="A437" s="33" t="str">
        <f>A429</f>
        <v>15-yr SL</v>
      </c>
      <c r="B437" s="221" cm="1">
        <f t="array" ref="B437">SUM(IF(ISNUMBER(C437:AP437),C437:AP437))</f>
        <v>0</v>
      </c>
      <c r="C437" s="187" t="e">
        <f>C429/100*$Q$396</f>
        <v>#N/A</v>
      </c>
      <c r="D437" s="187" t="e">
        <f t="shared" ref="D437:AP437" si="160">D429/100*$Q$396</f>
        <v>#N/A</v>
      </c>
      <c r="E437" s="187" t="e">
        <f t="shared" si="160"/>
        <v>#N/A</v>
      </c>
      <c r="F437" s="187" t="e">
        <f t="shared" si="160"/>
        <v>#N/A</v>
      </c>
      <c r="G437" s="187" t="e">
        <f t="shared" si="160"/>
        <v>#N/A</v>
      </c>
      <c r="H437" s="187" t="e">
        <f t="shared" si="160"/>
        <v>#N/A</v>
      </c>
      <c r="I437" s="187" t="e">
        <f t="shared" si="160"/>
        <v>#N/A</v>
      </c>
      <c r="J437" s="187" t="e">
        <f t="shared" si="160"/>
        <v>#N/A</v>
      </c>
      <c r="K437" s="187" t="e">
        <f t="shared" si="160"/>
        <v>#N/A</v>
      </c>
      <c r="L437" s="187" t="e">
        <f t="shared" si="160"/>
        <v>#N/A</v>
      </c>
      <c r="M437" s="187" t="e">
        <f t="shared" si="160"/>
        <v>#N/A</v>
      </c>
      <c r="N437" s="187" t="e">
        <f t="shared" si="160"/>
        <v>#N/A</v>
      </c>
      <c r="O437" s="187" t="e">
        <f t="shared" si="160"/>
        <v>#N/A</v>
      </c>
      <c r="P437" s="187" t="e">
        <f t="shared" si="160"/>
        <v>#N/A</v>
      </c>
      <c r="Q437" s="187" t="e">
        <f t="shared" si="160"/>
        <v>#N/A</v>
      </c>
      <c r="R437" s="187" t="e">
        <f t="shared" si="160"/>
        <v>#N/A</v>
      </c>
      <c r="S437" s="187" t="e">
        <f t="shared" si="160"/>
        <v>#N/A</v>
      </c>
      <c r="T437" s="187" t="e">
        <f t="shared" si="160"/>
        <v>#N/A</v>
      </c>
      <c r="U437" s="187" t="e">
        <f t="shared" si="160"/>
        <v>#N/A</v>
      </c>
      <c r="V437" s="187" t="e">
        <f t="shared" si="160"/>
        <v>#N/A</v>
      </c>
      <c r="W437" s="187" t="e">
        <f t="shared" si="160"/>
        <v>#N/A</v>
      </c>
      <c r="X437" s="187" t="e">
        <f t="shared" si="160"/>
        <v>#N/A</v>
      </c>
      <c r="Y437" s="187" t="e">
        <f t="shared" si="160"/>
        <v>#N/A</v>
      </c>
      <c r="Z437" s="187" t="e">
        <f t="shared" si="160"/>
        <v>#N/A</v>
      </c>
      <c r="AA437" s="187" t="e">
        <f t="shared" si="160"/>
        <v>#N/A</v>
      </c>
      <c r="AB437" s="187" t="e">
        <f t="shared" si="160"/>
        <v>#N/A</v>
      </c>
      <c r="AC437" s="187" t="e">
        <f t="shared" si="160"/>
        <v>#N/A</v>
      </c>
      <c r="AD437" s="187" t="e">
        <f t="shared" si="160"/>
        <v>#N/A</v>
      </c>
      <c r="AE437" s="187" t="e">
        <f t="shared" si="160"/>
        <v>#N/A</v>
      </c>
      <c r="AF437" s="187" t="e">
        <f t="shared" si="160"/>
        <v>#N/A</v>
      </c>
      <c r="AG437" s="187" t="e">
        <f t="shared" si="160"/>
        <v>#N/A</v>
      </c>
      <c r="AH437" s="187" t="e">
        <f t="shared" si="160"/>
        <v>#N/A</v>
      </c>
      <c r="AI437" s="187" t="e">
        <f t="shared" si="160"/>
        <v>#N/A</v>
      </c>
      <c r="AJ437" s="187" t="e">
        <f t="shared" si="160"/>
        <v>#N/A</v>
      </c>
      <c r="AK437" s="187" t="e">
        <f t="shared" si="160"/>
        <v>#N/A</v>
      </c>
      <c r="AL437" s="187" t="e">
        <f t="shared" si="160"/>
        <v>#N/A</v>
      </c>
      <c r="AM437" s="187" t="e">
        <f t="shared" si="160"/>
        <v>#N/A</v>
      </c>
      <c r="AN437" s="187" t="e">
        <f t="shared" si="160"/>
        <v>#N/A</v>
      </c>
      <c r="AO437" s="187" t="e">
        <f t="shared" si="160"/>
        <v>#N/A</v>
      </c>
      <c r="AP437" s="187" t="e">
        <f t="shared" si="160"/>
        <v>#N/A</v>
      </c>
    </row>
    <row r="438" spans="1:42" x14ac:dyDescent="0.2">
      <c r="A438" s="33" t="str">
        <f>A430</f>
        <v>20-yr SL</v>
      </c>
      <c r="B438" s="221" cm="1">
        <f t="array" ref="B438">SUM(IF(ISNUMBER(C438:AP438),C438:AP438))</f>
        <v>0</v>
      </c>
      <c r="C438" s="187" t="e">
        <f>C430/100*$Q$397</f>
        <v>#N/A</v>
      </c>
      <c r="D438" s="187" t="e">
        <f t="shared" ref="D438:AP438" si="161">D430/100*$Q$397</f>
        <v>#N/A</v>
      </c>
      <c r="E438" s="187" t="e">
        <f t="shared" si="161"/>
        <v>#N/A</v>
      </c>
      <c r="F438" s="187" t="e">
        <f t="shared" si="161"/>
        <v>#N/A</v>
      </c>
      <c r="G438" s="187" t="e">
        <f t="shared" si="161"/>
        <v>#N/A</v>
      </c>
      <c r="H438" s="187" t="e">
        <f t="shared" si="161"/>
        <v>#N/A</v>
      </c>
      <c r="I438" s="187" t="e">
        <f t="shared" si="161"/>
        <v>#N/A</v>
      </c>
      <c r="J438" s="187" t="e">
        <f t="shared" si="161"/>
        <v>#N/A</v>
      </c>
      <c r="K438" s="187" t="e">
        <f t="shared" si="161"/>
        <v>#N/A</v>
      </c>
      <c r="L438" s="187" t="e">
        <f t="shared" si="161"/>
        <v>#N/A</v>
      </c>
      <c r="M438" s="187" t="e">
        <f t="shared" si="161"/>
        <v>#N/A</v>
      </c>
      <c r="N438" s="187" t="e">
        <f t="shared" si="161"/>
        <v>#N/A</v>
      </c>
      <c r="O438" s="187" t="e">
        <f t="shared" si="161"/>
        <v>#N/A</v>
      </c>
      <c r="P438" s="187" t="e">
        <f t="shared" si="161"/>
        <v>#N/A</v>
      </c>
      <c r="Q438" s="187" t="e">
        <f t="shared" si="161"/>
        <v>#N/A</v>
      </c>
      <c r="R438" s="187" t="e">
        <f t="shared" si="161"/>
        <v>#N/A</v>
      </c>
      <c r="S438" s="187" t="e">
        <f t="shared" si="161"/>
        <v>#N/A</v>
      </c>
      <c r="T438" s="187" t="e">
        <f t="shared" si="161"/>
        <v>#N/A</v>
      </c>
      <c r="U438" s="187" t="e">
        <f t="shared" si="161"/>
        <v>#N/A</v>
      </c>
      <c r="V438" s="187" t="e">
        <f t="shared" si="161"/>
        <v>#N/A</v>
      </c>
      <c r="W438" s="187" t="e">
        <f t="shared" si="161"/>
        <v>#N/A</v>
      </c>
      <c r="X438" s="187" t="e">
        <f t="shared" si="161"/>
        <v>#N/A</v>
      </c>
      <c r="Y438" s="187" t="e">
        <f t="shared" si="161"/>
        <v>#N/A</v>
      </c>
      <c r="Z438" s="187" t="e">
        <f t="shared" si="161"/>
        <v>#N/A</v>
      </c>
      <c r="AA438" s="187" t="e">
        <f t="shared" si="161"/>
        <v>#N/A</v>
      </c>
      <c r="AB438" s="187" t="e">
        <f t="shared" si="161"/>
        <v>#N/A</v>
      </c>
      <c r="AC438" s="187" t="e">
        <f t="shared" si="161"/>
        <v>#N/A</v>
      </c>
      <c r="AD438" s="187" t="e">
        <f t="shared" si="161"/>
        <v>#N/A</v>
      </c>
      <c r="AE438" s="187" t="e">
        <f t="shared" si="161"/>
        <v>#N/A</v>
      </c>
      <c r="AF438" s="187" t="e">
        <f t="shared" si="161"/>
        <v>#N/A</v>
      </c>
      <c r="AG438" s="187" t="e">
        <f t="shared" si="161"/>
        <v>#N/A</v>
      </c>
      <c r="AH438" s="187" t="e">
        <f t="shared" si="161"/>
        <v>#N/A</v>
      </c>
      <c r="AI438" s="187" t="e">
        <f t="shared" si="161"/>
        <v>#N/A</v>
      </c>
      <c r="AJ438" s="187" t="e">
        <f t="shared" si="161"/>
        <v>#N/A</v>
      </c>
      <c r="AK438" s="187" t="e">
        <f t="shared" si="161"/>
        <v>#N/A</v>
      </c>
      <c r="AL438" s="187" t="e">
        <f t="shared" si="161"/>
        <v>#N/A</v>
      </c>
      <c r="AM438" s="187" t="e">
        <f t="shared" si="161"/>
        <v>#N/A</v>
      </c>
      <c r="AN438" s="187" t="e">
        <f t="shared" si="161"/>
        <v>#N/A</v>
      </c>
      <c r="AO438" s="187" t="e">
        <f t="shared" si="161"/>
        <v>#N/A</v>
      </c>
      <c r="AP438" s="187" t="e">
        <f t="shared" si="161"/>
        <v>#N/A</v>
      </c>
    </row>
    <row r="439" spans="1:42" x14ac:dyDescent="0.2">
      <c r="A439" s="33" t="str">
        <f>A431</f>
        <v>39-yr SL</v>
      </c>
      <c r="B439" s="221" cm="1">
        <f t="array" ref="B439">SUM(IF(ISNUMBER(C439:AP439),C439:AP439))</f>
        <v>0</v>
      </c>
      <c r="C439" s="187" t="e">
        <f>C431/100*$Q$398</f>
        <v>#N/A</v>
      </c>
      <c r="D439" s="187" t="e">
        <f t="shared" ref="D439:AP439" si="162">D431/100*$Q$398</f>
        <v>#N/A</v>
      </c>
      <c r="E439" s="187" t="e">
        <f t="shared" si="162"/>
        <v>#N/A</v>
      </c>
      <c r="F439" s="187" t="e">
        <f t="shared" si="162"/>
        <v>#N/A</v>
      </c>
      <c r="G439" s="187" t="e">
        <f t="shared" si="162"/>
        <v>#N/A</v>
      </c>
      <c r="H439" s="187" t="e">
        <f t="shared" si="162"/>
        <v>#N/A</v>
      </c>
      <c r="I439" s="187" t="e">
        <f t="shared" si="162"/>
        <v>#N/A</v>
      </c>
      <c r="J439" s="187" t="e">
        <f t="shared" si="162"/>
        <v>#N/A</v>
      </c>
      <c r="K439" s="187" t="e">
        <f t="shared" si="162"/>
        <v>#N/A</v>
      </c>
      <c r="L439" s="187" t="e">
        <f t="shared" si="162"/>
        <v>#N/A</v>
      </c>
      <c r="M439" s="187" t="e">
        <f t="shared" si="162"/>
        <v>#N/A</v>
      </c>
      <c r="N439" s="187" t="e">
        <f t="shared" si="162"/>
        <v>#N/A</v>
      </c>
      <c r="O439" s="187" t="e">
        <f t="shared" si="162"/>
        <v>#N/A</v>
      </c>
      <c r="P439" s="187" t="e">
        <f t="shared" si="162"/>
        <v>#N/A</v>
      </c>
      <c r="Q439" s="187" t="e">
        <f t="shared" si="162"/>
        <v>#N/A</v>
      </c>
      <c r="R439" s="187" t="e">
        <f t="shared" si="162"/>
        <v>#N/A</v>
      </c>
      <c r="S439" s="187" t="e">
        <f t="shared" si="162"/>
        <v>#N/A</v>
      </c>
      <c r="T439" s="187" t="e">
        <f t="shared" si="162"/>
        <v>#N/A</v>
      </c>
      <c r="U439" s="187" t="e">
        <f t="shared" si="162"/>
        <v>#N/A</v>
      </c>
      <c r="V439" s="187" t="e">
        <f t="shared" si="162"/>
        <v>#N/A</v>
      </c>
      <c r="W439" s="187" t="e">
        <f t="shared" si="162"/>
        <v>#N/A</v>
      </c>
      <c r="X439" s="187" t="e">
        <f t="shared" si="162"/>
        <v>#N/A</v>
      </c>
      <c r="Y439" s="187" t="e">
        <f t="shared" si="162"/>
        <v>#N/A</v>
      </c>
      <c r="Z439" s="187" t="e">
        <f t="shared" si="162"/>
        <v>#N/A</v>
      </c>
      <c r="AA439" s="187" t="e">
        <f t="shared" si="162"/>
        <v>#N/A</v>
      </c>
      <c r="AB439" s="187" t="e">
        <f t="shared" si="162"/>
        <v>#N/A</v>
      </c>
      <c r="AC439" s="187" t="e">
        <f t="shared" si="162"/>
        <v>#N/A</v>
      </c>
      <c r="AD439" s="187" t="e">
        <f t="shared" si="162"/>
        <v>#N/A</v>
      </c>
      <c r="AE439" s="187" t="e">
        <f t="shared" si="162"/>
        <v>#N/A</v>
      </c>
      <c r="AF439" s="187" t="e">
        <f t="shared" si="162"/>
        <v>#N/A</v>
      </c>
      <c r="AG439" s="187" t="e">
        <f t="shared" si="162"/>
        <v>#N/A</v>
      </c>
      <c r="AH439" s="187" t="e">
        <f t="shared" si="162"/>
        <v>#N/A</v>
      </c>
      <c r="AI439" s="187" t="e">
        <f t="shared" si="162"/>
        <v>#N/A</v>
      </c>
      <c r="AJ439" s="187" t="e">
        <f t="shared" si="162"/>
        <v>#N/A</v>
      </c>
      <c r="AK439" s="187" t="e">
        <f t="shared" si="162"/>
        <v>#N/A</v>
      </c>
      <c r="AL439" s="187" t="e">
        <f t="shared" si="162"/>
        <v>#N/A</v>
      </c>
      <c r="AM439" s="187" t="e">
        <f t="shared" si="162"/>
        <v>#N/A</v>
      </c>
      <c r="AN439" s="187" t="e">
        <f t="shared" si="162"/>
        <v>#N/A</v>
      </c>
      <c r="AO439" s="187" t="e">
        <f t="shared" si="162"/>
        <v>#N/A</v>
      </c>
      <c r="AP439" s="187" t="e">
        <f t="shared" si="162"/>
        <v>#N/A</v>
      </c>
    </row>
    <row r="440" spans="1:42" x14ac:dyDescent="0.2">
      <c r="A440" s="33" t="s">
        <v>369</v>
      </c>
      <c r="B440" s="221" cm="1">
        <f t="array" ref="B440">SUM(IF(ISNUMBER(C440:AP440),C440:AP440))</f>
        <v>0</v>
      </c>
      <c r="C440" s="357">
        <f>IF(C2&lt;=analysis_period,C432/100*$Q$399,0)</f>
        <v>0</v>
      </c>
      <c r="D440" s="357">
        <f>IF(D2&lt;=analysis_period,D432/100*$Q$399,0)</f>
        <v>0</v>
      </c>
      <c r="E440" s="357">
        <f>IF(E2&lt;=analysis_period,E432/100*$Q$399,0)</f>
        <v>0</v>
      </c>
      <c r="F440" s="357">
        <f>IF(F2&lt;=analysis_period,F432/100*$Q$399,0)</f>
        <v>0</v>
      </c>
      <c r="G440" s="357">
        <f>IF(G2&lt;=analysis_period,G432/100*$Q$399,0)</f>
        <v>0</v>
      </c>
      <c r="H440" s="357">
        <f>IF(H2&lt;=analysis_period,H432/100*$Q$399,0)</f>
        <v>0</v>
      </c>
      <c r="I440" s="357">
        <f>IF(I2&lt;=analysis_period,I432/100*$Q$399,0)</f>
        <v>0</v>
      </c>
      <c r="J440" s="357">
        <f>IF(J2&lt;=analysis_period,J432/100*$Q$399,0)</f>
        <v>0</v>
      </c>
      <c r="K440" s="357">
        <f>IF(K2&lt;=analysis_period,K432/100*$Q$399,0)</f>
        <v>0</v>
      </c>
      <c r="L440" s="357">
        <f>IF(L2&lt;=analysis_period,L432/100*$Q$399,0)</f>
        <v>0</v>
      </c>
      <c r="M440" s="357">
        <f>IF(M2&lt;=analysis_period,M432/100*$Q$399,0)</f>
        <v>0</v>
      </c>
      <c r="N440" s="357">
        <f>IF(N2&lt;=analysis_period,N432/100*$Q$399,0)</f>
        <v>0</v>
      </c>
      <c r="O440" s="357">
        <f>IF(O2&lt;=analysis_period,O432/100*$Q$399,0)</f>
        <v>0</v>
      </c>
      <c r="P440" s="357">
        <f>IF(P2&lt;=analysis_period,P432/100*$Q$399,0)</f>
        <v>0</v>
      </c>
      <c r="Q440" s="357">
        <f>IF(Q2&lt;=analysis_period,Q432/100*$Q$399,0)</f>
        <v>0</v>
      </c>
      <c r="R440" s="357">
        <f>IF(R2&lt;=analysis_period,R432/100*$Q$399,0)</f>
        <v>0</v>
      </c>
      <c r="S440" s="357">
        <f>IF(S2&lt;=analysis_period,S432/100*$Q$399,0)</f>
        <v>0</v>
      </c>
      <c r="T440" s="357">
        <f>IF(T2&lt;=analysis_period,T432/100*$Q$399,0)</f>
        <v>0</v>
      </c>
      <c r="U440" s="357">
        <f>IF(U2&lt;=analysis_period,U432/100*$Q$399,0)</f>
        <v>0</v>
      </c>
      <c r="V440" s="357">
        <f>IF(V2&lt;=analysis_period,V432/100*$Q$399,0)</f>
        <v>0</v>
      </c>
      <c r="W440" s="357">
        <f>IF(W2&lt;=analysis_period,W432/100*$Q$399,0)</f>
        <v>0</v>
      </c>
      <c r="X440" s="357">
        <f>IF(X2&lt;=analysis_period,X432/100*$Q$399,0)</f>
        <v>0</v>
      </c>
      <c r="Y440" s="357">
        <f>IF(Y2&lt;=analysis_period,Y432/100*$Q$399,0)</f>
        <v>0</v>
      </c>
      <c r="Z440" s="357">
        <f>IF(Z2&lt;=analysis_period,Z432/100*$Q$399,0)</f>
        <v>0</v>
      </c>
      <c r="AA440" s="357">
        <f>IF(AA2&lt;=analysis_period,AA432/100*$Q$399,0)</f>
        <v>0</v>
      </c>
      <c r="AB440" s="357">
        <f>IF(AB2&lt;=analysis_period,AB432/100*$Q$399,0)</f>
        <v>0</v>
      </c>
      <c r="AC440" s="357">
        <f>IF(AC2&lt;=analysis_period,AC432/100*$Q$399,0)</f>
        <v>0</v>
      </c>
      <c r="AD440" s="357">
        <f>IF(AD2&lt;=analysis_period,AD432/100*$Q$399,0)</f>
        <v>0</v>
      </c>
      <c r="AE440" s="357">
        <f>IF(AE2&lt;=analysis_period,AE432/100*$Q$399,0)</f>
        <v>0</v>
      </c>
      <c r="AF440" s="357">
        <f>IF(AF2&lt;=analysis_period,AF432/100*$Q$399,0)</f>
        <v>0</v>
      </c>
      <c r="AG440" s="357">
        <f>IF(AG2&lt;=analysis_period,AG432/100*$Q$399,0)</f>
        <v>0</v>
      </c>
      <c r="AH440" s="357">
        <f>IF(AH2&lt;=analysis_period,AH432/100*$Q$399,0)</f>
        <v>0</v>
      </c>
      <c r="AI440" s="357">
        <f>IF(AI2&lt;=analysis_period,AI432/100*$Q$399,0)</f>
        <v>0</v>
      </c>
      <c r="AJ440" s="357">
        <f>IF(AJ2&lt;=analysis_period,AJ432/100*$Q$399,0)</f>
        <v>0</v>
      </c>
      <c r="AK440" s="357">
        <f>IF(AK2&lt;=analysis_period,AK432/100*$Q$399,0)</f>
        <v>0</v>
      </c>
      <c r="AL440" s="357">
        <f>IF(AL2&lt;=analysis_period,AL432/100*$Q$399,0)</f>
        <v>0</v>
      </c>
      <c r="AM440" s="357">
        <f>IF(AM2&lt;=analysis_period,AM432/100*$Q$399,0)</f>
        <v>0</v>
      </c>
      <c r="AN440" s="357">
        <f>IF(AN2&lt;=analysis_period,AN432/100*$Q$399,0)</f>
        <v>0</v>
      </c>
      <c r="AO440" s="357">
        <f>IF(AO2&lt;=analysis_period,AO432/100*$Q$399,0)</f>
        <v>0</v>
      </c>
      <c r="AP440" s="357">
        <f>IF(AP2&lt;=analysis_period,AP432/100*$Q$399,0)</f>
        <v>0</v>
      </c>
    </row>
    <row r="441" spans="1:42" x14ac:dyDescent="0.2">
      <c r="A441" s="33" t="s">
        <v>85</v>
      </c>
      <c r="B441" s="221" cm="1">
        <f t="array" ref="B441">SUM(IF(ISNUMBER(C441:AP441),C441:AP441))</f>
        <v>0</v>
      </c>
      <c r="C441" s="193">
        <f>P400</f>
        <v>0</v>
      </c>
      <c r="D441" s="193">
        <v>0</v>
      </c>
      <c r="E441" s="193">
        <v>0</v>
      </c>
      <c r="F441" s="193">
        <v>0</v>
      </c>
      <c r="G441" s="193">
        <v>0</v>
      </c>
      <c r="H441" s="193">
        <v>0</v>
      </c>
      <c r="I441" s="193">
        <v>0</v>
      </c>
      <c r="J441" s="193">
        <v>0</v>
      </c>
      <c r="K441" s="193">
        <v>0</v>
      </c>
      <c r="L441" s="193">
        <v>0</v>
      </c>
      <c r="M441" s="193">
        <v>0</v>
      </c>
      <c r="N441" s="193">
        <v>0</v>
      </c>
      <c r="O441" s="193">
        <v>0</v>
      </c>
      <c r="P441" s="193">
        <v>0</v>
      </c>
      <c r="Q441" s="193">
        <v>0</v>
      </c>
      <c r="R441" s="193">
        <v>0</v>
      </c>
      <c r="S441" s="193">
        <v>0</v>
      </c>
      <c r="T441" s="193">
        <v>0</v>
      </c>
      <c r="U441" s="193">
        <v>0</v>
      </c>
      <c r="V441" s="193">
        <v>0</v>
      </c>
      <c r="W441" s="193">
        <v>0</v>
      </c>
      <c r="X441" s="193">
        <v>0</v>
      </c>
      <c r="Y441" s="193">
        <v>0</v>
      </c>
      <c r="Z441" s="193">
        <v>0</v>
      </c>
      <c r="AA441" s="193">
        <v>0</v>
      </c>
      <c r="AB441" s="193">
        <v>0</v>
      </c>
      <c r="AC441" s="193">
        <v>0</v>
      </c>
      <c r="AD441" s="193">
        <v>0</v>
      </c>
      <c r="AE441" s="193">
        <v>0</v>
      </c>
      <c r="AF441" s="193">
        <v>0</v>
      </c>
      <c r="AG441" s="193">
        <v>0</v>
      </c>
      <c r="AH441" s="193">
        <v>0</v>
      </c>
      <c r="AI441" s="193">
        <v>0</v>
      </c>
      <c r="AJ441" s="193">
        <v>0</v>
      </c>
      <c r="AK441" s="193">
        <v>0</v>
      </c>
      <c r="AL441" s="193">
        <v>0</v>
      </c>
      <c r="AM441" s="193">
        <v>0</v>
      </c>
      <c r="AN441" s="193">
        <v>0</v>
      </c>
      <c r="AO441" s="193">
        <v>0</v>
      </c>
      <c r="AP441" s="193">
        <v>0</v>
      </c>
    </row>
    <row r="442" spans="1:42" x14ac:dyDescent="0.2">
      <c r="A442" s="32"/>
      <c r="B442" s="221" cm="1">
        <f t="array" ref="B442">SUM(IF(ISNUMBER(C442:AP442),C442:AP442))</f>
        <v>0</v>
      </c>
      <c r="C442" s="187" t="e">
        <f>SUM(C434:C441)</f>
        <v>#N/A</v>
      </c>
      <c r="D442" s="187" t="e">
        <f t="shared" ref="D442:AP442" si="163">SUM(D434:D441)</f>
        <v>#N/A</v>
      </c>
      <c r="E442" s="187" t="e">
        <f t="shared" si="163"/>
        <v>#N/A</v>
      </c>
      <c r="F442" s="187" t="e">
        <f t="shared" si="163"/>
        <v>#N/A</v>
      </c>
      <c r="G442" s="187" t="e">
        <f t="shared" si="163"/>
        <v>#N/A</v>
      </c>
      <c r="H442" s="187" t="e">
        <f t="shared" si="163"/>
        <v>#N/A</v>
      </c>
      <c r="I442" s="187" t="e">
        <f t="shared" si="163"/>
        <v>#N/A</v>
      </c>
      <c r="J442" s="187" t="e">
        <f t="shared" si="163"/>
        <v>#N/A</v>
      </c>
      <c r="K442" s="187" t="e">
        <f t="shared" si="163"/>
        <v>#N/A</v>
      </c>
      <c r="L442" s="187" t="e">
        <f t="shared" si="163"/>
        <v>#N/A</v>
      </c>
      <c r="M442" s="187" t="e">
        <f t="shared" si="163"/>
        <v>#N/A</v>
      </c>
      <c r="N442" s="187" t="e">
        <f t="shared" si="163"/>
        <v>#N/A</v>
      </c>
      <c r="O442" s="187" t="e">
        <f t="shared" si="163"/>
        <v>#N/A</v>
      </c>
      <c r="P442" s="187" t="e">
        <f t="shared" si="163"/>
        <v>#N/A</v>
      </c>
      <c r="Q442" s="187" t="e">
        <f t="shared" si="163"/>
        <v>#N/A</v>
      </c>
      <c r="R442" s="187" t="e">
        <f t="shared" si="163"/>
        <v>#N/A</v>
      </c>
      <c r="S442" s="187" t="e">
        <f t="shared" si="163"/>
        <v>#N/A</v>
      </c>
      <c r="T442" s="187" t="e">
        <f t="shared" si="163"/>
        <v>#N/A</v>
      </c>
      <c r="U442" s="187" t="e">
        <f t="shared" si="163"/>
        <v>#N/A</v>
      </c>
      <c r="V442" s="187" t="e">
        <f t="shared" si="163"/>
        <v>#N/A</v>
      </c>
      <c r="W442" s="187" t="e">
        <f t="shared" si="163"/>
        <v>#N/A</v>
      </c>
      <c r="X442" s="187" t="e">
        <f t="shared" si="163"/>
        <v>#N/A</v>
      </c>
      <c r="Y442" s="187" t="e">
        <f t="shared" si="163"/>
        <v>#N/A</v>
      </c>
      <c r="Z442" s="187" t="e">
        <f t="shared" si="163"/>
        <v>#N/A</v>
      </c>
      <c r="AA442" s="187" t="e">
        <f t="shared" si="163"/>
        <v>#N/A</v>
      </c>
      <c r="AB442" s="187" t="e">
        <f t="shared" si="163"/>
        <v>#N/A</v>
      </c>
      <c r="AC442" s="187" t="e">
        <f t="shared" si="163"/>
        <v>#N/A</v>
      </c>
      <c r="AD442" s="187" t="e">
        <f t="shared" si="163"/>
        <v>#N/A</v>
      </c>
      <c r="AE442" s="187" t="e">
        <f t="shared" si="163"/>
        <v>#N/A</v>
      </c>
      <c r="AF442" s="187" t="e">
        <f t="shared" si="163"/>
        <v>#N/A</v>
      </c>
      <c r="AG442" s="187" t="e">
        <f t="shared" si="163"/>
        <v>#N/A</v>
      </c>
      <c r="AH442" s="187" t="e">
        <f t="shared" si="163"/>
        <v>#N/A</v>
      </c>
      <c r="AI442" s="187" t="e">
        <f t="shared" si="163"/>
        <v>#N/A</v>
      </c>
      <c r="AJ442" s="187" t="e">
        <f t="shared" si="163"/>
        <v>#N/A</v>
      </c>
      <c r="AK442" s="187" t="e">
        <f t="shared" si="163"/>
        <v>#N/A</v>
      </c>
      <c r="AL442" s="187" t="e">
        <f t="shared" si="163"/>
        <v>#N/A</v>
      </c>
      <c r="AM442" s="187" t="e">
        <f t="shared" si="163"/>
        <v>#N/A</v>
      </c>
      <c r="AN442" s="187" t="e">
        <f t="shared" si="163"/>
        <v>#N/A</v>
      </c>
      <c r="AO442" s="187" t="e">
        <f t="shared" si="163"/>
        <v>#N/A</v>
      </c>
      <c r="AP442" s="187" t="e">
        <f t="shared" si="163"/>
        <v>#N/A</v>
      </c>
    </row>
    <row r="443" spans="1:42" x14ac:dyDescent="0.2">
      <c r="A443" s="32"/>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row>
    <row r="444" spans="1:42" x14ac:dyDescent="0.2">
      <c r="A444" s="30" t="s">
        <v>72</v>
      </c>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2" t="s">
        <v>74</v>
      </c>
      <c r="B445" s="37" t="str">
        <f>equip_reserve_depr_fed</f>
        <v>5-yr MACRS</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32" t="s">
        <v>75</v>
      </c>
      <c r="B446" s="227">
        <f>B2</f>
        <v>0</v>
      </c>
      <c r="C446" s="227" t="str">
        <f>C2</f>
        <v/>
      </c>
      <c r="D446" s="227" t="str">
        <f>D2</f>
        <v/>
      </c>
      <c r="E446" s="227" t="str">
        <f>E2</f>
        <v/>
      </c>
      <c r="F446" s="227" t="str">
        <f>F2</f>
        <v/>
      </c>
      <c r="G446" s="227" t="str">
        <f>G2</f>
        <v/>
      </c>
      <c r="H446" s="227" t="str">
        <f>H2</f>
        <v/>
      </c>
      <c r="I446" s="227" t="str">
        <f>I2</f>
        <v/>
      </c>
      <c r="J446" s="227" t="str">
        <f>J2</f>
        <v/>
      </c>
      <c r="K446" s="227" t="str">
        <f>K2</f>
        <v/>
      </c>
      <c r="L446" s="227" t="str">
        <f>L2</f>
        <v/>
      </c>
      <c r="M446" s="227" t="str">
        <f>M2</f>
        <v/>
      </c>
      <c r="N446" s="227" t="str">
        <f>N2</f>
        <v/>
      </c>
      <c r="O446" s="227" t="str">
        <f>O2</f>
        <v/>
      </c>
      <c r="P446" s="227" t="str">
        <f>P2</f>
        <v/>
      </c>
      <c r="Q446" s="227" t="str">
        <f>Q2</f>
        <v/>
      </c>
      <c r="R446" s="227" t="str">
        <f>R2</f>
        <v/>
      </c>
      <c r="S446" s="227" t="str">
        <f>S2</f>
        <v/>
      </c>
      <c r="T446" s="227" t="str">
        <f>T2</f>
        <v/>
      </c>
      <c r="U446" s="227" t="str">
        <f>U2</f>
        <v/>
      </c>
      <c r="V446" s="227" t="str">
        <f>V2</f>
        <v/>
      </c>
      <c r="W446" s="227" t="str">
        <f>W2</f>
        <v/>
      </c>
      <c r="X446" s="227" t="str">
        <f>X2</f>
        <v/>
      </c>
      <c r="Y446" s="227" t="str">
        <f>Y2</f>
        <v/>
      </c>
      <c r="Z446" s="227" t="str">
        <f>Z2</f>
        <v/>
      </c>
      <c r="AA446" s="227" t="str">
        <f>AA2</f>
        <v/>
      </c>
      <c r="AB446" s="227" t="str">
        <f>AB2</f>
        <v/>
      </c>
      <c r="AC446" s="227" t="str">
        <f>AC2</f>
        <v/>
      </c>
      <c r="AD446" s="227" t="str">
        <f>AD2</f>
        <v/>
      </c>
      <c r="AE446" s="227" t="str">
        <f>AE2</f>
        <v/>
      </c>
      <c r="AF446" s="227" t="str">
        <f>AF2</f>
        <v/>
      </c>
      <c r="AG446" s="227" t="str">
        <f>AG2</f>
        <v/>
      </c>
      <c r="AH446" s="227" t="str">
        <f>AH2</f>
        <v/>
      </c>
      <c r="AI446" s="227" t="str">
        <f>AI2</f>
        <v/>
      </c>
      <c r="AJ446" s="227" t="str">
        <f>AJ2</f>
        <v/>
      </c>
      <c r="AK446" s="227" t="str">
        <f>AK2</f>
        <v/>
      </c>
      <c r="AL446" s="227" t="str">
        <f>AL2</f>
        <v/>
      </c>
      <c r="AM446" s="227" t="str">
        <f>AM2</f>
        <v/>
      </c>
      <c r="AN446" s="227" t="str">
        <f>AN2</f>
        <v/>
      </c>
      <c r="AO446" s="227" t="str">
        <f>AO2</f>
        <v/>
      </c>
      <c r="AP446" s="227" t="str">
        <f>AP2</f>
        <v/>
      </c>
    </row>
    <row r="447" spans="1:42" x14ac:dyDescent="0.2">
      <c r="A447" s="32" t="s">
        <v>76</v>
      </c>
      <c r="B447" s="226">
        <v>0</v>
      </c>
      <c r="C447" s="222" t="e">
        <f t="shared" ref="C447:AP447" si="164">IF($B$445=$A426,C426,0)+IF($B$445=$A427,C427,0)+IF($B$445=$A428,C428,0)+IF($B$445=$A429,C429,0)+IF($B$445=$A430,C430,0)+IF($B$445=$A431,C431,0)</f>
        <v>#N/A</v>
      </c>
      <c r="D447" s="222" t="e">
        <f t="shared" si="164"/>
        <v>#N/A</v>
      </c>
      <c r="E447" s="222" t="e">
        <f t="shared" si="164"/>
        <v>#N/A</v>
      </c>
      <c r="F447" s="222" t="e">
        <f t="shared" si="164"/>
        <v>#N/A</v>
      </c>
      <c r="G447" s="222" t="e">
        <f t="shared" si="164"/>
        <v>#N/A</v>
      </c>
      <c r="H447" s="222" t="e">
        <f t="shared" si="164"/>
        <v>#N/A</v>
      </c>
      <c r="I447" s="222" t="e">
        <f t="shared" si="164"/>
        <v>#N/A</v>
      </c>
      <c r="J447" s="222" t="e">
        <f t="shared" si="164"/>
        <v>#N/A</v>
      </c>
      <c r="K447" s="222" t="e">
        <f t="shared" si="164"/>
        <v>#N/A</v>
      </c>
      <c r="L447" s="222" t="e">
        <f t="shared" si="164"/>
        <v>#N/A</v>
      </c>
      <c r="M447" s="222" t="e">
        <f t="shared" si="164"/>
        <v>#N/A</v>
      </c>
      <c r="N447" s="222" t="e">
        <f t="shared" si="164"/>
        <v>#N/A</v>
      </c>
      <c r="O447" s="222" t="e">
        <f t="shared" si="164"/>
        <v>#N/A</v>
      </c>
      <c r="P447" s="222" t="e">
        <f t="shared" si="164"/>
        <v>#N/A</v>
      </c>
      <c r="Q447" s="222" t="e">
        <f t="shared" si="164"/>
        <v>#N/A</v>
      </c>
      <c r="R447" s="222" t="e">
        <f t="shared" si="164"/>
        <v>#N/A</v>
      </c>
      <c r="S447" s="222" t="e">
        <f t="shared" si="164"/>
        <v>#N/A</v>
      </c>
      <c r="T447" s="222" t="e">
        <f t="shared" si="164"/>
        <v>#N/A</v>
      </c>
      <c r="U447" s="222" t="e">
        <f t="shared" si="164"/>
        <v>#N/A</v>
      </c>
      <c r="V447" s="222" t="e">
        <f t="shared" si="164"/>
        <v>#N/A</v>
      </c>
      <c r="W447" s="222" t="e">
        <f t="shared" si="164"/>
        <v>#N/A</v>
      </c>
      <c r="X447" s="222" t="e">
        <f t="shared" si="164"/>
        <v>#N/A</v>
      </c>
      <c r="Y447" s="222" t="e">
        <f t="shared" si="164"/>
        <v>#N/A</v>
      </c>
      <c r="Z447" s="222" t="e">
        <f t="shared" si="164"/>
        <v>#N/A</v>
      </c>
      <c r="AA447" s="222" t="e">
        <f t="shared" si="164"/>
        <v>#N/A</v>
      </c>
      <c r="AB447" s="222" t="e">
        <f t="shared" si="164"/>
        <v>#N/A</v>
      </c>
      <c r="AC447" s="222" t="e">
        <f t="shared" si="164"/>
        <v>#N/A</v>
      </c>
      <c r="AD447" s="222" t="e">
        <f t="shared" si="164"/>
        <v>#N/A</v>
      </c>
      <c r="AE447" s="222" t="e">
        <f t="shared" si="164"/>
        <v>#N/A</v>
      </c>
      <c r="AF447" s="222" t="e">
        <f t="shared" si="164"/>
        <v>#N/A</v>
      </c>
      <c r="AG447" s="222" t="e">
        <f t="shared" si="164"/>
        <v>#N/A</v>
      </c>
      <c r="AH447" s="222" t="e">
        <f t="shared" si="164"/>
        <v>#N/A</v>
      </c>
      <c r="AI447" s="222" t="e">
        <f t="shared" si="164"/>
        <v>#N/A</v>
      </c>
      <c r="AJ447" s="222" t="e">
        <f t="shared" si="164"/>
        <v>#N/A</v>
      </c>
      <c r="AK447" s="222" t="e">
        <f t="shared" si="164"/>
        <v>#N/A</v>
      </c>
      <c r="AL447" s="222" t="e">
        <f t="shared" si="164"/>
        <v>#N/A</v>
      </c>
      <c r="AM447" s="222" t="e">
        <f t="shared" si="164"/>
        <v>#N/A</v>
      </c>
      <c r="AN447" s="222" t="e">
        <f t="shared" si="164"/>
        <v>#N/A</v>
      </c>
      <c r="AO447" s="222" t="e">
        <f t="shared" si="164"/>
        <v>#N/A</v>
      </c>
      <c r="AP447" s="222" t="e">
        <f t="shared" si="164"/>
        <v>#N/A</v>
      </c>
    </row>
    <row r="448" spans="1:42" x14ac:dyDescent="0.2">
      <c r="A448" s="30"/>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0" t="s">
        <v>87</v>
      </c>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73</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C451" s="211">
        <f t="shared" ref="C451:AP451" si="165">C315</f>
        <v>0</v>
      </c>
      <c r="D451" s="211">
        <f t="shared" si="165"/>
        <v>0</v>
      </c>
      <c r="E451" s="211">
        <f t="shared" si="165"/>
        <v>0</v>
      </c>
      <c r="F451" s="211">
        <f t="shared" si="165"/>
        <v>0</v>
      </c>
      <c r="G451" s="211">
        <f t="shared" si="165"/>
        <v>0</v>
      </c>
      <c r="H451" s="211">
        <f t="shared" si="165"/>
        <v>0</v>
      </c>
      <c r="I451" s="211">
        <f t="shared" si="165"/>
        <v>0</v>
      </c>
      <c r="J451" s="211">
        <f t="shared" si="165"/>
        <v>0</v>
      </c>
      <c r="K451" s="211">
        <f t="shared" si="165"/>
        <v>0</v>
      </c>
      <c r="L451" s="211">
        <f t="shared" si="165"/>
        <v>0</v>
      </c>
      <c r="M451" s="211">
        <f t="shared" si="165"/>
        <v>0</v>
      </c>
      <c r="N451" s="211">
        <f t="shared" si="165"/>
        <v>0</v>
      </c>
      <c r="O451" s="211">
        <f t="shared" si="165"/>
        <v>0</v>
      </c>
      <c r="P451" s="211">
        <f t="shared" si="165"/>
        <v>0</v>
      </c>
      <c r="Q451" s="211">
        <f t="shared" si="165"/>
        <v>0</v>
      </c>
      <c r="R451" s="211">
        <f t="shared" si="165"/>
        <v>0</v>
      </c>
      <c r="S451" s="211">
        <f t="shared" si="165"/>
        <v>0</v>
      </c>
      <c r="T451" s="211">
        <f t="shared" si="165"/>
        <v>0</v>
      </c>
      <c r="U451" s="211">
        <f t="shared" si="165"/>
        <v>0</v>
      </c>
      <c r="V451" s="211">
        <f t="shared" si="165"/>
        <v>0</v>
      </c>
      <c r="W451" s="211">
        <f t="shared" si="165"/>
        <v>0</v>
      </c>
      <c r="X451" s="211">
        <f t="shared" si="165"/>
        <v>0</v>
      </c>
      <c r="Y451" s="211">
        <f t="shared" si="165"/>
        <v>0</v>
      </c>
      <c r="Z451" s="211">
        <f t="shared" si="165"/>
        <v>0</v>
      </c>
      <c r="AA451" s="211">
        <f t="shared" si="165"/>
        <v>0</v>
      </c>
      <c r="AB451" s="211">
        <f t="shared" si="165"/>
        <v>0</v>
      </c>
      <c r="AC451" s="211">
        <f t="shared" si="165"/>
        <v>0</v>
      </c>
      <c r="AD451" s="211">
        <f t="shared" si="165"/>
        <v>0</v>
      </c>
      <c r="AE451" s="211">
        <f t="shared" si="165"/>
        <v>0</v>
      </c>
      <c r="AF451" s="211">
        <f t="shared" si="165"/>
        <v>0</v>
      </c>
      <c r="AG451" s="211">
        <f t="shared" si="165"/>
        <v>0</v>
      </c>
      <c r="AH451" s="211">
        <f t="shared" si="165"/>
        <v>0</v>
      </c>
      <c r="AI451" s="211">
        <f t="shared" si="165"/>
        <v>0</v>
      </c>
      <c r="AJ451" s="211">
        <f t="shared" si="165"/>
        <v>0</v>
      </c>
      <c r="AK451" s="211">
        <f t="shared" si="165"/>
        <v>0</v>
      </c>
      <c r="AL451" s="211">
        <f t="shared" si="165"/>
        <v>0</v>
      </c>
      <c r="AM451" s="211">
        <f t="shared" si="165"/>
        <v>0</v>
      </c>
      <c r="AN451" s="211">
        <f t="shared" si="165"/>
        <v>0</v>
      </c>
      <c r="AO451" s="211">
        <f t="shared" si="165"/>
        <v>0</v>
      </c>
      <c r="AP451" s="211">
        <f t="shared" si="165"/>
        <v>0</v>
      </c>
    </row>
    <row r="452" spans="1:42" x14ac:dyDescent="0.2">
      <c r="A452" s="16">
        <f>A451+1</f>
        <v>2</v>
      </c>
      <c r="C452" s="211">
        <f t="shared" ref="C452:AP452" si="166">C316</f>
        <v>0</v>
      </c>
      <c r="D452" s="211">
        <f t="shared" si="166"/>
        <v>0</v>
      </c>
      <c r="E452" s="211">
        <f t="shared" si="166"/>
        <v>0</v>
      </c>
      <c r="F452" s="211">
        <f t="shared" si="166"/>
        <v>0</v>
      </c>
      <c r="G452" s="211">
        <f t="shared" si="166"/>
        <v>0</v>
      </c>
      <c r="H452" s="211">
        <f t="shared" si="166"/>
        <v>0</v>
      </c>
      <c r="I452" s="211">
        <f t="shared" si="166"/>
        <v>0</v>
      </c>
      <c r="J452" s="211">
        <f t="shared" si="166"/>
        <v>0</v>
      </c>
      <c r="K452" s="211">
        <f t="shared" si="166"/>
        <v>0</v>
      </c>
      <c r="L452" s="211">
        <f t="shared" si="166"/>
        <v>0</v>
      </c>
      <c r="M452" s="211">
        <f t="shared" si="166"/>
        <v>0</v>
      </c>
      <c r="N452" s="211">
        <f t="shared" si="166"/>
        <v>0</v>
      </c>
      <c r="O452" s="211">
        <f t="shared" si="166"/>
        <v>0</v>
      </c>
      <c r="P452" s="211">
        <f t="shared" si="166"/>
        <v>0</v>
      </c>
      <c r="Q452" s="211">
        <f t="shared" si="166"/>
        <v>0</v>
      </c>
      <c r="R452" s="211">
        <f t="shared" si="166"/>
        <v>0</v>
      </c>
      <c r="S452" s="211">
        <f t="shared" si="166"/>
        <v>0</v>
      </c>
      <c r="T452" s="211">
        <f t="shared" si="166"/>
        <v>0</v>
      </c>
      <c r="U452" s="211">
        <f t="shared" si="166"/>
        <v>0</v>
      </c>
      <c r="V452" s="211">
        <f t="shared" si="166"/>
        <v>0</v>
      </c>
      <c r="W452" s="211">
        <f t="shared" si="166"/>
        <v>0</v>
      </c>
      <c r="X452" s="211">
        <f t="shared" si="166"/>
        <v>0</v>
      </c>
      <c r="Y452" s="211">
        <f t="shared" si="166"/>
        <v>0</v>
      </c>
      <c r="Z452" s="211">
        <f t="shared" si="166"/>
        <v>0</v>
      </c>
      <c r="AA452" s="211">
        <f t="shared" si="166"/>
        <v>0</v>
      </c>
      <c r="AB452" s="211">
        <f t="shared" si="166"/>
        <v>0</v>
      </c>
      <c r="AC452" s="211">
        <f t="shared" si="166"/>
        <v>0</v>
      </c>
      <c r="AD452" s="211">
        <f t="shared" si="166"/>
        <v>0</v>
      </c>
      <c r="AE452" s="211">
        <f t="shared" si="166"/>
        <v>0</v>
      </c>
      <c r="AF452" s="211">
        <f t="shared" si="166"/>
        <v>0</v>
      </c>
      <c r="AG452" s="211">
        <f t="shared" si="166"/>
        <v>0</v>
      </c>
      <c r="AH452" s="211">
        <f t="shared" si="166"/>
        <v>0</v>
      </c>
      <c r="AI452" s="211">
        <f t="shared" si="166"/>
        <v>0</v>
      </c>
      <c r="AJ452" s="211">
        <f t="shared" si="166"/>
        <v>0</v>
      </c>
      <c r="AK452" s="211">
        <f t="shared" si="166"/>
        <v>0</v>
      </c>
      <c r="AL452" s="211">
        <f t="shared" si="166"/>
        <v>0</v>
      </c>
      <c r="AM452" s="211">
        <f t="shared" si="166"/>
        <v>0</v>
      </c>
      <c r="AN452" s="211">
        <f t="shared" si="166"/>
        <v>0</v>
      </c>
      <c r="AO452" s="211">
        <f t="shared" si="166"/>
        <v>0</v>
      </c>
      <c r="AP452" s="211">
        <f t="shared" si="166"/>
        <v>0</v>
      </c>
    </row>
    <row r="453" spans="1:42" x14ac:dyDescent="0.2">
      <c r="A453" s="16">
        <f t="shared" ref="A453:A458" si="167">A452+1</f>
        <v>3</v>
      </c>
      <c r="C453" s="211">
        <f t="shared" ref="C453:AP453" si="168">C317</f>
        <v>0</v>
      </c>
      <c r="D453" s="211">
        <f t="shared" si="168"/>
        <v>0</v>
      </c>
      <c r="E453" s="211">
        <f t="shared" si="168"/>
        <v>0</v>
      </c>
      <c r="F453" s="211">
        <f t="shared" si="168"/>
        <v>0</v>
      </c>
      <c r="G453" s="211">
        <f t="shared" si="168"/>
        <v>0</v>
      </c>
      <c r="H453" s="211">
        <f t="shared" si="168"/>
        <v>0</v>
      </c>
      <c r="I453" s="211">
        <f t="shared" si="168"/>
        <v>0</v>
      </c>
      <c r="J453" s="211">
        <f t="shared" si="168"/>
        <v>0</v>
      </c>
      <c r="K453" s="211">
        <f t="shared" si="168"/>
        <v>0</v>
      </c>
      <c r="L453" s="211">
        <f t="shared" si="168"/>
        <v>0</v>
      </c>
      <c r="M453" s="211">
        <f t="shared" si="168"/>
        <v>0</v>
      </c>
      <c r="N453" s="211">
        <f t="shared" si="168"/>
        <v>0</v>
      </c>
      <c r="O453" s="211">
        <f t="shared" si="168"/>
        <v>0</v>
      </c>
      <c r="P453" s="211">
        <f t="shared" si="168"/>
        <v>0</v>
      </c>
      <c r="Q453" s="211">
        <f t="shared" si="168"/>
        <v>0</v>
      </c>
      <c r="R453" s="211">
        <f t="shared" si="168"/>
        <v>0</v>
      </c>
      <c r="S453" s="211">
        <f t="shared" si="168"/>
        <v>0</v>
      </c>
      <c r="T453" s="211">
        <f t="shared" si="168"/>
        <v>0</v>
      </c>
      <c r="U453" s="211">
        <f t="shared" si="168"/>
        <v>0</v>
      </c>
      <c r="V453" s="211">
        <f t="shared" si="168"/>
        <v>0</v>
      </c>
      <c r="W453" s="211">
        <f t="shared" si="168"/>
        <v>0</v>
      </c>
      <c r="X453" s="211">
        <f t="shared" si="168"/>
        <v>0</v>
      </c>
      <c r="Y453" s="211">
        <f t="shared" si="168"/>
        <v>0</v>
      </c>
      <c r="Z453" s="211">
        <f t="shared" si="168"/>
        <v>0</v>
      </c>
      <c r="AA453" s="211">
        <f t="shared" si="168"/>
        <v>0</v>
      </c>
      <c r="AB453" s="211">
        <f t="shared" si="168"/>
        <v>0</v>
      </c>
      <c r="AC453" s="211">
        <f t="shared" si="168"/>
        <v>0</v>
      </c>
      <c r="AD453" s="211">
        <f t="shared" si="168"/>
        <v>0</v>
      </c>
      <c r="AE453" s="211">
        <f t="shared" si="168"/>
        <v>0</v>
      </c>
      <c r="AF453" s="211">
        <f t="shared" si="168"/>
        <v>0</v>
      </c>
      <c r="AG453" s="211">
        <f t="shared" si="168"/>
        <v>0</v>
      </c>
      <c r="AH453" s="211">
        <f t="shared" si="168"/>
        <v>0</v>
      </c>
      <c r="AI453" s="211">
        <f t="shared" si="168"/>
        <v>0</v>
      </c>
      <c r="AJ453" s="211">
        <f t="shared" si="168"/>
        <v>0</v>
      </c>
      <c r="AK453" s="211">
        <f t="shared" si="168"/>
        <v>0</v>
      </c>
      <c r="AL453" s="211">
        <f t="shared" si="168"/>
        <v>0</v>
      </c>
      <c r="AM453" s="211">
        <f t="shared" si="168"/>
        <v>0</v>
      </c>
      <c r="AN453" s="211">
        <f t="shared" si="168"/>
        <v>0</v>
      </c>
      <c r="AO453" s="211">
        <f t="shared" si="168"/>
        <v>0</v>
      </c>
      <c r="AP453" s="211">
        <f t="shared" si="168"/>
        <v>0</v>
      </c>
    </row>
    <row r="454" spans="1:42" x14ac:dyDescent="0.2">
      <c r="A454" s="16">
        <f t="shared" si="167"/>
        <v>4</v>
      </c>
      <c r="C454" s="211">
        <f t="shared" ref="C454:AP454" si="169">C318</f>
        <v>0</v>
      </c>
      <c r="D454" s="211">
        <f t="shared" si="169"/>
        <v>0</v>
      </c>
      <c r="E454" s="211">
        <f t="shared" si="169"/>
        <v>0</v>
      </c>
      <c r="F454" s="211">
        <f t="shared" si="169"/>
        <v>0</v>
      </c>
      <c r="G454" s="211">
        <f t="shared" si="169"/>
        <v>0</v>
      </c>
      <c r="H454" s="211">
        <f t="shared" si="169"/>
        <v>0</v>
      </c>
      <c r="I454" s="211">
        <f t="shared" si="169"/>
        <v>0</v>
      </c>
      <c r="J454" s="211">
        <f t="shared" si="169"/>
        <v>0</v>
      </c>
      <c r="K454" s="211">
        <f t="shared" si="169"/>
        <v>0</v>
      </c>
      <c r="L454" s="211">
        <f t="shared" si="169"/>
        <v>0</v>
      </c>
      <c r="M454" s="211">
        <f t="shared" si="169"/>
        <v>0</v>
      </c>
      <c r="N454" s="211">
        <f t="shared" si="169"/>
        <v>0</v>
      </c>
      <c r="O454" s="211">
        <f t="shared" si="169"/>
        <v>0</v>
      </c>
      <c r="P454" s="211">
        <f t="shared" si="169"/>
        <v>0</v>
      </c>
      <c r="Q454" s="211">
        <f t="shared" si="169"/>
        <v>0</v>
      </c>
      <c r="R454" s="211">
        <f t="shared" si="169"/>
        <v>0</v>
      </c>
      <c r="S454" s="211">
        <f t="shared" si="169"/>
        <v>0</v>
      </c>
      <c r="T454" s="211">
        <f t="shared" si="169"/>
        <v>0</v>
      </c>
      <c r="U454" s="211">
        <f t="shared" si="169"/>
        <v>0</v>
      </c>
      <c r="V454" s="211">
        <f t="shared" si="169"/>
        <v>0</v>
      </c>
      <c r="W454" s="211">
        <f t="shared" si="169"/>
        <v>0</v>
      </c>
      <c r="X454" s="211">
        <f t="shared" si="169"/>
        <v>0</v>
      </c>
      <c r="Y454" s="211">
        <f t="shared" si="169"/>
        <v>0</v>
      </c>
      <c r="Z454" s="211">
        <f t="shared" si="169"/>
        <v>0</v>
      </c>
      <c r="AA454" s="211">
        <f t="shared" si="169"/>
        <v>0</v>
      </c>
      <c r="AB454" s="211">
        <f t="shared" si="169"/>
        <v>0</v>
      </c>
      <c r="AC454" s="211">
        <f t="shared" si="169"/>
        <v>0</v>
      </c>
      <c r="AD454" s="211">
        <f t="shared" si="169"/>
        <v>0</v>
      </c>
      <c r="AE454" s="211">
        <f t="shared" si="169"/>
        <v>0</v>
      </c>
      <c r="AF454" s="211">
        <f t="shared" si="169"/>
        <v>0</v>
      </c>
      <c r="AG454" s="211">
        <f t="shared" si="169"/>
        <v>0</v>
      </c>
      <c r="AH454" s="211">
        <f t="shared" si="169"/>
        <v>0</v>
      </c>
      <c r="AI454" s="211">
        <f t="shared" si="169"/>
        <v>0</v>
      </c>
      <c r="AJ454" s="211">
        <f t="shared" si="169"/>
        <v>0</v>
      </c>
      <c r="AK454" s="211">
        <f t="shared" si="169"/>
        <v>0</v>
      </c>
      <c r="AL454" s="211">
        <f t="shared" si="169"/>
        <v>0</v>
      </c>
      <c r="AM454" s="211">
        <f t="shared" si="169"/>
        <v>0</v>
      </c>
      <c r="AN454" s="211">
        <f t="shared" si="169"/>
        <v>0</v>
      </c>
      <c r="AO454" s="211">
        <f t="shared" si="169"/>
        <v>0</v>
      </c>
      <c r="AP454" s="211">
        <f t="shared" si="169"/>
        <v>0</v>
      </c>
    </row>
    <row r="455" spans="1:42" x14ac:dyDescent="0.2">
      <c r="A455" s="16">
        <f t="shared" si="167"/>
        <v>5</v>
      </c>
      <c r="C455" s="211">
        <f t="shared" ref="C455:AP455" si="170">C319</f>
        <v>0</v>
      </c>
      <c r="D455" s="211">
        <f t="shared" si="170"/>
        <v>0</v>
      </c>
      <c r="E455" s="211">
        <f t="shared" si="170"/>
        <v>0</v>
      </c>
      <c r="F455" s="211">
        <f t="shared" si="170"/>
        <v>0</v>
      </c>
      <c r="G455" s="211">
        <f t="shared" si="170"/>
        <v>0</v>
      </c>
      <c r="H455" s="211">
        <f t="shared" si="170"/>
        <v>0</v>
      </c>
      <c r="I455" s="211">
        <f t="shared" si="170"/>
        <v>0</v>
      </c>
      <c r="J455" s="211">
        <f t="shared" si="170"/>
        <v>0</v>
      </c>
      <c r="K455" s="211">
        <f t="shared" si="170"/>
        <v>0</v>
      </c>
      <c r="L455" s="211">
        <f t="shared" si="170"/>
        <v>0</v>
      </c>
      <c r="M455" s="211">
        <f t="shared" si="170"/>
        <v>0</v>
      </c>
      <c r="N455" s="211">
        <f t="shared" si="170"/>
        <v>0</v>
      </c>
      <c r="O455" s="211">
        <f t="shared" si="170"/>
        <v>0</v>
      </c>
      <c r="P455" s="211">
        <f t="shared" si="170"/>
        <v>0</v>
      </c>
      <c r="Q455" s="211">
        <f t="shared" si="170"/>
        <v>0</v>
      </c>
      <c r="R455" s="211">
        <f t="shared" si="170"/>
        <v>0</v>
      </c>
      <c r="S455" s="211">
        <f t="shared" si="170"/>
        <v>0</v>
      </c>
      <c r="T455" s="211">
        <f t="shared" si="170"/>
        <v>0</v>
      </c>
      <c r="U455" s="211">
        <f t="shared" si="170"/>
        <v>0</v>
      </c>
      <c r="V455" s="211">
        <f t="shared" si="170"/>
        <v>0</v>
      </c>
      <c r="W455" s="211">
        <f t="shared" si="170"/>
        <v>0</v>
      </c>
      <c r="X455" s="211">
        <f t="shared" si="170"/>
        <v>0</v>
      </c>
      <c r="Y455" s="211">
        <f t="shared" si="170"/>
        <v>0</v>
      </c>
      <c r="Z455" s="211">
        <f t="shared" si="170"/>
        <v>0</v>
      </c>
      <c r="AA455" s="211">
        <f t="shared" si="170"/>
        <v>0</v>
      </c>
      <c r="AB455" s="211">
        <f t="shared" si="170"/>
        <v>0</v>
      </c>
      <c r="AC455" s="211">
        <f t="shared" si="170"/>
        <v>0</v>
      </c>
      <c r="AD455" s="211">
        <f t="shared" si="170"/>
        <v>0</v>
      </c>
      <c r="AE455" s="211">
        <f t="shared" si="170"/>
        <v>0</v>
      </c>
      <c r="AF455" s="211">
        <f t="shared" si="170"/>
        <v>0</v>
      </c>
      <c r="AG455" s="211">
        <f t="shared" si="170"/>
        <v>0</v>
      </c>
      <c r="AH455" s="211">
        <f t="shared" si="170"/>
        <v>0</v>
      </c>
      <c r="AI455" s="211">
        <f t="shared" si="170"/>
        <v>0</v>
      </c>
      <c r="AJ455" s="211">
        <f t="shared" si="170"/>
        <v>0</v>
      </c>
      <c r="AK455" s="211">
        <f t="shared" si="170"/>
        <v>0</v>
      </c>
      <c r="AL455" s="211">
        <f t="shared" si="170"/>
        <v>0</v>
      </c>
      <c r="AM455" s="211">
        <f t="shared" si="170"/>
        <v>0</v>
      </c>
      <c r="AN455" s="211">
        <f t="shared" si="170"/>
        <v>0</v>
      </c>
      <c r="AO455" s="211">
        <f t="shared" si="170"/>
        <v>0</v>
      </c>
      <c r="AP455" s="211">
        <f t="shared" si="170"/>
        <v>0</v>
      </c>
    </row>
    <row r="456" spans="1:42" x14ac:dyDescent="0.2">
      <c r="A456" s="16">
        <f t="shared" si="167"/>
        <v>6</v>
      </c>
      <c r="C456" s="211">
        <f t="shared" ref="C456:AP456" si="171">C320</f>
        <v>0</v>
      </c>
      <c r="D456" s="211">
        <f t="shared" si="171"/>
        <v>0</v>
      </c>
      <c r="E456" s="211">
        <f t="shared" si="171"/>
        <v>0</v>
      </c>
      <c r="F456" s="211">
        <f t="shared" si="171"/>
        <v>0</v>
      </c>
      <c r="G456" s="211">
        <f t="shared" si="171"/>
        <v>0</v>
      </c>
      <c r="H456" s="211">
        <f t="shared" si="171"/>
        <v>0</v>
      </c>
      <c r="I456" s="211">
        <f t="shared" si="171"/>
        <v>0</v>
      </c>
      <c r="J456" s="211">
        <f t="shared" si="171"/>
        <v>0</v>
      </c>
      <c r="K456" s="211">
        <f t="shared" si="171"/>
        <v>0</v>
      </c>
      <c r="L456" s="211">
        <f t="shared" si="171"/>
        <v>0</v>
      </c>
      <c r="M456" s="211">
        <f t="shared" si="171"/>
        <v>0</v>
      </c>
      <c r="N456" s="211">
        <f t="shared" si="171"/>
        <v>0</v>
      </c>
      <c r="O456" s="211">
        <f t="shared" si="171"/>
        <v>0</v>
      </c>
      <c r="P456" s="211">
        <f t="shared" si="171"/>
        <v>0</v>
      </c>
      <c r="Q456" s="211">
        <f t="shared" si="171"/>
        <v>0</v>
      </c>
      <c r="R456" s="211">
        <f t="shared" si="171"/>
        <v>0</v>
      </c>
      <c r="S456" s="211">
        <f t="shared" si="171"/>
        <v>0</v>
      </c>
      <c r="T456" s="211">
        <f t="shared" si="171"/>
        <v>0</v>
      </c>
      <c r="U456" s="211">
        <f t="shared" si="171"/>
        <v>0</v>
      </c>
      <c r="V456" s="211">
        <f t="shared" si="171"/>
        <v>0</v>
      </c>
      <c r="W456" s="211">
        <f t="shared" si="171"/>
        <v>0</v>
      </c>
      <c r="X456" s="211">
        <f t="shared" si="171"/>
        <v>0</v>
      </c>
      <c r="Y456" s="211">
        <f t="shared" si="171"/>
        <v>0</v>
      </c>
      <c r="Z456" s="211">
        <f t="shared" si="171"/>
        <v>0</v>
      </c>
      <c r="AA456" s="211">
        <f t="shared" si="171"/>
        <v>0</v>
      </c>
      <c r="AB456" s="211">
        <f t="shared" si="171"/>
        <v>0</v>
      </c>
      <c r="AC456" s="211">
        <f t="shared" si="171"/>
        <v>0</v>
      </c>
      <c r="AD456" s="211">
        <f t="shared" si="171"/>
        <v>0</v>
      </c>
      <c r="AE456" s="211">
        <f t="shared" si="171"/>
        <v>0</v>
      </c>
      <c r="AF456" s="211">
        <f t="shared" si="171"/>
        <v>0</v>
      </c>
      <c r="AG456" s="211">
        <f t="shared" si="171"/>
        <v>0</v>
      </c>
      <c r="AH456" s="211">
        <f t="shared" si="171"/>
        <v>0</v>
      </c>
      <c r="AI456" s="211">
        <f t="shared" si="171"/>
        <v>0</v>
      </c>
      <c r="AJ456" s="211">
        <f t="shared" si="171"/>
        <v>0</v>
      </c>
      <c r="AK456" s="211">
        <f t="shared" si="171"/>
        <v>0</v>
      </c>
      <c r="AL456" s="211">
        <f t="shared" si="171"/>
        <v>0</v>
      </c>
      <c r="AM456" s="211">
        <f t="shared" si="171"/>
        <v>0</v>
      </c>
      <c r="AN456" s="211">
        <f t="shared" si="171"/>
        <v>0</v>
      </c>
      <c r="AO456" s="211">
        <f t="shared" si="171"/>
        <v>0</v>
      </c>
      <c r="AP456" s="211">
        <f t="shared" si="171"/>
        <v>0</v>
      </c>
    </row>
    <row r="457" spans="1:42" x14ac:dyDescent="0.2">
      <c r="A457" s="16">
        <f t="shared" si="167"/>
        <v>7</v>
      </c>
      <c r="C457" s="211">
        <f t="shared" ref="C457:AP457" si="172">C321</f>
        <v>0</v>
      </c>
      <c r="D457" s="211">
        <f t="shared" si="172"/>
        <v>0</v>
      </c>
      <c r="E457" s="211">
        <f t="shared" si="172"/>
        <v>0</v>
      </c>
      <c r="F457" s="211">
        <f t="shared" si="172"/>
        <v>0</v>
      </c>
      <c r="G457" s="211">
        <f t="shared" si="172"/>
        <v>0</v>
      </c>
      <c r="H457" s="211">
        <f t="shared" si="172"/>
        <v>0</v>
      </c>
      <c r="I457" s="211">
        <f t="shared" si="172"/>
        <v>0</v>
      </c>
      <c r="J457" s="211">
        <f t="shared" si="172"/>
        <v>0</v>
      </c>
      <c r="K457" s="211">
        <f t="shared" si="172"/>
        <v>0</v>
      </c>
      <c r="L457" s="211">
        <f t="shared" si="172"/>
        <v>0</v>
      </c>
      <c r="M457" s="211">
        <f t="shared" si="172"/>
        <v>0</v>
      </c>
      <c r="N457" s="211">
        <f t="shared" si="172"/>
        <v>0</v>
      </c>
      <c r="O457" s="211">
        <f t="shared" si="172"/>
        <v>0</v>
      </c>
      <c r="P457" s="211">
        <f t="shared" si="172"/>
        <v>0</v>
      </c>
      <c r="Q457" s="211">
        <f t="shared" si="172"/>
        <v>0</v>
      </c>
      <c r="R457" s="211">
        <f t="shared" si="172"/>
        <v>0</v>
      </c>
      <c r="S457" s="211">
        <f t="shared" si="172"/>
        <v>0</v>
      </c>
      <c r="T457" s="211">
        <f t="shared" si="172"/>
        <v>0</v>
      </c>
      <c r="U457" s="211">
        <f t="shared" si="172"/>
        <v>0</v>
      </c>
      <c r="V457" s="211">
        <f t="shared" si="172"/>
        <v>0</v>
      </c>
      <c r="W457" s="211">
        <f t="shared" si="172"/>
        <v>0</v>
      </c>
      <c r="X457" s="211">
        <f t="shared" si="172"/>
        <v>0</v>
      </c>
      <c r="Y457" s="211">
        <f t="shared" si="172"/>
        <v>0</v>
      </c>
      <c r="Z457" s="211">
        <f t="shared" si="172"/>
        <v>0</v>
      </c>
      <c r="AA457" s="211">
        <f t="shared" si="172"/>
        <v>0</v>
      </c>
      <c r="AB457" s="211">
        <f t="shared" si="172"/>
        <v>0</v>
      </c>
      <c r="AC457" s="211">
        <f t="shared" si="172"/>
        <v>0</v>
      </c>
      <c r="AD457" s="211">
        <f t="shared" si="172"/>
        <v>0</v>
      </c>
      <c r="AE457" s="211">
        <f t="shared" si="172"/>
        <v>0</v>
      </c>
      <c r="AF457" s="211">
        <f t="shared" si="172"/>
        <v>0</v>
      </c>
      <c r="AG457" s="211">
        <f t="shared" si="172"/>
        <v>0</v>
      </c>
      <c r="AH457" s="211">
        <f t="shared" si="172"/>
        <v>0</v>
      </c>
      <c r="AI457" s="211">
        <f t="shared" si="172"/>
        <v>0</v>
      </c>
      <c r="AJ457" s="211">
        <f t="shared" si="172"/>
        <v>0</v>
      </c>
      <c r="AK457" s="211">
        <f t="shared" si="172"/>
        <v>0</v>
      </c>
      <c r="AL457" s="211">
        <f t="shared" si="172"/>
        <v>0</v>
      </c>
      <c r="AM457" s="211">
        <f t="shared" si="172"/>
        <v>0</v>
      </c>
      <c r="AN457" s="211">
        <f t="shared" si="172"/>
        <v>0</v>
      </c>
      <c r="AO457" s="211">
        <f t="shared" si="172"/>
        <v>0</v>
      </c>
      <c r="AP457" s="211">
        <f t="shared" si="172"/>
        <v>0</v>
      </c>
    </row>
    <row r="458" spans="1:42" x14ac:dyDescent="0.2">
      <c r="A458" s="16">
        <f t="shared" si="167"/>
        <v>8</v>
      </c>
      <c r="C458" s="211">
        <f t="shared" ref="C458:AP458" si="173">C322</f>
        <v>0</v>
      </c>
      <c r="D458" s="211">
        <f t="shared" si="173"/>
        <v>0</v>
      </c>
      <c r="E458" s="211">
        <f t="shared" si="173"/>
        <v>0</v>
      </c>
      <c r="F458" s="211">
        <f t="shared" si="173"/>
        <v>0</v>
      </c>
      <c r="G458" s="211">
        <f t="shared" si="173"/>
        <v>0</v>
      </c>
      <c r="H458" s="211">
        <f t="shared" si="173"/>
        <v>0</v>
      </c>
      <c r="I458" s="211">
        <f t="shared" si="173"/>
        <v>0</v>
      </c>
      <c r="J458" s="211">
        <f t="shared" si="173"/>
        <v>0</v>
      </c>
      <c r="K458" s="211">
        <f t="shared" si="173"/>
        <v>0</v>
      </c>
      <c r="L458" s="211">
        <f t="shared" si="173"/>
        <v>0</v>
      </c>
      <c r="M458" s="211">
        <f t="shared" si="173"/>
        <v>0</v>
      </c>
      <c r="N458" s="211">
        <f t="shared" si="173"/>
        <v>0</v>
      </c>
      <c r="O458" s="211">
        <f t="shared" si="173"/>
        <v>0</v>
      </c>
      <c r="P458" s="211">
        <f t="shared" si="173"/>
        <v>0</v>
      </c>
      <c r="Q458" s="211">
        <f t="shared" si="173"/>
        <v>0</v>
      </c>
      <c r="R458" s="211">
        <f t="shared" si="173"/>
        <v>0</v>
      </c>
      <c r="S458" s="211">
        <f t="shared" si="173"/>
        <v>0</v>
      </c>
      <c r="T458" s="211">
        <f t="shared" si="173"/>
        <v>0</v>
      </c>
      <c r="U458" s="211">
        <f t="shared" si="173"/>
        <v>0</v>
      </c>
      <c r="V458" s="211">
        <f t="shared" si="173"/>
        <v>0</v>
      </c>
      <c r="W458" s="211">
        <f t="shared" si="173"/>
        <v>0</v>
      </c>
      <c r="X458" s="211">
        <f t="shared" si="173"/>
        <v>0</v>
      </c>
      <c r="Y458" s="211">
        <f t="shared" si="173"/>
        <v>0</v>
      </c>
      <c r="Z458" s="211">
        <f t="shared" si="173"/>
        <v>0</v>
      </c>
      <c r="AA458" s="211">
        <f t="shared" si="173"/>
        <v>0</v>
      </c>
      <c r="AB458" s="211">
        <f t="shared" si="173"/>
        <v>0</v>
      </c>
      <c r="AC458" s="211">
        <f t="shared" si="173"/>
        <v>0</v>
      </c>
      <c r="AD458" s="211">
        <f t="shared" si="173"/>
        <v>0</v>
      </c>
      <c r="AE458" s="211">
        <f t="shared" si="173"/>
        <v>0</v>
      </c>
      <c r="AF458" s="211">
        <f t="shared" si="173"/>
        <v>0</v>
      </c>
      <c r="AG458" s="211">
        <f t="shared" si="173"/>
        <v>0</v>
      </c>
      <c r="AH458" s="211">
        <f t="shared" si="173"/>
        <v>0</v>
      </c>
      <c r="AI458" s="211">
        <f t="shared" si="173"/>
        <v>0</v>
      </c>
      <c r="AJ458" s="211">
        <f t="shared" si="173"/>
        <v>0</v>
      </c>
      <c r="AK458" s="211">
        <f t="shared" si="173"/>
        <v>0</v>
      </c>
      <c r="AL458" s="211">
        <f t="shared" si="173"/>
        <v>0</v>
      </c>
      <c r="AM458" s="211">
        <f t="shared" si="173"/>
        <v>0</v>
      </c>
      <c r="AN458" s="211">
        <f t="shared" si="173"/>
        <v>0</v>
      </c>
      <c r="AO458" s="211">
        <f t="shared" si="173"/>
        <v>0</v>
      </c>
      <c r="AP458" s="211">
        <f t="shared" si="173"/>
        <v>0</v>
      </c>
    </row>
    <row r="459" spans="1:42" x14ac:dyDescent="0.2">
      <c r="A459" s="16">
        <f>A458+1</f>
        <v>9</v>
      </c>
      <c r="C459" s="211">
        <f t="shared" ref="C459:AP459" si="174">C323</f>
        <v>0</v>
      </c>
      <c r="D459" s="211">
        <f t="shared" si="174"/>
        <v>0</v>
      </c>
      <c r="E459" s="211">
        <f t="shared" si="174"/>
        <v>0</v>
      </c>
      <c r="F459" s="211">
        <f t="shared" si="174"/>
        <v>0</v>
      </c>
      <c r="G459" s="211">
        <f t="shared" si="174"/>
        <v>0</v>
      </c>
      <c r="H459" s="211">
        <f t="shared" si="174"/>
        <v>0</v>
      </c>
      <c r="I459" s="211">
        <f t="shared" si="174"/>
        <v>0</v>
      </c>
      <c r="J459" s="211">
        <f t="shared" si="174"/>
        <v>0</v>
      </c>
      <c r="K459" s="211">
        <f t="shared" si="174"/>
        <v>0</v>
      </c>
      <c r="L459" s="211">
        <f t="shared" si="174"/>
        <v>0</v>
      </c>
      <c r="M459" s="211">
        <f t="shared" si="174"/>
        <v>0</v>
      </c>
      <c r="N459" s="211">
        <f t="shared" si="174"/>
        <v>0</v>
      </c>
      <c r="O459" s="211">
        <f t="shared" si="174"/>
        <v>0</v>
      </c>
      <c r="P459" s="211">
        <f t="shared" si="174"/>
        <v>0</v>
      </c>
      <c r="Q459" s="211">
        <f t="shared" si="174"/>
        <v>0</v>
      </c>
      <c r="R459" s="211">
        <f t="shared" si="174"/>
        <v>0</v>
      </c>
      <c r="S459" s="211">
        <f t="shared" si="174"/>
        <v>0</v>
      </c>
      <c r="T459" s="211">
        <f t="shared" si="174"/>
        <v>0</v>
      </c>
      <c r="U459" s="211">
        <f t="shared" si="174"/>
        <v>0</v>
      </c>
      <c r="V459" s="211">
        <f t="shared" si="174"/>
        <v>0</v>
      </c>
      <c r="W459" s="211">
        <f t="shared" si="174"/>
        <v>0</v>
      </c>
      <c r="X459" s="211">
        <f t="shared" si="174"/>
        <v>0</v>
      </c>
      <c r="Y459" s="211">
        <f t="shared" si="174"/>
        <v>0</v>
      </c>
      <c r="Z459" s="211">
        <f t="shared" si="174"/>
        <v>0</v>
      </c>
      <c r="AA459" s="211">
        <f t="shared" si="174"/>
        <v>0</v>
      </c>
      <c r="AB459" s="211">
        <f t="shared" si="174"/>
        <v>0</v>
      </c>
      <c r="AC459" s="211">
        <f t="shared" si="174"/>
        <v>0</v>
      </c>
      <c r="AD459" s="211">
        <f t="shared" si="174"/>
        <v>0</v>
      </c>
      <c r="AE459" s="211">
        <f t="shared" si="174"/>
        <v>0</v>
      </c>
      <c r="AF459" s="211">
        <f t="shared" si="174"/>
        <v>0</v>
      </c>
      <c r="AG459" s="211">
        <f t="shared" si="174"/>
        <v>0</v>
      </c>
      <c r="AH459" s="211">
        <f t="shared" si="174"/>
        <v>0</v>
      </c>
      <c r="AI459" s="211">
        <f t="shared" si="174"/>
        <v>0</v>
      </c>
      <c r="AJ459" s="211">
        <f t="shared" si="174"/>
        <v>0</v>
      </c>
      <c r="AK459" s="211">
        <f t="shared" si="174"/>
        <v>0</v>
      </c>
      <c r="AL459" s="211">
        <f t="shared" si="174"/>
        <v>0</v>
      </c>
      <c r="AM459" s="211">
        <f t="shared" si="174"/>
        <v>0</v>
      </c>
      <c r="AN459" s="211">
        <f t="shared" si="174"/>
        <v>0</v>
      </c>
      <c r="AO459" s="211">
        <f t="shared" si="174"/>
        <v>0</v>
      </c>
      <c r="AP459" s="211">
        <f t="shared" si="174"/>
        <v>0</v>
      </c>
    </row>
    <row r="460" spans="1:42" x14ac:dyDescent="0.2">
      <c r="A460" s="16">
        <f t="shared" ref="A460" si="175">A459+1</f>
        <v>10</v>
      </c>
      <c r="C460" s="211">
        <f t="shared" ref="C460:AP460" si="176">C324</f>
        <v>0</v>
      </c>
      <c r="D460" s="211">
        <f t="shared" si="176"/>
        <v>0</v>
      </c>
      <c r="E460" s="211">
        <f t="shared" si="176"/>
        <v>0</v>
      </c>
      <c r="F460" s="211">
        <f t="shared" si="176"/>
        <v>0</v>
      </c>
      <c r="G460" s="211">
        <f t="shared" si="176"/>
        <v>0</v>
      </c>
      <c r="H460" s="211">
        <f t="shared" si="176"/>
        <v>0</v>
      </c>
      <c r="I460" s="211">
        <f t="shared" si="176"/>
        <v>0</v>
      </c>
      <c r="J460" s="211">
        <f t="shared" si="176"/>
        <v>0</v>
      </c>
      <c r="K460" s="211">
        <f t="shared" si="176"/>
        <v>0</v>
      </c>
      <c r="L460" s="211">
        <f t="shared" si="176"/>
        <v>0</v>
      </c>
      <c r="M460" s="211">
        <f t="shared" si="176"/>
        <v>0</v>
      </c>
      <c r="N460" s="211">
        <f t="shared" si="176"/>
        <v>0</v>
      </c>
      <c r="O460" s="211">
        <f t="shared" si="176"/>
        <v>0</v>
      </c>
      <c r="P460" s="211">
        <f t="shared" si="176"/>
        <v>0</v>
      </c>
      <c r="Q460" s="211">
        <f t="shared" si="176"/>
        <v>0</v>
      </c>
      <c r="R460" s="211">
        <f t="shared" si="176"/>
        <v>0</v>
      </c>
      <c r="S460" s="211">
        <f t="shared" si="176"/>
        <v>0</v>
      </c>
      <c r="T460" s="211">
        <f t="shared" si="176"/>
        <v>0</v>
      </c>
      <c r="U460" s="211">
        <f t="shared" si="176"/>
        <v>0</v>
      </c>
      <c r="V460" s="211">
        <f t="shared" si="176"/>
        <v>0</v>
      </c>
      <c r="W460" s="211">
        <f t="shared" si="176"/>
        <v>0</v>
      </c>
      <c r="X460" s="211">
        <f t="shared" si="176"/>
        <v>0</v>
      </c>
      <c r="Y460" s="211">
        <f t="shared" si="176"/>
        <v>0</v>
      </c>
      <c r="Z460" s="211">
        <f t="shared" si="176"/>
        <v>0</v>
      </c>
      <c r="AA460" s="211">
        <f t="shared" si="176"/>
        <v>0</v>
      </c>
      <c r="AB460" s="211">
        <f t="shared" si="176"/>
        <v>0</v>
      </c>
      <c r="AC460" s="211">
        <f t="shared" si="176"/>
        <v>0</v>
      </c>
      <c r="AD460" s="211">
        <f t="shared" si="176"/>
        <v>0</v>
      </c>
      <c r="AE460" s="211">
        <f t="shared" si="176"/>
        <v>0</v>
      </c>
      <c r="AF460" s="211">
        <f t="shared" si="176"/>
        <v>0</v>
      </c>
      <c r="AG460" s="211">
        <f t="shared" si="176"/>
        <v>0</v>
      </c>
      <c r="AH460" s="211">
        <f t="shared" si="176"/>
        <v>0</v>
      </c>
      <c r="AI460" s="211">
        <f t="shared" si="176"/>
        <v>0</v>
      </c>
      <c r="AJ460" s="211">
        <f t="shared" si="176"/>
        <v>0</v>
      </c>
      <c r="AK460" s="211">
        <f t="shared" si="176"/>
        <v>0</v>
      </c>
      <c r="AL460" s="211">
        <f t="shared" si="176"/>
        <v>0</v>
      </c>
      <c r="AM460" s="211">
        <f t="shared" si="176"/>
        <v>0</v>
      </c>
      <c r="AN460" s="211">
        <f t="shared" si="176"/>
        <v>0</v>
      </c>
      <c r="AO460" s="211">
        <f t="shared" si="176"/>
        <v>0</v>
      </c>
      <c r="AP460" s="211">
        <f t="shared" si="176"/>
        <v>0</v>
      </c>
    </row>
    <row r="461" spans="1:42" x14ac:dyDescent="0.2">
      <c r="A461" s="3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32" t="s">
        <v>77</v>
      </c>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16">
        <v>1</v>
      </c>
      <c r="B463" s="228">
        <f t="shared" ref="B463:B472" si="177">SUM(C463:AP463)</f>
        <v>0</v>
      </c>
      <c r="C463" s="230">
        <f t="shared" ref="C463:AP463" si="178">LOOKUP(C451,$B$446:$AP$446,$B$447:$AP$447)*$B636/100</f>
        <v>0</v>
      </c>
      <c r="D463" s="230">
        <f t="shared" si="178"/>
        <v>0</v>
      </c>
      <c r="E463" s="230">
        <f t="shared" si="178"/>
        <v>0</v>
      </c>
      <c r="F463" s="230">
        <f t="shared" si="178"/>
        <v>0</v>
      </c>
      <c r="G463" s="230">
        <f t="shared" si="178"/>
        <v>0</v>
      </c>
      <c r="H463" s="230">
        <f t="shared" si="178"/>
        <v>0</v>
      </c>
      <c r="I463" s="230">
        <f t="shared" si="178"/>
        <v>0</v>
      </c>
      <c r="J463" s="230">
        <f t="shared" si="178"/>
        <v>0</v>
      </c>
      <c r="K463" s="230">
        <f t="shared" si="178"/>
        <v>0</v>
      </c>
      <c r="L463" s="230">
        <f t="shared" si="178"/>
        <v>0</v>
      </c>
      <c r="M463" s="230">
        <f t="shared" si="178"/>
        <v>0</v>
      </c>
      <c r="N463" s="230">
        <f t="shared" si="178"/>
        <v>0</v>
      </c>
      <c r="O463" s="230">
        <f t="shared" si="178"/>
        <v>0</v>
      </c>
      <c r="P463" s="230">
        <f t="shared" si="178"/>
        <v>0</v>
      </c>
      <c r="Q463" s="230">
        <f t="shared" si="178"/>
        <v>0</v>
      </c>
      <c r="R463" s="230">
        <f t="shared" si="178"/>
        <v>0</v>
      </c>
      <c r="S463" s="230">
        <f t="shared" si="178"/>
        <v>0</v>
      </c>
      <c r="T463" s="230">
        <f t="shared" si="178"/>
        <v>0</v>
      </c>
      <c r="U463" s="230">
        <f t="shared" si="178"/>
        <v>0</v>
      </c>
      <c r="V463" s="230">
        <f t="shared" si="178"/>
        <v>0</v>
      </c>
      <c r="W463" s="230">
        <f t="shared" si="178"/>
        <v>0</v>
      </c>
      <c r="X463" s="230">
        <f t="shared" si="178"/>
        <v>0</v>
      </c>
      <c r="Y463" s="230">
        <f t="shared" si="178"/>
        <v>0</v>
      </c>
      <c r="Z463" s="230">
        <f t="shared" si="178"/>
        <v>0</v>
      </c>
      <c r="AA463" s="230">
        <f t="shared" si="178"/>
        <v>0</v>
      </c>
      <c r="AB463" s="230">
        <f t="shared" si="178"/>
        <v>0</v>
      </c>
      <c r="AC463" s="230">
        <f t="shared" si="178"/>
        <v>0</v>
      </c>
      <c r="AD463" s="230">
        <f t="shared" si="178"/>
        <v>0</v>
      </c>
      <c r="AE463" s="230">
        <f t="shared" si="178"/>
        <v>0</v>
      </c>
      <c r="AF463" s="230">
        <f t="shared" si="178"/>
        <v>0</v>
      </c>
      <c r="AG463" s="230">
        <f t="shared" si="178"/>
        <v>0</v>
      </c>
      <c r="AH463" s="230">
        <f t="shared" si="178"/>
        <v>0</v>
      </c>
      <c r="AI463" s="230">
        <f t="shared" si="178"/>
        <v>0</v>
      </c>
      <c r="AJ463" s="230">
        <f t="shared" si="178"/>
        <v>0</v>
      </c>
      <c r="AK463" s="230">
        <f t="shared" si="178"/>
        <v>0</v>
      </c>
      <c r="AL463" s="230">
        <f t="shared" si="178"/>
        <v>0</v>
      </c>
      <c r="AM463" s="230">
        <f t="shared" si="178"/>
        <v>0</v>
      </c>
      <c r="AN463" s="230">
        <f t="shared" si="178"/>
        <v>0</v>
      </c>
      <c r="AO463" s="230">
        <f t="shared" si="178"/>
        <v>0</v>
      </c>
      <c r="AP463" s="230">
        <f t="shared" si="178"/>
        <v>0</v>
      </c>
    </row>
    <row r="464" spans="1:42" x14ac:dyDescent="0.2">
      <c r="A464" s="16">
        <f>A463+1</f>
        <v>2</v>
      </c>
      <c r="B464" s="228">
        <f t="shared" si="177"/>
        <v>0</v>
      </c>
      <c r="C464" s="230">
        <f t="shared" ref="C464:AP464" si="179">LOOKUP(C452,$B$446:$AP$446,$B$447:$AP$447)*$B637/100</f>
        <v>0</v>
      </c>
      <c r="D464" s="230">
        <f t="shared" si="179"/>
        <v>0</v>
      </c>
      <c r="E464" s="230">
        <f t="shared" si="179"/>
        <v>0</v>
      </c>
      <c r="F464" s="230">
        <f t="shared" si="179"/>
        <v>0</v>
      </c>
      <c r="G464" s="230">
        <f t="shared" si="179"/>
        <v>0</v>
      </c>
      <c r="H464" s="230">
        <f t="shared" si="179"/>
        <v>0</v>
      </c>
      <c r="I464" s="230">
        <f t="shared" si="179"/>
        <v>0</v>
      </c>
      <c r="J464" s="230">
        <f t="shared" si="179"/>
        <v>0</v>
      </c>
      <c r="K464" s="230">
        <f t="shared" si="179"/>
        <v>0</v>
      </c>
      <c r="L464" s="230">
        <f t="shared" si="179"/>
        <v>0</v>
      </c>
      <c r="M464" s="230">
        <f t="shared" si="179"/>
        <v>0</v>
      </c>
      <c r="N464" s="230">
        <f t="shared" si="179"/>
        <v>0</v>
      </c>
      <c r="O464" s="230">
        <f t="shared" si="179"/>
        <v>0</v>
      </c>
      <c r="P464" s="230">
        <f t="shared" si="179"/>
        <v>0</v>
      </c>
      <c r="Q464" s="230">
        <f t="shared" si="179"/>
        <v>0</v>
      </c>
      <c r="R464" s="230">
        <f t="shared" si="179"/>
        <v>0</v>
      </c>
      <c r="S464" s="230">
        <f t="shared" si="179"/>
        <v>0</v>
      </c>
      <c r="T464" s="230">
        <f t="shared" si="179"/>
        <v>0</v>
      </c>
      <c r="U464" s="230">
        <f t="shared" si="179"/>
        <v>0</v>
      </c>
      <c r="V464" s="230">
        <f t="shared" si="179"/>
        <v>0</v>
      </c>
      <c r="W464" s="230">
        <f t="shared" si="179"/>
        <v>0</v>
      </c>
      <c r="X464" s="230">
        <f t="shared" si="179"/>
        <v>0</v>
      </c>
      <c r="Y464" s="230">
        <f t="shared" si="179"/>
        <v>0</v>
      </c>
      <c r="Z464" s="230">
        <f t="shared" si="179"/>
        <v>0</v>
      </c>
      <c r="AA464" s="230">
        <f t="shared" si="179"/>
        <v>0</v>
      </c>
      <c r="AB464" s="230">
        <f t="shared" si="179"/>
        <v>0</v>
      </c>
      <c r="AC464" s="230">
        <f t="shared" si="179"/>
        <v>0</v>
      </c>
      <c r="AD464" s="230">
        <f t="shared" si="179"/>
        <v>0</v>
      </c>
      <c r="AE464" s="230">
        <f t="shared" si="179"/>
        <v>0</v>
      </c>
      <c r="AF464" s="230">
        <f t="shared" si="179"/>
        <v>0</v>
      </c>
      <c r="AG464" s="230">
        <f t="shared" si="179"/>
        <v>0</v>
      </c>
      <c r="AH464" s="230">
        <f t="shared" si="179"/>
        <v>0</v>
      </c>
      <c r="AI464" s="230">
        <f t="shared" si="179"/>
        <v>0</v>
      </c>
      <c r="AJ464" s="230">
        <f t="shared" si="179"/>
        <v>0</v>
      </c>
      <c r="AK464" s="230">
        <f t="shared" si="179"/>
        <v>0</v>
      </c>
      <c r="AL464" s="230">
        <f t="shared" si="179"/>
        <v>0</v>
      </c>
      <c r="AM464" s="230">
        <f t="shared" si="179"/>
        <v>0</v>
      </c>
      <c r="AN464" s="230">
        <f t="shared" si="179"/>
        <v>0</v>
      </c>
      <c r="AO464" s="230">
        <f t="shared" si="179"/>
        <v>0</v>
      </c>
      <c r="AP464" s="230">
        <f t="shared" si="179"/>
        <v>0</v>
      </c>
    </row>
    <row r="465" spans="1:42" x14ac:dyDescent="0.2">
      <c r="A465" s="16">
        <f t="shared" ref="A465:A470" si="180">A464+1</f>
        <v>3</v>
      </c>
      <c r="B465" s="228">
        <f t="shared" si="177"/>
        <v>0</v>
      </c>
      <c r="C465" s="230">
        <f t="shared" ref="C465:AP465" si="181">LOOKUP(C453,$B$446:$AP$446,$B$447:$AP$447)*$B638/100</f>
        <v>0</v>
      </c>
      <c r="D465" s="230">
        <f t="shared" si="181"/>
        <v>0</v>
      </c>
      <c r="E465" s="230">
        <f t="shared" si="181"/>
        <v>0</v>
      </c>
      <c r="F465" s="230">
        <f t="shared" si="181"/>
        <v>0</v>
      </c>
      <c r="G465" s="230">
        <f t="shared" si="181"/>
        <v>0</v>
      </c>
      <c r="H465" s="230">
        <f t="shared" si="181"/>
        <v>0</v>
      </c>
      <c r="I465" s="230">
        <f t="shared" si="181"/>
        <v>0</v>
      </c>
      <c r="J465" s="230">
        <f t="shared" si="181"/>
        <v>0</v>
      </c>
      <c r="K465" s="230">
        <f t="shared" si="181"/>
        <v>0</v>
      </c>
      <c r="L465" s="230">
        <f t="shared" si="181"/>
        <v>0</v>
      </c>
      <c r="M465" s="230">
        <f t="shared" si="181"/>
        <v>0</v>
      </c>
      <c r="N465" s="230">
        <f t="shared" si="181"/>
        <v>0</v>
      </c>
      <c r="O465" s="230">
        <f t="shared" si="181"/>
        <v>0</v>
      </c>
      <c r="P465" s="230">
        <f t="shared" si="181"/>
        <v>0</v>
      </c>
      <c r="Q465" s="230">
        <f t="shared" si="181"/>
        <v>0</v>
      </c>
      <c r="R465" s="230">
        <f t="shared" si="181"/>
        <v>0</v>
      </c>
      <c r="S465" s="230">
        <f t="shared" si="181"/>
        <v>0</v>
      </c>
      <c r="T465" s="230">
        <f t="shared" si="181"/>
        <v>0</v>
      </c>
      <c r="U465" s="230">
        <f t="shared" si="181"/>
        <v>0</v>
      </c>
      <c r="V465" s="230">
        <f t="shared" si="181"/>
        <v>0</v>
      </c>
      <c r="W465" s="230">
        <f t="shared" si="181"/>
        <v>0</v>
      </c>
      <c r="X465" s="230">
        <f t="shared" si="181"/>
        <v>0</v>
      </c>
      <c r="Y465" s="230">
        <f t="shared" si="181"/>
        <v>0</v>
      </c>
      <c r="Z465" s="230">
        <f t="shared" si="181"/>
        <v>0</v>
      </c>
      <c r="AA465" s="230">
        <f t="shared" si="181"/>
        <v>0</v>
      </c>
      <c r="AB465" s="230">
        <f t="shared" si="181"/>
        <v>0</v>
      </c>
      <c r="AC465" s="230">
        <f t="shared" si="181"/>
        <v>0</v>
      </c>
      <c r="AD465" s="230">
        <f t="shared" si="181"/>
        <v>0</v>
      </c>
      <c r="AE465" s="230">
        <f t="shared" si="181"/>
        <v>0</v>
      </c>
      <c r="AF465" s="230">
        <f t="shared" si="181"/>
        <v>0</v>
      </c>
      <c r="AG465" s="230">
        <f t="shared" si="181"/>
        <v>0</v>
      </c>
      <c r="AH465" s="230">
        <f t="shared" si="181"/>
        <v>0</v>
      </c>
      <c r="AI465" s="230">
        <f t="shared" si="181"/>
        <v>0</v>
      </c>
      <c r="AJ465" s="230">
        <f t="shared" si="181"/>
        <v>0</v>
      </c>
      <c r="AK465" s="230">
        <f t="shared" si="181"/>
        <v>0</v>
      </c>
      <c r="AL465" s="230">
        <f t="shared" si="181"/>
        <v>0</v>
      </c>
      <c r="AM465" s="230">
        <f t="shared" si="181"/>
        <v>0</v>
      </c>
      <c r="AN465" s="230">
        <f t="shared" si="181"/>
        <v>0</v>
      </c>
      <c r="AO465" s="230">
        <f t="shared" si="181"/>
        <v>0</v>
      </c>
      <c r="AP465" s="230">
        <f t="shared" si="181"/>
        <v>0</v>
      </c>
    </row>
    <row r="466" spans="1:42" x14ac:dyDescent="0.2">
      <c r="A466" s="16">
        <f t="shared" si="180"/>
        <v>4</v>
      </c>
      <c r="B466" s="228">
        <f t="shared" si="177"/>
        <v>0</v>
      </c>
      <c r="C466" s="230">
        <f t="shared" ref="C466:AP466" si="182">LOOKUP(C454,$B$446:$AP$446,$B$447:$AP$447)*$B639/100</f>
        <v>0</v>
      </c>
      <c r="D466" s="230">
        <f t="shared" si="182"/>
        <v>0</v>
      </c>
      <c r="E466" s="230">
        <f t="shared" si="182"/>
        <v>0</v>
      </c>
      <c r="F466" s="230">
        <f t="shared" si="182"/>
        <v>0</v>
      </c>
      <c r="G466" s="230">
        <f t="shared" si="182"/>
        <v>0</v>
      </c>
      <c r="H466" s="230">
        <f t="shared" si="182"/>
        <v>0</v>
      </c>
      <c r="I466" s="230">
        <f t="shared" si="182"/>
        <v>0</v>
      </c>
      <c r="J466" s="230">
        <f t="shared" si="182"/>
        <v>0</v>
      </c>
      <c r="K466" s="230">
        <f t="shared" si="182"/>
        <v>0</v>
      </c>
      <c r="L466" s="230">
        <f t="shared" si="182"/>
        <v>0</v>
      </c>
      <c r="M466" s="230">
        <f t="shared" si="182"/>
        <v>0</v>
      </c>
      <c r="N466" s="230">
        <f t="shared" si="182"/>
        <v>0</v>
      </c>
      <c r="O466" s="230">
        <f t="shared" si="182"/>
        <v>0</v>
      </c>
      <c r="P466" s="230">
        <f t="shared" si="182"/>
        <v>0</v>
      </c>
      <c r="Q466" s="230">
        <f t="shared" si="182"/>
        <v>0</v>
      </c>
      <c r="R466" s="230">
        <f t="shared" si="182"/>
        <v>0</v>
      </c>
      <c r="S466" s="230">
        <f t="shared" si="182"/>
        <v>0</v>
      </c>
      <c r="T466" s="230">
        <f t="shared" si="182"/>
        <v>0</v>
      </c>
      <c r="U466" s="230">
        <f t="shared" si="182"/>
        <v>0</v>
      </c>
      <c r="V466" s="230">
        <f t="shared" si="182"/>
        <v>0</v>
      </c>
      <c r="W466" s="230">
        <f t="shared" si="182"/>
        <v>0</v>
      </c>
      <c r="X466" s="230">
        <f t="shared" si="182"/>
        <v>0</v>
      </c>
      <c r="Y466" s="230">
        <f t="shared" si="182"/>
        <v>0</v>
      </c>
      <c r="Z466" s="230">
        <f t="shared" si="182"/>
        <v>0</v>
      </c>
      <c r="AA466" s="230">
        <f t="shared" si="182"/>
        <v>0</v>
      </c>
      <c r="AB466" s="230">
        <f t="shared" si="182"/>
        <v>0</v>
      </c>
      <c r="AC466" s="230">
        <f t="shared" si="182"/>
        <v>0</v>
      </c>
      <c r="AD466" s="230">
        <f t="shared" si="182"/>
        <v>0</v>
      </c>
      <c r="AE466" s="230">
        <f t="shared" si="182"/>
        <v>0</v>
      </c>
      <c r="AF466" s="230">
        <f t="shared" si="182"/>
        <v>0</v>
      </c>
      <c r="AG466" s="230">
        <f t="shared" si="182"/>
        <v>0</v>
      </c>
      <c r="AH466" s="230">
        <f t="shared" si="182"/>
        <v>0</v>
      </c>
      <c r="AI466" s="230">
        <f t="shared" si="182"/>
        <v>0</v>
      </c>
      <c r="AJ466" s="230">
        <f t="shared" si="182"/>
        <v>0</v>
      </c>
      <c r="AK466" s="230">
        <f t="shared" si="182"/>
        <v>0</v>
      </c>
      <c r="AL466" s="230">
        <f t="shared" si="182"/>
        <v>0</v>
      </c>
      <c r="AM466" s="230">
        <f t="shared" si="182"/>
        <v>0</v>
      </c>
      <c r="AN466" s="230">
        <f t="shared" si="182"/>
        <v>0</v>
      </c>
      <c r="AO466" s="230">
        <f t="shared" si="182"/>
        <v>0</v>
      </c>
      <c r="AP466" s="230">
        <f t="shared" si="182"/>
        <v>0</v>
      </c>
    </row>
    <row r="467" spans="1:42" x14ac:dyDescent="0.2">
      <c r="A467" s="16">
        <f t="shared" si="180"/>
        <v>5</v>
      </c>
      <c r="B467" s="228">
        <f t="shared" si="177"/>
        <v>0</v>
      </c>
      <c r="C467" s="230">
        <f t="shared" ref="C467:AP467" si="183">LOOKUP(C455,$B$446:$AP$446,$B$447:$AP$447)*$B640/100</f>
        <v>0</v>
      </c>
      <c r="D467" s="230">
        <f t="shared" si="183"/>
        <v>0</v>
      </c>
      <c r="E467" s="230">
        <f t="shared" si="183"/>
        <v>0</v>
      </c>
      <c r="F467" s="230">
        <f t="shared" si="183"/>
        <v>0</v>
      </c>
      <c r="G467" s="230">
        <f t="shared" si="183"/>
        <v>0</v>
      </c>
      <c r="H467" s="230">
        <f t="shared" si="183"/>
        <v>0</v>
      </c>
      <c r="I467" s="230">
        <f t="shared" si="183"/>
        <v>0</v>
      </c>
      <c r="J467" s="230">
        <f t="shared" si="183"/>
        <v>0</v>
      </c>
      <c r="K467" s="230">
        <f t="shared" si="183"/>
        <v>0</v>
      </c>
      <c r="L467" s="230">
        <f t="shared" si="183"/>
        <v>0</v>
      </c>
      <c r="M467" s="230">
        <f t="shared" si="183"/>
        <v>0</v>
      </c>
      <c r="N467" s="230">
        <f t="shared" si="183"/>
        <v>0</v>
      </c>
      <c r="O467" s="230">
        <f t="shared" si="183"/>
        <v>0</v>
      </c>
      <c r="P467" s="230">
        <f t="shared" si="183"/>
        <v>0</v>
      </c>
      <c r="Q467" s="230">
        <f t="shared" si="183"/>
        <v>0</v>
      </c>
      <c r="R467" s="230">
        <f t="shared" si="183"/>
        <v>0</v>
      </c>
      <c r="S467" s="230">
        <f t="shared" si="183"/>
        <v>0</v>
      </c>
      <c r="T467" s="230">
        <f t="shared" si="183"/>
        <v>0</v>
      </c>
      <c r="U467" s="230">
        <f t="shared" si="183"/>
        <v>0</v>
      </c>
      <c r="V467" s="230">
        <f t="shared" si="183"/>
        <v>0</v>
      </c>
      <c r="W467" s="230">
        <f t="shared" si="183"/>
        <v>0</v>
      </c>
      <c r="X467" s="230">
        <f t="shared" si="183"/>
        <v>0</v>
      </c>
      <c r="Y467" s="230">
        <f t="shared" si="183"/>
        <v>0</v>
      </c>
      <c r="Z467" s="230">
        <f t="shared" si="183"/>
        <v>0</v>
      </c>
      <c r="AA467" s="230">
        <f t="shared" si="183"/>
        <v>0</v>
      </c>
      <c r="AB467" s="230">
        <f t="shared" si="183"/>
        <v>0</v>
      </c>
      <c r="AC467" s="230">
        <f t="shared" si="183"/>
        <v>0</v>
      </c>
      <c r="AD467" s="230">
        <f t="shared" si="183"/>
        <v>0</v>
      </c>
      <c r="AE467" s="230">
        <f t="shared" si="183"/>
        <v>0</v>
      </c>
      <c r="AF467" s="230">
        <f t="shared" si="183"/>
        <v>0</v>
      </c>
      <c r="AG467" s="230">
        <f t="shared" si="183"/>
        <v>0</v>
      </c>
      <c r="AH467" s="230">
        <f t="shared" si="183"/>
        <v>0</v>
      </c>
      <c r="AI467" s="230">
        <f t="shared" si="183"/>
        <v>0</v>
      </c>
      <c r="AJ467" s="230">
        <f t="shared" si="183"/>
        <v>0</v>
      </c>
      <c r="AK467" s="230">
        <f t="shared" si="183"/>
        <v>0</v>
      </c>
      <c r="AL467" s="230">
        <f t="shared" si="183"/>
        <v>0</v>
      </c>
      <c r="AM467" s="230">
        <f t="shared" si="183"/>
        <v>0</v>
      </c>
      <c r="AN467" s="230">
        <f t="shared" si="183"/>
        <v>0</v>
      </c>
      <c r="AO467" s="230">
        <f t="shared" si="183"/>
        <v>0</v>
      </c>
      <c r="AP467" s="230">
        <f t="shared" si="183"/>
        <v>0</v>
      </c>
    </row>
    <row r="468" spans="1:42" x14ac:dyDescent="0.2">
      <c r="A468" s="16">
        <f t="shared" si="180"/>
        <v>6</v>
      </c>
      <c r="B468" s="228">
        <f t="shared" si="177"/>
        <v>0</v>
      </c>
      <c r="C468" s="230">
        <f t="shared" ref="C468:AP468" si="184">LOOKUP(C456,$B$446:$AP$446,$B$447:$AP$447)*$B641/100</f>
        <v>0</v>
      </c>
      <c r="D468" s="230">
        <f t="shared" si="184"/>
        <v>0</v>
      </c>
      <c r="E468" s="230">
        <f t="shared" si="184"/>
        <v>0</v>
      </c>
      <c r="F468" s="230">
        <f t="shared" si="184"/>
        <v>0</v>
      </c>
      <c r="G468" s="230">
        <f t="shared" si="184"/>
        <v>0</v>
      </c>
      <c r="H468" s="230">
        <f t="shared" si="184"/>
        <v>0</v>
      </c>
      <c r="I468" s="230">
        <f t="shared" si="184"/>
        <v>0</v>
      </c>
      <c r="J468" s="230">
        <f t="shared" si="184"/>
        <v>0</v>
      </c>
      <c r="K468" s="230">
        <f t="shared" si="184"/>
        <v>0</v>
      </c>
      <c r="L468" s="230">
        <f t="shared" si="184"/>
        <v>0</v>
      </c>
      <c r="M468" s="230">
        <f t="shared" si="184"/>
        <v>0</v>
      </c>
      <c r="N468" s="230">
        <f t="shared" si="184"/>
        <v>0</v>
      </c>
      <c r="O468" s="230">
        <f t="shared" si="184"/>
        <v>0</v>
      </c>
      <c r="P468" s="230">
        <f t="shared" si="184"/>
        <v>0</v>
      </c>
      <c r="Q468" s="230">
        <f t="shared" si="184"/>
        <v>0</v>
      </c>
      <c r="R468" s="230">
        <f t="shared" si="184"/>
        <v>0</v>
      </c>
      <c r="S468" s="230">
        <f t="shared" si="184"/>
        <v>0</v>
      </c>
      <c r="T468" s="230">
        <f t="shared" si="184"/>
        <v>0</v>
      </c>
      <c r="U468" s="230">
        <f t="shared" si="184"/>
        <v>0</v>
      </c>
      <c r="V468" s="230">
        <f t="shared" si="184"/>
        <v>0</v>
      </c>
      <c r="W468" s="230">
        <f t="shared" si="184"/>
        <v>0</v>
      </c>
      <c r="X468" s="230">
        <f t="shared" si="184"/>
        <v>0</v>
      </c>
      <c r="Y468" s="230">
        <f t="shared" si="184"/>
        <v>0</v>
      </c>
      <c r="Z468" s="230">
        <f t="shared" si="184"/>
        <v>0</v>
      </c>
      <c r="AA468" s="230">
        <f t="shared" si="184"/>
        <v>0</v>
      </c>
      <c r="AB468" s="230">
        <f t="shared" si="184"/>
        <v>0</v>
      </c>
      <c r="AC468" s="230">
        <f t="shared" si="184"/>
        <v>0</v>
      </c>
      <c r="AD468" s="230">
        <f t="shared" si="184"/>
        <v>0</v>
      </c>
      <c r="AE468" s="230">
        <f t="shared" si="184"/>
        <v>0</v>
      </c>
      <c r="AF468" s="230">
        <f t="shared" si="184"/>
        <v>0</v>
      </c>
      <c r="AG468" s="230">
        <f t="shared" si="184"/>
        <v>0</v>
      </c>
      <c r="AH468" s="230">
        <f t="shared" si="184"/>
        <v>0</v>
      </c>
      <c r="AI468" s="230">
        <f t="shared" si="184"/>
        <v>0</v>
      </c>
      <c r="AJ468" s="230">
        <f t="shared" si="184"/>
        <v>0</v>
      </c>
      <c r="AK468" s="230">
        <f t="shared" si="184"/>
        <v>0</v>
      </c>
      <c r="AL468" s="230">
        <f t="shared" si="184"/>
        <v>0</v>
      </c>
      <c r="AM468" s="230">
        <f t="shared" si="184"/>
        <v>0</v>
      </c>
      <c r="AN468" s="230">
        <f t="shared" si="184"/>
        <v>0</v>
      </c>
      <c r="AO468" s="230">
        <f t="shared" si="184"/>
        <v>0</v>
      </c>
      <c r="AP468" s="230">
        <f t="shared" si="184"/>
        <v>0</v>
      </c>
    </row>
    <row r="469" spans="1:42" x14ac:dyDescent="0.2">
      <c r="A469" s="16">
        <f t="shared" si="180"/>
        <v>7</v>
      </c>
      <c r="B469" s="228">
        <f t="shared" si="177"/>
        <v>0</v>
      </c>
      <c r="C469" s="230">
        <f t="shared" ref="C469:AP469" si="185">LOOKUP(C457,$B$446:$AP$446,$B$447:$AP$447)*$B642/100</f>
        <v>0</v>
      </c>
      <c r="D469" s="230">
        <f t="shared" si="185"/>
        <v>0</v>
      </c>
      <c r="E469" s="230">
        <f t="shared" si="185"/>
        <v>0</v>
      </c>
      <c r="F469" s="230">
        <f t="shared" si="185"/>
        <v>0</v>
      </c>
      <c r="G469" s="230">
        <f t="shared" si="185"/>
        <v>0</v>
      </c>
      <c r="H469" s="230">
        <f t="shared" si="185"/>
        <v>0</v>
      </c>
      <c r="I469" s="230">
        <f t="shared" si="185"/>
        <v>0</v>
      </c>
      <c r="J469" s="230">
        <f t="shared" si="185"/>
        <v>0</v>
      </c>
      <c r="K469" s="230">
        <f t="shared" si="185"/>
        <v>0</v>
      </c>
      <c r="L469" s="230">
        <f t="shared" si="185"/>
        <v>0</v>
      </c>
      <c r="M469" s="230">
        <f t="shared" si="185"/>
        <v>0</v>
      </c>
      <c r="N469" s="230">
        <f t="shared" si="185"/>
        <v>0</v>
      </c>
      <c r="O469" s="230">
        <f t="shared" si="185"/>
        <v>0</v>
      </c>
      <c r="P469" s="230">
        <f t="shared" si="185"/>
        <v>0</v>
      </c>
      <c r="Q469" s="230">
        <f t="shared" si="185"/>
        <v>0</v>
      </c>
      <c r="R469" s="230">
        <f t="shared" si="185"/>
        <v>0</v>
      </c>
      <c r="S469" s="230">
        <f t="shared" si="185"/>
        <v>0</v>
      </c>
      <c r="T469" s="230">
        <f t="shared" si="185"/>
        <v>0</v>
      </c>
      <c r="U469" s="230">
        <f t="shared" si="185"/>
        <v>0</v>
      </c>
      <c r="V469" s="230">
        <f t="shared" si="185"/>
        <v>0</v>
      </c>
      <c r="W469" s="230">
        <f t="shared" si="185"/>
        <v>0</v>
      </c>
      <c r="X469" s="230">
        <f t="shared" si="185"/>
        <v>0</v>
      </c>
      <c r="Y469" s="230">
        <f t="shared" si="185"/>
        <v>0</v>
      </c>
      <c r="Z469" s="230">
        <f t="shared" si="185"/>
        <v>0</v>
      </c>
      <c r="AA469" s="230">
        <f t="shared" si="185"/>
        <v>0</v>
      </c>
      <c r="AB469" s="230">
        <f t="shared" si="185"/>
        <v>0</v>
      </c>
      <c r="AC469" s="230">
        <f t="shared" si="185"/>
        <v>0</v>
      </c>
      <c r="AD469" s="230">
        <f t="shared" si="185"/>
        <v>0</v>
      </c>
      <c r="AE469" s="230">
        <f t="shared" si="185"/>
        <v>0</v>
      </c>
      <c r="AF469" s="230">
        <f t="shared" si="185"/>
        <v>0</v>
      </c>
      <c r="AG469" s="230">
        <f t="shared" si="185"/>
        <v>0</v>
      </c>
      <c r="AH469" s="230">
        <f t="shared" si="185"/>
        <v>0</v>
      </c>
      <c r="AI469" s="230">
        <f t="shared" si="185"/>
        <v>0</v>
      </c>
      <c r="AJ469" s="230">
        <f t="shared" si="185"/>
        <v>0</v>
      </c>
      <c r="AK469" s="230">
        <f t="shared" si="185"/>
        <v>0</v>
      </c>
      <c r="AL469" s="230">
        <f t="shared" si="185"/>
        <v>0</v>
      </c>
      <c r="AM469" s="230">
        <f t="shared" si="185"/>
        <v>0</v>
      </c>
      <c r="AN469" s="230">
        <f t="shared" si="185"/>
        <v>0</v>
      </c>
      <c r="AO469" s="230">
        <f t="shared" si="185"/>
        <v>0</v>
      </c>
      <c r="AP469" s="230">
        <f t="shared" si="185"/>
        <v>0</v>
      </c>
    </row>
    <row r="470" spans="1:42" x14ac:dyDescent="0.2">
      <c r="A470" s="16">
        <f t="shared" si="180"/>
        <v>8</v>
      </c>
      <c r="B470" s="228">
        <f t="shared" si="177"/>
        <v>0</v>
      </c>
      <c r="C470" s="230">
        <f t="shared" ref="C470:AP470" si="186">LOOKUP(C458,$B$446:$AP$446,$B$447:$AP$447)*$B643/100</f>
        <v>0</v>
      </c>
      <c r="D470" s="230">
        <f t="shared" si="186"/>
        <v>0</v>
      </c>
      <c r="E470" s="230">
        <f t="shared" si="186"/>
        <v>0</v>
      </c>
      <c r="F470" s="230">
        <f t="shared" si="186"/>
        <v>0</v>
      </c>
      <c r="G470" s="230">
        <f t="shared" si="186"/>
        <v>0</v>
      </c>
      <c r="H470" s="230">
        <f t="shared" si="186"/>
        <v>0</v>
      </c>
      <c r="I470" s="230">
        <f t="shared" si="186"/>
        <v>0</v>
      </c>
      <c r="J470" s="230">
        <f t="shared" si="186"/>
        <v>0</v>
      </c>
      <c r="K470" s="230">
        <f t="shared" si="186"/>
        <v>0</v>
      </c>
      <c r="L470" s="230">
        <f t="shared" si="186"/>
        <v>0</v>
      </c>
      <c r="M470" s="230">
        <f t="shared" si="186"/>
        <v>0</v>
      </c>
      <c r="N470" s="230">
        <f t="shared" si="186"/>
        <v>0</v>
      </c>
      <c r="O470" s="230">
        <f t="shared" si="186"/>
        <v>0</v>
      </c>
      <c r="P470" s="230">
        <f t="shared" si="186"/>
        <v>0</v>
      </c>
      <c r="Q470" s="230">
        <f t="shared" si="186"/>
        <v>0</v>
      </c>
      <c r="R470" s="230">
        <f t="shared" si="186"/>
        <v>0</v>
      </c>
      <c r="S470" s="230">
        <f t="shared" si="186"/>
        <v>0</v>
      </c>
      <c r="T470" s="230">
        <f t="shared" si="186"/>
        <v>0</v>
      </c>
      <c r="U470" s="230">
        <f t="shared" si="186"/>
        <v>0</v>
      </c>
      <c r="V470" s="230">
        <f t="shared" si="186"/>
        <v>0</v>
      </c>
      <c r="W470" s="230">
        <f t="shared" si="186"/>
        <v>0</v>
      </c>
      <c r="X470" s="230">
        <f t="shared" si="186"/>
        <v>0</v>
      </c>
      <c r="Y470" s="230">
        <f t="shared" si="186"/>
        <v>0</v>
      </c>
      <c r="Z470" s="230">
        <f t="shared" si="186"/>
        <v>0</v>
      </c>
      <c r="AA470" s="230">
        <f t="shared" si="186"/>
        <v>0</v>
      </c>
      <c r="AB470" s="230">
        <f t="shared" si="186"/>
        <v>0</v>
      </c>
      <c r="AC470" s="230">
        <f t="shared" si="186"/>
        <v>0</v>
      </c>
      <c r="AD470" s="230">
        <f t="shared" si="186"/>
        <v>0</v>
      </c>
      <c r="AE470" s="230">
        <f t="shared" si="186"/>
        <v>0</v>
      </c>
      <c r="AF470" s="230">
        <f t="shared" si="186"/>
        <v>0</v>
      </c>
      <c r="AG470" s="230">
        <f t="shared" si="186"/>
        <v>0</v>
      </c>
      <c r="AH470" s="230">
        <f t="shared" si="186"/>
        <v>0</v>
      </c>
      <c r="AI470" s="230">
        <f t="shared" si="186"/>
        <v>0</v>
      </c>
      <c r="AJ470" s="230">
        <f t="shared" si="186"/>
        <v>0</v>
      </c>
      <c r="AK470" s="230">
        <f t="shared" si="186"/>
        <v>0</v>
      </c>
      <c r="AL470" s="230">
        <f t="shared" si="186"/>
        <v>0</v>
      </c>
      <c r="AM470" s="230">
        <f t="shared" si="186"/>
        <v>0</v>
      </c>
      <c r="AN470" s="230">
        <f t="shared" si="186"/>
        <v>0</v>
      </c>
      <c r="AO470" s="230">
        <f t="shared" si="186"/>
        <v>0</v>
      </c>
      <c r="AP470" s="230">
        <f t="shared" si="186"/>
        <v>0</v>
      </c>
    </row>
    <row r="471" spans="1:42" x14ac:dyDescent="0.2">
      <c r="A471" s="16">
        <f>A470+1</f>
        <v>9</v>
      </c>
      <c r="B471" s="228">
        <f t="shared" si="177"/>
        <v>0</v>
      </c>
      <c r="C471" s="230">
        <f t="shared" ref="C471:AP471" si="187">LOOKUP(C459,$B$446:$AP$446,$B$447:$AP$447)*$B644/100</f>
        <v>0</v>
      </c>
      <c r="D471" s="230">
        <f t="shared" si="187"/>
        <v>0</v>
      </c>
      <c r="E471" s="230">
        <f t="shared" si="187"/>
        <v>0</v>
      </c>
      <c r="F471" s="230">
        <f t="shared" si="187"/>
        <v>0</v>
      </c>
      <c r="G471" s="230">
        <f t="shared" si="187"/>
        <v>0</v>
      </c>
      <c r="H471" s="230">
        <f t="shared" si="187"/>
        <v>0</v>
      </c>
      <c r="I471" s="230">
        <f t="shared" si="187"/>
        <v>0</v>
      </c>
      <c r="J471" s="230">
        <f t="shared" si="187"/>
        <v>0</v>
      </c>
      <c r="K471" s="230">
        <f t="shared" si="187"/>
        <v>0</v>
      </c>
      <c r="L471" s="230">
        <f t="shared" si="187"/>
        <v>0</v>
      </c>
      <c r="M471" s="230">
        <f t="shared" si="187"/>
        <v>0</v>
      </c>
      <c r="N471" s="230">
        <f t="shared" si="187"/>
        <v>0</v>
      </c>
      <c r="O471" s="230">
        <f t="shared" si="187"/>
        <v>0</v>
      </c>
      <c r="P471" s="230">
        <f t="shared" si="187"/>
        <v>0</v>
      </c>
      <c r="Q471" s="230">
        <f t="shared" si="187"/>
        <v>0</v>
      </c>
      <c r="R471" s="230">
        <f t="shared" si="187"/>
        <v>0</v>
      </c>
      <c r="S471" s="230">
        <f t="shared" si="187"/>
        <v>0</v>
      </c>
      <c r="T471" s="230">
        <f t="shared" si="187"/>
        <v>0</v>
      </c>
      <c r="U471" s="230">
        <f t="shared" si="187"/>
        <v>0</v>
      </c>
      <c r="V471" s="230">
        <f t="shared" si="187"/>
        <v>0</v>
      </c>
      <c r="W471" s="230">
        <f t="shared" si="187"/>
        <v>0</v>
      </c>
      <c r="X471" s="230">
        <f t="shared" si="187"/>
        <v>0</v>
      </c>
      <c r="Y471" s="230">
        <f t="shared" si="187"/>
        <v>0</v>
      </c>
      <c r="Z471" s="230">
        <f t="shared" si="187"/>
        <v>0</v>
      </c>
      <c r="AA471" s="230">
        <f t="shared" si="187"/>
        <v>0</v>
      </c>
      <c r="AB471" s="230">
        <f t="shared" si="187"/>
        <v>0</v>
      </c>
      <c r="AC471" s="230">
        <f t="shared" si="187"/>
        <v>0</v>
      </c>
      <c r="AD471" s="230">
        <f t="shared" si="187"/>
        <v>0</v>
      </c>
      <c r="AE471" s="230">
        <f t="shared" si="187"/>
        <v>0</v>
      </c>
      <c r="AF471" s="230">
        <f t="shared" si="187"/>
        <v>0</v>
      </c>
      <c r="AG471" s="230">
        <f t="shared" si="187"/>
        <v>0</v>
      </c>
      <c r="AH471" s="230">
        <f t="shared" si="187"/>
        <v>0</v>
      </c>
      <c r="AI471" s="230">
        <f t="shared" si="187"/>
        <v>0</v>
      </c>
      <c r="AJ471" s="230">
        <f t="shared" si="187"/>
        <v>0</v>
      </c>
      <c r="AK471" s="230">
        <f t="shared" si="187"/>
        <v>0</v>
      </c>
      <c r="AL471" s="230">
        <f t="shared" si="187"/>
        <v>0</v>
      </c>
      <c r="AM471" s="230">
        <f t="shared" si="187"/>
        <v>0</v>
      </c>
      <c r="AN471" s="230">
        <f t="shared" si="187"/>
        <v>0</v>
      </c>
      <c r="AO471" s="230">
        <f t="shared" si="187"/>
        <v>0</v>
      </c>
      <c r="AP471" s="230">
        <f t="shared" si="187"/>
        <v>0</v>
      </c>
    </row>
    <row r="472" spans="1:42" x14ac:dyDescent="0.2">
      <c r="A472" s="16">
        <f t="shared" ref="A472" si="188">A471+1</f>
        <v>10</v>
      </c>
      <c r="B472" s="228">
        <f t="shared" si="177"/>
        <v>0</v>
      </c>
      <c r="C472" s="230">
        <f t="shared" ref="C472:AP472" si="189">LOOKUP(C460,$B$446:$AP$446,$B$447:$AP$447)*$B645/100</f>
        <v>0</v>
      </c>
      <c r="D472" s="230">
        <f t="shared" si="189"/>
        <v>0</v>
      </c>
      <c r="E472" s="230">
        <f t="shared" si="189"/>
        <v>0</v>
      </c>
      <c r="F472" s="230">
        <f t="shared" si="189"/>
        <v>0</v>
      </c>
      <c r="G472" s="230">
        <f t="shared" si="189"/>
        <v>0</v>
      </c>
      <c r="H472" s="230">
        <f t="shared" si="189"/>
        <v>0</v>
      </c>
      <c r="I472" s="230">
        <f t="shared" si="189"/>
        <v>0</v>
      </c>
      <c r="J472" s="230">
        <f t="shared" si="189"/>
        <v>0</v>
      </c>
      <c r="K472" s="230">
        <f t="shared" si="189"/>
        <v>0</v>
      </c>
      <c r="L472" s="230">
        <f t="shared" si="189"/>
        <v>0</v>
      </c>
      <c r="M472" s="230">
        <f t="shared" si="189"/>
        <v>0</v>
      </c>
      <c r="N472" s="230">
        <f t="shared" si="189"/>
        <v>0</v>
      </c>
      <c r="O472" s="230">
        <f t="shared" si="189"/>
        <v>0</v>
      </c>
      <c r="P472" s="230">
        <f t="shared" si="189"/>
        <v>0</v>
      </c>
      <c r="Q472" s="230">
        <f t="shared" si="189"/>
        <v>0</v>
      </c>
      <c r="R472" s="230">
        <f t="shared" si="189"/>
        <v>0</v>
      </c>
      <c r="S472" s="230">
        <f t="shared" si="189"/>
        <v>0</v>
      </c>
      <c r="T472" s="230">
        <f t="shared" si="189"/>
        <v>0</v>
      </c>
      <c r="U472" s="230">
        <f t="shared" si="189"/>
        <v>0</v>
      </c>
      <c r="V472" s="230">
        <f t="shared" si="189"/>
        <v>0</v>
      </c>
      <c r="W472" s="230">
        <f t="shared" si="189"/>
        <v>0</v>
      </c>
      <c r="X472" s="230">
        <f t="shared" si="189"/>
        <v>0</v>
      </c>
      <c r="Y472" s="230">
        <f t="shared" si="189"/>
        <v>0</v>
      </c>
      <c r="Z472" s="230">
        <f t="shared" si="189"/>
        <v>0</v>
      </c>
      <c r="AA472" s="230">
        <f t="shared" si="189"/>
        <v>0</v>
      </c>
      <c r="AB472" s="230">
        <f t="shared" si="189"/>
        <v>0</v>
      </c>
      <c r="AC472" s="230">
        <f t="shared" si="189"/>
        <v>0</v>
      </c>
      <c r="AD472" s="230">
        <f t="shared" si="189"/>
        <v>0</v>
      </c>
      <c r="AE472" s="230">
        <f t="shared" si="189"/>
        <v>0</v>
      </c>
      <c r="AF472" s="230">
        <f t="shared" si="189"/>
        <v>0</v>
      </c>
      <c r="AG472" s="230">
        <f t="shared" si="189"/>
        <v>0</v>
      </c>
      <c r="AH472" s="230">
        <f t="shared" si="189"/>
        <v>0</v>
      </c>
      <c r="AI472" s="230">
        <f t="shared" si="189"/>
        <v>0</v>
      </c>
      <c r="AJ472" s="230">
        <f t="shared" si="189"/>
        <v>0</v>
      </c>
      <c r="AK472" s="230">
        <f t="shared" si="189"/>
        <v>0</v>
      </c>
      <c r="AL472" s="230">
        <f t="shared" si="189"/>
        <v>0</v>
      </c>
      <c r="AM472" s="230">
        <f t="shared" si="189"/>
        <v>0</v>
      </c>
      <c r="AN472" s="230">
        <f t="shared" si="189"/>
        <v>0</v>
      </c>
      <c r="AO472" s="230">
        <f t="shared" si="189"/>
        <v>0</v>
      </c>
      <c r="AP472" s="230">
        <f t="shared" si="189"/>
        <v>0</v>
      </c>
    </row>
    <row r="473" spans="1:42" s="16" customFormat="1" x14ac:dyDescent="0.2">
      <c r="A473" s="39" t="s">
        <v>13</v>
      </c>
      <c r="B473" s="19"/>
      <c r="C473" s="212">
        <f>SUM(C463:C472)</f>
        <v>0</v>
      </c>
      <c r="D473" s="212">
        <f t="shared" ref="D473:AP473" si="190">SUM(D463:D472)</f>
        <v>0</v>
      </c>
      <c r="E473" s="212">
        <f t="shared" si="190"/>
        <v>0</v>
      </c>
      <c r="F473" s="212">
        <f t="shared" si="190"/>
        <v>0</v>
      </c>
      <c r="G473" s="212">
        <f t="shared" si="190"/>
        <v>0</v>
      </c>
      <c r="H473" s="212">
        <f t="shared" si="190"/>
        <v>0</v>
      </c>
      <c r="I473" s="212">
        <f t="shared" si="190"/>
        <v>0</v>
      </c>
      <c r="J473" s="212">
        <f t="shared" si="190"/>
        <v>0</v>
      </c>
      <c r="K473" s="212">
        <f t="shared" si="190"/>
        <v>0</v>
      </c>
      <c r="L473" s="212">
        <f t="shared" si="190"/>
        <v>0</v>
      </c>
      <c r="M473" s="212">
        <f t="shared" si="190"/>
        <v>0</v>
      </c>
      <c r="N473" s="212">
        <f t="shared" si="190"/>
        <v>0</v>
      </c>
      <c r="O473" s="212">
        <f t="shared" si="190"/>
        <v>0</v>
      </c>
      <c r="P473" s="212">
        <f t="shared" si="190"/>
        <v>0</v>
      </c>
      <c r="Q473" s="212">
        <f t="shared" si="190"/>
        <v>0</v>
      </c>
      <c r="R473" s="212">
        <f t="shared" si="190"/>
        <v>0</v>
      </c>
      <c r="S473" s="212">
        <f t="shared" si="190"/>
        <v>0</v>
      </c>
      <c r="T473" s="212">
        <f t="shared" si="190"/>
        <v>0</v>
      </c>
      <c r="U473" s="212">
        <f t="shared" si="190"/>
        <v>0</v>
      </c>
      <c r="V473" s="212">
        <f t="shared" si="190"/>
        <v>0</v>
      </c>
      <c r="W473" s="212">
        <f t="shared" si="190"/>
        <v>0</v>
      </c>
      <c r="X473" s="212">
        <f t="shared" si="190"/>
        <v>0</v>
      </c>
      <c r="Y473" s="212">
        <f t="shared" si="190"/>
        <v>0</v>
      </c>
      <c r="Z473" s="212">
        <f t="shared" si="190"/>
        <v>0</v>
      </c>
      <c r="AA473" s="212">
        <f t="shared" si="190"/>
        <v>0</v>
      </c>
      <c r="AB473" s="212">
        <f t="shared" si="190"/>
        <v>0</v>
      </c>
      <c r="AC473" s="212">
        <f t="shared" si="190"/>
        <v>0</v>
      </c>
      <c r="AD473" s="212">
        <f t="shared" si="190"/>
        <v>0</v>
      </c>
      <c r="AE473" s="212">
        <f t="shared" si="190"/>
        <v>0</v>
      </c>
      <c r="AF473" s="212">
        <f t="shared" si="190"/>
        <v>0</v>
      </c>
      <c r="AG473" s="212">
        <f t="shared" si="190"/>
        <v>0</v>
      </c>
      <c r="AH473" s="212">
        <f t="shared" si="190"/>
        <v>0</v>
      </c>
      <c r="AI473" s="212">
        <f t="shared" si="190"/>
        <v>0</v>
      </c>
      <c r="AJ473" s="212">
        <f t="shared" si="190"/>
        <v>0</v>
      </c>
      <c r="AK473" s="212">
        <f t="shared" si="190"/>
        <v>0</v>
      </c>
      <c r="AL473" s="212">
        <f t="shared" si="190"/>
        <v>0</v>
      </c>
      <c r="AM473" s="212">
        <f t="shared" si="190"/>
        <v>0</v>
      </c>
      <c r="AN473" s="212">
        <f t="shared" si="190"/>
        <v>0</v>
      </c>
      <c r="AO473" s="212">
        <f t="shared" si="190"/>
        <v>0</v>
      </c>
      <c r="AP473" s="212">
        <f t="shared" si="190"/>
        <v>0</v>
      </c>
    </row>
    <row r="474" spans="1:42" s="16" customFormat="1" x14ac:dyDescent="0.2">
      <c r="A474" s="39"/>
      <c r="B474" s="19"/>
      <c r="C474" s="212"/>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row>
    <row r="475" spans="1:42" x14ac:dyDescent="0.2">
      <c r="A475" s="30" t="s">
        <v>90</v>
      </c>
      <c r="C475" s="212"/>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73</v>
      </c>
      <c r="C476" s="212"/>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C477" s="212">
        <f t="shared" ref="C477:AP477" si="191">C340</f>
        <v>0</v>
      </c>
      <c r="D477" s="211">
        <f t="shared" si="191"/>
        <v>0</v>
      </c>
      <c r="E477" s="211">
        <f t="shared" si="191"/>
        <v>0</v>
      </c>
      <c r="F477" s="211">
        <f t="shared" si="191"/>
        <v>0</v>
      </c>
      <c r="G477" s="211">
        <f t="shared" si="191"/>
        <v>0</v>
      </c>
      <c r="H477" s="211">
        <f t="shared" si="191"/>
        <v>0</v>
      </c>
      <c r="I477" s="211">
        <f t="shared" si="191"/>
        <v>0</v>
      </c>
      <c r="J477" s="211">
        <f t="shared" si="191"/>
        <v>0</v>
      </c>
      <c r="K477" s="211">
        <f t="shared" si="191"/>
        <v>0</v>
      </c>
      <c r="L477" s="211">
        <f t="shared" si="191"/>
        <v>0</v>
      </c>
      <c r="M477" s="211">
        <f t="shared" si="191"/>
        <v>0</v>
      </c>
      <c r="N477" s="211">
        <f t="shared" si="191"/>
        <v>0</v>
      </c>
      <c r="O477" s="211">
        <f t="shared" si="191"/>
        <v>0</v>
      </c>
      <c r="P477" s="211">
        <f t="shared" si="191"/>
        <v>0</v>
      </c>
      <c r="Q477" s="211">
        <f t="shared" si="191"/>
        <v>0</v>
      </c>
      <c r="R477" s="211">
        <f t="shared" si="191"/>
        <v>0</v>
      </c>
      <c r="S477" s="211">
        <f t="shared" si="191"/>
        <v>0</v>
      </c>
      <c r="T477" s="211">
        <f t="shared" si="191"/>
        <v>0</v>
      </c>
      <c r="U477" s="211">
        <f t="shared" si="191"/>
        <v>0</v>
      </c>
      <c r="V477" s="211">
        <f t="shared" si="191"/>
        <v>0</v>
      </c>
      <c r="W477" s="211">
        <f t="shared" si="191"/>
        <v>0</v>
      </c>
      <c r="X477" s="211">
        <f t="shared" si="191"/>
        <v>0</v>
      </c>
      <c r="Y477" s="211">
        <f t="shared" si="191"/>
        <v>0</v>
      </c>
      <c r="Z477" s="211">
        <f t="shared" si="191"/>
        <v>0</v>
      </c>
      <c r="AA477" s="211">
        <f t="shared" si="191"/>
        <v>0</v>
      </c>
      <c r="AB477" s="211">
        <f t="shared" si="191"/>
        <v>0</v>
      </c>
      <c r="AC477" s="211">
        <f t="shared" si="191"/>
        <v>0</v>
      </c>
      <c r="AD477" s="211">
        <f t="shared" si="191"/>
        <v>0</v>
      </c>
      <c r="AE477" s="211">
        <f t="shared" si="191"/>
        <v>0</v>
      </c>
      <c r="AF477" s="211">
        <f t="shared" si="191"/>
        <v>0</v>
      </c>
      <c r="AG477" s="211">
        <f t="shared" si="191"/>
        <v>0</v>
      </c>
      <c r="AH477" s="211">
        <f t="shared" si="191"/>
        <v>0</v>
      </c>
      <c r="AI477" s="211">
        <f t="shared" si="191"/>
        <v>0</v>
      </c>
      <c r="AJ477" s="211">
        <f t="shared" si="191"/>
        <v>0</v>
      </c>
      <c r="AK477" s="211">
        <f t="shared" si="191"/>
        <v>0</v>
      </c>
      <c r="AL477" s="211">
        <f t="shared" si="191"/>
        <v>0</v>
      </c>
      <c r="AM477" s="211">
        <f t="shared" si="191"/>
        <v>0</v>
      </c>
      <c r="AN477" s="211">
        <f t="shared" si="191"/>
        <v>0</v>
      </c>
      <c r="AO477" s="211">
        <f t="shared" si="191"/>
        <v>0</v>
      </c>
      <c r="AP477" s="211">
        <f t="shared" si="191"/>
        <v>0</v>
      </c>
    </row>
    <row r="478" spans="1:42" x14ac:dyDescent="0.2">
      <c r="A478" s="16">
        <f>A477+1</f>
        <v>2</v>
      </c>
      <c r="C478" s="212">
        <f t="shared" ref="C478:AP478" si="192">C341</f>
        <v>0</v>
      </c>
      <c r="D478" s="211">
        <f t="shared" si="192"/>
        <v>0</v>
      </c>
      <c r="E478" s="211">
        <f t="shared" si="192"/>
        <v>0</v>
      </c>
      <c r="F478" s="211">
        <f t="shared" si="192"/>
        <v>0</v>
      </c>
      <c r="G478" s="211">
        <f t="shared" si="192"/>
        <v>0</v>
      </c>
      <c r="H478" s="211">
        <f t="shared" si="192"/>
        <v>0</v>
      </c>
      <c r="I478" s="211">
        <f t="shared" si="192"/>
        <v>0</v>
      </c>
      <c r="J478" s="211">
        <f t="shared" si="192"/>
        <v>0</v>
      </c>
      <c r="K478" s="211">
        <f t="shared" si="192"/>
        <v>0</v>
      </c>
      <c r="L478" s="211">
        <f t="shared" si="192"/>
        <v>0</v>
      </c>
      <c r="M478" s="211">
        <f t="shared" si="192"/>
        <v>0</v>
      </c>
      <c r="N478" s="211">
        <f t="shared" si="192"/>
        <v>0</v>
      </c>
      <c r="O478" s="211">
        <f t="shared" si="192"/>
        <v>0</v>
      </c>
      <c r="P478" s="211">
        <f t="shared" si="192"/>
        <v>0</v>
      </c>
      <c r="Q478" s="211">
        <f t="shared" si="192"/>
        <v>0</v>
      </c>
      <c r="R478" s="211">
        <f t="shared" si="192"/>
        <v>0</v>
      </c>
      <c r="S478" s="211">
        <f t="shared" si="192"/>
        <v>0</v>
      </c>
      <c r="T478" s="211">
        <f t="shared" si="192"/>
        <v>0</v>
      </c>
      <c r="U478" s="211">
        <f t="shared" si="192"/>
        <v>0</v>
      </c>
      <c r="V478" s="211">
        <f t="shared" si="192"/>
        <v>0</v>
      </c>
      <c r="W478" s="211">
        <f t="shared" si="192"/>
        <v>0</v>
      </c>
      <c r="X478" s="211">
        <f t="shared" si="192"/>
        <v>0</v>
      </c>
      <c r="Y478" s="211">
        <f t="shared" si="192"/>
        <v>0</v>
      </c>
      <c r="Z478" s="211">
        <f t="shared" si="192"/>
        <v>0</v>
      </c>
      <c r="AA478" s="211">
        <f t="shared" si="192"/>
        <v>0</v>
      </c>
      <c r="AB478" s="211">
        <f t="shared" si="192"/>
        <v>0</v>
      </c>
      <c r="AC478" s="211">
        <f t="shared" si="192"/>
        <v>0</v>
      </c>
      <c r="AD478" s="211">
        <f t="shared" si="192"/>
        <v>0</v>
      </c>
      <c r="AE478" s="211">
        <f t="shared" si="192"/>
        <v>0</v>
      </c>
      <c r="AF478" s="211">
        <f t="shared" si="192"/>
        <v>0</v>
      </c>
      <c r="AG478" s="211">
        <f t="shared" si="192"/>
        <v>0</v>
      </c>
      <c r="AH478" s="211">
        <f t="shared" si="192"/>
        <v>0</v>
      </c>
      <c r="AI478" s="211">
        <f t="shared" si="192"/>
        <v>0</v>
      </c>
      <c r="AJ478" s="211">
        <f t="shared" si="192"/>
        <v>0</v>
      </c>
      <c r="AK478" s="211">
        <f t="shared" si="192"/>
        <v>0</v>
      </c>
      <c r="AL478" s="211">
        <f t="shared" si="192"/>
        <v>0</v>
      </c>
      <c r="AM478" s="211">
        <f t="shared" si="192"/>
        <v>0</v>
      </c>
      <c r="AN478" s="211">
        <f t="shared" si="192"/>
        <v>0</v>
      </c>
      <c r="AO478" s="211">
        <f t="shared" si="192"/>
        <v>0</v>
      </c>
      <c r="AP478" s="211">
        <f t="shared" si="192"/>
        <v>0</v>
      </c>
    </row>
    <row r="479" spans="1:42" x14ac:dyDescent="0.2">
      <c r="A479" s="16">
        <f t="shared" ref="A479:A484" si="193">A478+1</f>
        <v>3</v>
      </c>
      <c r="C479" s="212">
        <f t="shared" ref="C479:AP479" si="194">C342</f>
        <v>0</v>
      </c>
      <c r="D479" s="211">
        <f t="shared" si="194"/>
        <v>0</v>
      </c>
      <c r="E479" s="211">
        <f t="shared" si="194"/>
        <v>0</v>
      </c>
      <c r="F479" s="211">
        <f t="shared" si="194"/>
        <v>0</v>
      </c>
      <c r="G479" s="211">
        <f t="shared" si="194"/>
        <v>0</v>
      </c>
      <c r="H479" s="211">
        <f t="shared" si="194"/>
        <v>0</v>
      </c>
      <c r="I479" s="211">
        <f t="shared" si="194"/>
        <v>0</v>
      </c>
      <c r="J479" s="211">
        <f t="shared" si="194"/>
        <v>0</v>
      </c>
      <c r="K479" s="211">
        <f t="shared" si="194"/>
        <v>0</v>
      </c>
      <c r="L479" s="211">
        <f t="shared" si="194"/>
        <v>0</v>
      </c>
      <c r="M479" s="211">
        <f t="shared" si="194"/>
        <v>0</v>
      </c>
      <c r="N479" s="211">
        <f t="shared" si="194"/>
        <v>0</v>
      </c>
      <c r="O479" s="211">
        <f t="shared" si="194"/>
        <v>0</v>
      </c>
      <c r="P479" s="211">
        <f t="shared" si="194"/>
        <v>0</v>
      </c>
      <c r="Q479" s="211">
        <f t="shared" si="194"/>
        <v>0</v>
      </c>
      <c r="R479" s="211">
        <f t="shared" si="194"/>
        <v>0</v>
      </c>
      <c r="S479" s="211">
        <f t="shared" si="194"/>
        <v>0</v>
      </c>
      <c r="T479" s="211">
        <f t="shared" si="194"/>
        <v>0</v>
      </c>
      <c r="U479" s="211">
        <f t="shared" si="194"/>
        <v>0</v>
      </c>
      <c r="V479" s="211">
        <f t="shared" si="194"/>
        <v>0</v>
      </c>
      <c r="W479" s="211">
        <f t="shared" si="194"/>
        <v>0</v>
      </c>
      <c r="X479" s="211">
        <f t="shared" si="194"/>
        <v>0</v>
      </c>
      <c r="Y479" s="211">
        <f t="shared" si="194"/>
        <v>0</v>
      </c>
      <c r="Z479" s="211">
        <f t="shared" si="194"/>
        <v>0</v>
      </c>
      <c r="AA479" s="211">
        <f t="shared" si="194"/>
        <v>0</v>
      </c>
      <c r="AB479" s="211">
        <f t="shared" si="194"/>
        <v>0</v>
      </c>
      <c r="AC479" s="211">
        <f t="shared" si="194"/>
        <v>0</v>
      </c>
      <c r="AD479" s="211">
        <f t="shared" si="194"/>
        <v>0</v>
      </c>
      <c r="AE479" s="211">
        <f t="shared" si="194"/>
        <v>0</v>
      </c>
      <c r="AF479" s="211">
        <f t="shared" si="194"/>
        <v>0</v>
      </c>
      <c r="AG479" s="211">
        <f t="shared" si="194"/>
        <v>0</v>
      </c>
      <c r="AH479" s="211">
        <f t="shared" si="194"/>
        <v>0</v>
      </c>
      <c r="AI479" s="211">
        <f t="shared" si="194"/>
        <v>0</v>
      </c>
      <c r="AJ479" s="211">
        <f t="shared" si="194"/>
        <v>0</v>
      </c>
      <c r="AK479" s="211">
        <f t="shared" si="194"/>
        <v>0</v>
      </c>
      <c r="AL479" s="211">
        <f t="shared" si="194"/>
        <v>0</v>
      </c>
      <c r="AM479" s="211">
        <f t="shared" si="194"/>
        <v>0</v>
      </c>
      <c r="AN479" s="211">
        <f t="shared" si="194"/>
        <v>0</v>
      </c>
      <c r="AO479" s="211">
        <f t="shared" si="194"/>
        <v>0</v>
      </c>
      <c r="AP479" s="211">
        <f t="shared" si="194"/>
        <v>0</v>
      </c>
    </row>
    <row r="480" spans="1:42" x14ac:dyDescent="0.2">
      <c r="A480" s="16">
        <f t="shared" si="193"/>
        <v>4</v>
      </c>
      <c r="C480" s="212">
        <f t="shared" ref="C480:AP480" si="195">C343</f>
        <v>0</v>
      </c>
      <c r="D480" s="211">
        <f t="shared" si="195"/>
        <v>0</v>
      </c>
      <c r="E480" s="211">
        <f t="shared" si="195"/>
        <v>0</v>
      </c>
      <c r="F480" s="211">
        <f t="shared" si="195"/>
        <v>0</v>
      </c>
      <c r="G480" s="211">
        <f t="shared" si="195"/>
        <v>0</v>
      </c>
      <c r="H480" s="211">
        <f t="shared" si="195"/>
        <v>0</v>
      </c>
      <c r="I480" s="211">
        <f t="shared" si="195"/>
        <v>0</v>
      </c>
      <c r="J480" s="211">
        <f t="shared" si="195"/>
        <v>0</v>
      </c>
      <c r="K480" s="211">
        <f t="shared" si="195"/>
        <v>0</v>
      </c>
      <c r="L480" s="211">
        <f t="shared" si="195"/>
        <v>0</v>
      </c>
      <c r="M480" s="211">
        <f t="shared" si="195"/>
        <v>0</v>
      </c>
      <c r="N480" s="211">
        <f t="shared" si="195"/>
        <v>0</v>
      </c>
      <c r="O480" s="211">
        <f t="shared" si="195"/>
        <v>0</v>
      </c>
      <c r="P480" s="211">
        <f t="shared" si="195"/>
        <v>0</v>
      </c>
      <c r="Q480" s="211">
        <f t="shared" si="195"/>
        <v>0</v>
      </c>
      <c r="R480" s="211">
        <f t="shared" si="195"/>
        <v>0</v>
      </c>
      <c r="S480" s="211">
        <f t="shared" si="195"/>
        <v>0</v>
      </c>
      <c r="T480" s="211">
        <f t="shared" si="195"/>
        <v>0</v>
      </c>
      <c r="U480" s="211">
        <f t="shared" si="195"/>
        <v>0</v>
      </c>
      <c r="V480" s="211">
        <f t="shared" si="195"/>
        <v>0</v>
      </c>
      <c r="W480" s="211">
        <f t="shared" si="195"/>
        <v>0</v>
      </c>
      <c r="X480" s="211">
        <f t="shared" si="195"/>
        <v>0</v>
      </c>
      <c r="Y480" s="211">
        <f t="shared" si="195"/>
        <v>0</v>
      </c>
      <c r="Z480" s="211">
        <f t="shared" si="195"/>
        <v>0</v>
      </c>
      <c r="AA480" s="211">
        <f t="shared" si="195"/>
        <v>0</v>
      </c>
      <c r="AB480" s="211">
        <f t="shared" si="195"/>
        <v>0</v>
      </c>
      <c r="AC480" s="211">
        <f t="shared" si="195"/>
        <v>0</v>
      </c>
      <c r="AD480" s="211">
        <f t="shared" si="195"/>
        <v>0</v>
      </c>
      <c r="AE480" s="211">
        <f t="shared" si="195"/>
        <v>0</v>
      </c>
      <c r="AF480" s="211">
        <f t="shared" si="195"/>
        <v>0</v>
      </c>
      <c r="AG480" s="211">
        <f t="shared" si="195"/>
        <v>0</v>
      </c>
      <c r="AH480" s="211">
        <f t="shared" si="195"/>
        <v>0</v>
      </c>
      <c r="AI480" s="211">
        <f t="shared" si="195"/>
        <v>0</v>
      </c>
      <c r="AJ480" s="211">
        <f t="shared" si="195"/>
        <v>0</v>
      </c>
      <c r="AK480" s="211">
        <f t="shared" si="195"/>
        <v>0</v>
      </c>
      <c r="AL480" s="211">
        <f t="shared" si="195"/>
        <v>0</v>
      </c>
      <c r="AM480" s="211">
        <f t="shared" si="195"/>
        <v>0</v>
      </c>
      <c r="AN480" s="211">
        <f t="shared" si="195"/>
        <v>0</v>
      </c>
      <c r="AO480" s="211">
        <f t="shared" si="195"/>
        <v>0</v>
      </c>
      <c r="AP480" s="211">
        <f t="shared" si="195"/>
        <v>0</v>
      </c>
    </row>
    <row r="481" spans="1:42" x14ac:dyDescent="0.2">
      <c r="A481" s="16">
        <f t="shared" si="193"/>
        <v>5</v>
      </c>
      <c r="C481" s="212">
        <f t="shared" ref="C481:AP481" si="196">C344</f>
        <v>0</v>
      </c>
      <c r="D481" s="211">
        <f t="shared" si="196"/>
        <v>0</v>
      </c>
      <c r="E481" s="211">
        <f t="shared" si="196"/>
        <v>0</v>
      </c>
      <c r="F481" s="211">
        <f t="shared" si="196"/>
        <v>0</v>
      </c>
      <c r="G481" s="211">
        <f t="shared" si="196"/>
        <v>0</v>
      </c>
      <c r="H481" s="211">
        <f t="shared" si="196"/>
        <v>0</v>
      </c>
      <c r="I481" s="211">
        <f t="shared" si="196"/>
        <v>0</v>
      </c>
      <c r="J481" s="211">
        <f t="shared" si="196"/>
        <v>0</v>
      </c>
      <c r="K481" s="211">
        <f t="shared" si="196"/>
        <v>0</v>
      </c>
      <c r="L481" s="211">
        <f t="shared" si="196"/>
        <v>0</v>
      </c>
      <c r="M481" s="211">
        <f t="shared" si="196"/>
        <v>0</v>
      </c>
      <c r="N481" s="211">
        <f t="shared" si="196"/>
        <v>0</v>
      </c>
      <c r="O481" s="211">
        <f t="shared" si="196"/>
        <v>0</v>
      </c>
      <c r="P481" s="211">
        <f t="shared" si="196"/>
        <v>0</v>
      </c>
      <c r="Q481" s="211">
        <f t="shared" si="196"/>
        <v>0</v>
      </c>
      <c r="R481" s="211">
        <f t="shared" si="196"/>
        <v>0</v>
      </c>
      <c r="S481" s="211">
        <f t="shared" si="196"/>
        <v>0</v>
      </c>
      <c r="T481" s="211">
        <f t="shared" si="196"/>
        <v>0</v>
      </c>
      <c r="U481" s="211">
        <f t="shared" si="196"/>
        <v>0</v>
      </c>
      <c r="V481" s="211">
        <f t="shared" si="196"/>
        <v>0</v>
      </c>
      <c r="W481" s="211">
        <f t="shared" si="196"/>
        <v>0</v>
      </c>
      <c r="X481" s="211">
        <f t="shared" si="196"/>
        <v>0</v>
      </c>
      <c r="Y481" s="211">
        <f t="shared" si="196"/>
        <v>0</v>
      </c>
      <c r="Z481" s="211">
        <f t="shared" si="196"/>
        <v>0</v>
      </c>
      <c r="AA481" s="211">
        <f t="shared" si="196"/>
        <v>0</v>
      </c>
      <c r="AB481" s="211">
        <f t="shared" si="196"/>
        <v>0</v>
      </c>
      <c r="AC481" s="211">
        <f t="shared" si="196"/>
        <v>0</v>
      </c>
      <c r="AD481" s="211">
        <f t="shared" si="196"/>
        <v>0</v>
      </c>
      <c r="AE481" s="211">
        <f t="shared" si="196"/>
        <v>0</v>
      </c>
      <c r="AF481" s="211">
        <f t="shared" si="196"/>
        <v>0</v>
      </c>
      <c r="AG481" s="211">
        <f t="shared" si="196"/>
        <v>0</v>
      </c>
      <c r="AH481" s="211">
        <f t="shared" si="196"/>
        <v>0</v>
      </c>
      <c r="AI481" s="211">
        <f t="shared" si="196"/>
        <v>0</v>
      </c>
      <c r="AJ481" s="211">
        <f t="shared" si="196"/>
        <v>0</v>
      </c>
      <c r="AK481" s="211">
        <f t="shared" si="196"/>
        <v>0</v>
      </c>
      <c r="AL481" s="211">
        <f t="shared" si="196"/>
        <v>0</v>
      </c>
      <c r="AM481" s="211">
        <f t="shared" si="196"/>
        <v>0</v>
      </c>
      <c r="AN481" s="211">
        <f t="shared" si="196"/>
        <v>0</v>
      </c>
      <c r="AO481" s="211">
        <f t="shared" si="196"/>
        <v>0</v>
      </c>
      <c r="AP481" s="211">
        <f t="shared" si="196"/>
        <v>0</v>
      </c>
    </row>
    <row r="482" spans="1:42" x14ac:dyDescent="0.2">
      <c r="A482" s="16">
        <f t="shared" si="193"/>
        <v>6</v>
      </c>
      <c r="C482" s="212">
        <f t="shared" ref="C482:AP482" si="197">C345</f>
        <v>0</v>
      </c>
      <c r="D482" s="211">
        <f t="shared" si="197"/>
        <v>0</v>
      </c>
      <c r="E482" s="211">
        <f t="shared" si="197"/>
        <v>0</v>
      </c>
      <c r="F482" s="211">
        <f t="shared" si="197"/>
        <v>0</v>
      </c>
      <c r="G482" s="211">
        <f t="shared" si="197"/>
        <v>0</v>
      </c>
      <c r="H482" s="211">
        <f t="shared" si="197"/>
        <v>0</v>
      </c>
      <c r="I482" s="211">
        <f t="shared" si="197"/>
        <v>0</v>
      </c>
      <c r="J482" s="211">
        <f t="shared" si="197"/>
        <v>0</v>
      </c>
      <c r="K482" s="211">
        <f t="shared" si="197"/>
        <v>0</v>
      </c>
      <c r="L482" s="211">
        <f t="shared" si="197"/>
        <v>0</v>
      </c>
      <c r="M482" s="211">
        <f t="shared" si="197"/>
        <v>0</v>
      </c>
      <c r="N482" s="211">
        <f t="shared" si="197"/>
        <v>0</v>
      </c>
      <c r="O482" s="211">
        <f t="shared" si="197"/>
        <v>0</v>
      </c>
      <c r="P482" s="211">
        <f t="shared" si="197"/>
        <v>0</v>
      </c>
      <c r="Q482" s="211">
        <f t="shared" si="197"/>
        <v>0</v>
      </c>
      <c r="R482" s="211">
        <f t="shared" si="197"/>
        <v>0</v>
      </c>
      <c r="S482" s="211">
        <f t="shared" si="197"/>
        <v>0</v>
      </c>
      <c r="T482" s="211">
        <f t="shared" si="197"/>
        <v>0</v>
      </c>
      <c r="U482" s="211">
        <f t="shared" si="197"/>
        <v>0</v>
      </c>
      <c r="V482" s="211">
        <f t="shared" si="197"/>
        <v>0</v>
      </c>
      <c r="W482" s="211">
        <f t="shared" si="197"/>
        <v>0</v>
      </c>
      <c r="X482" s="211">
        <f t="shared" si="197"/>
        <v>0</v>
      </c>
      <c r="Y482" s="211">
        <f t="shared" si="197"/>
        <v>0</v>
      </c>
      <c r="Z482" s="211">
        <f t="shared" si="197"/>
        <v>0</v>
      </c>
      <c r="AA482" s="211">
        <f t="shared" si="197"/>
        <v>0</v>
      </c>
      <c r="AB482" s="211">
        <f t="shared" si="197"/>
        <v>0</v>
      </c>
      <c r="AC482" s="211">
        <f t="shared" si="197"/>
        <v>0</v>
      </c>
      <c r="AD482" s="211">
        <f t="shared" si="197"/>
        <v>0</v>
      </c>
      <c r="AE482" s="211">
        <f t="shared" si="197"/>
        <v>0</v>
      </c>
      <c r="AF482" s="211">
        <f t="shared" si="197"/>
        <v>0</v>
      </c>
      <c r="AG482" s="211">
        <f t="shared" si="197"/>
        <v>0</v>
      </c>
      <c r="AH482" s="211">
        <f t="shared" si="197"/>
        <v>0</v>
      </c>
      <c r="AI482" s="211">
        <f t="shared" si="197"/>
        <v>0</v>
      </c>
      <c r="AJ482" s="211">
        <f t="shared" si="197"/>
        <v>0</v>
      </c>
      <c r="AK482" s="211">
        <f t="shared" si="197"/>
        <v>0</v>
      </c>
      <c r="AL482" s="211">
        <f t="shared" si="197"/>
        <v>0</v>
      </c>
      <c r="AM482" s="211">
        <f t="shared" si="197"/>
        <v>0</v>
      </c>
      <c r="AN482" s="211">
        <f t="shared" si="197"/>
        <v>0</v>
      </c>
      <c r="AO482" s="211">
        <f t="shared" si="197"/>
        <v>0</v>
      </c>
      <c r="AP482" s="211">
        <f t="shared" si="197"/>
        <v>0</v>
      </c>
    </row>
    <row r="483" spans="1:42" x14ac:dyDescent="0.2">
      <c r="A483" s="16">
        <f t="shared" si="193"/>
        <v>7</v>
      </c>
      <c r="C483" s="212">
        <f t="shared" ref="C483:AP483" si="198">C346</f>
        <v>0</v>
      </c>
      <c r="D483" s="211">
        <f t="shared" si="198"/>
        <v>0</v>
      </c>
      <c r="E483" s="211">
        <f t="shared" si="198"/>
        <v>0</v>
      </c>
      <c r="F483" s="211">
        <f t="shared" si="198"/>
        <v>0</v>
      </c>
      <c r="G483" s="211">
        <f t="shared" si="198"/>
        <v>0</v>
      </c>
      <c r="H483" s="211">
        <f t="shared" si="198"/>
        <v>0</v>
      </c>
      <c r="I483" s="211">
        <f t="shared" si="198"/>
        <v>0</v>
      </c>
      <c r="J483" s="211">
        <f t="shared" si="198"/>
        <v>0</v>
      </c>
      <c r="K483" s="211">
        <f t="shared" si="198"/>
        <v>0</v>
      </c>
      <c r="L483" s="211">
        <f t="shared" si="198"/>
        <v>0</v>
      </c>
      <c r="M483" s="211">
        <f t="shared" si="198"/>
        <v>0</v>
      </c>
      <c r="N483" s="211">
        <f t="shared" si="198"/>
        <v>0</v>
      </c>
      <c r="O483" s="211">
        <f t="shared" si="198"/>
        <v>0</v>
      </c>
      <c r="P483" s="211">
        <f t="shared" si="198"/>
        <v>0</v>
      </c>
      <c r="Q483" s="211">
        <f t="shared" si="198"/>
        <v>0</v>
      </c>
      <c r="R483" s="211">
        <f t="shared" si="198"/>
        <v>0</v>
      </c>
      <c r="S483" s="211">
        <f t="shared" si="198"/>
        <v>0</v>
      </c>
      <c r="T483" s="211">
        <f t="shared" si="198"/>
        <v>0</v>
      </c>
      <c r="U483" s="211">
        <f t="shared" si="198"/>
        <v>0</v>
      </c>
      <c r="V483" s="211">
        <f t="shared" si="198"/>
        <v>0</v>
      </c>
      <c r="W483" s="211">
        <f t="shared" si="198"/>
        <v>0</v>
      </c>
      <c r="X483" s="211">
        <f t="shared" si="198"/>
        <v>0</v>
      </c>
      <c r="Y483" s="211">
        <f t="shared" si="198"/>
        <v>0</v>
      </c>
      <c r="Z483" s="211">
        <f t="shared" si="198"/>
        <v>0</v>
      </c>
      <c r="AA483" s="211">
        <f t="shared" si="198"/>
        <v>0</v>
      </c>
      <c r="AB483" s="211">
        <f t="shared" si="198"/>
        <v>0</v>
      </c>
      <c r="AC483" s="211">
        <f t="shared" si="198"/>
        <v>0</v>
      </c>
      <c r="AD483" s="211">
        <f t="shared" si="198"/>
        <v>0</v>
      </c>
      <c r="AE483" s="211">
        <f t="shared" si="198"/>
        <v>0</v>
      </c>
      <c r="AF483" s="211">
        <f t="shared" si="198"/>
        <v>0</v>
      </c>
      <c r="AG483" s="211">
        <f t="shared" si="198"/>
        <v>0</v>
      </c>
      <c r="AH483" s="211">
        <f t="shared" si="198"/>
        <v>0</v>
      </c>
      <c r="AI483" s="211">
        <f t="shared" si="198"/>
        <v>0</v>
      </c>
      <c r="AJ483" s="211">
        <f t="shared" si="198"/>
        <v>0</v>
      </c>
      <c r="AK483" s="211">
        <f t="shared" si="198"/>
        <v>0</v>
      </c>
      <c r="AL483" s="211">
        <f t="shared" si="198"/>
        <v>0</v>
      </c>
      <c r="AM483" s="211">
        <f t="shared" si="198"/>
        <v>0</v>
      </c>
      <c r="AN483" s="211">
        <f t="shared" si="198"/>
        <v>0</v>
      </c>
      <c r="AO483" s="211">
        <f t="shared" si="198"/>
        <v>0</v>
      </c>
      <c r="AP483" s="211">
        <f t="shared" si="198"/>
        <v>0</v>
      </c>
    </row>
    <row r="484" spans="1:42" x14ac:dyDescent="0.2">
      <c r="A484" s="16">
        <f t="shared" si="193"/>
        <v>8</v>
      </c>
      <c r="C484" s="212">
        <f t="shared" ref="C484:AP484" si="199">C347</f>
        <v>0</v>
      </c>
      <c r="D484" s="211">
        <f t="shared" si="199"/>
        <v>0</v>
      </c>
      <c r="E484" s="211">
        <f t="shared" si="199"/>
        <v>0</v>
      </c>
      <c r="F484" s="211">
        <f t="shared" si="199"/>
        <v>0</v>
      </c>
      <c r="G484" s="211">
        <f t="shared" si="199"/>
        <v>0</v>
      </c>
      <c r="H484" s="211">
        <f t="shared" si="199"/>
        <v>0</v>
      </c>
      <c r="I484" s="211">
        <f t="shared" si="199"/>
        <v>0</v>
      </c>
      <c r="J484" s="211">
        <f t="shared" si="199"/>
        <v>0</v>
      </c>
      <c r="K484" s="211">
        <f t="shared" si="199"/>
        <v>0</v>
      </c>
      <c r="L484" s="211">
        <f t="shared" si="199"/>
        <v>0</v>
      </c>
      <c r="M484" s="211">
        <f t="shared" si="199"/>
        <v>0</v>
      </c>
      <c r="N484" s="211">
        <f t="shared" si="199"/>
        <v>0</v>
      </c>
      <c r="O484" s="211">
        <f t="shared" si="199"/>
        <v>0</v>
      </c>
      <c r="P484" s="211">
        <f t="shared" si="199"/>
        <v>0</v>
      </c>
      <c r="Q484" s="211">
        <f t="shared" si="199"/>
        <v>0</v>
      </c>
      <c r="R484" s="211">
        <f t="shared" si="199"/>
        <v>0</v>
      </c>
      <c r="S484" s="211">
        <f t="shared" si="199"/>
        <v>0</v>
      </c>
      <c r="T484" s="211">
        <f t="shared" si="199"/>
        <v>0</v>
      </c>
      <c r="U484" s="211">
        <f t="shared" si="199"/>
        <v>0</v>
      </c>
      <c r="V484" s="211">
        <f t="shared" si="199"/>
        <v>0</v>
      </c>
      <c r="W484" s="211">
        <f t="shared" si="199"/>
        <v>0</v>
      </c>
      <c r="X484" s="211">
        <f t="shared" si="199"/>
        <v>0</v>
      </c>
      <c r="Y484" s="211">
        <f t="shared" si="199"/>
        <v>0</v>
      </c>
      <c r="Z484" s="211">
        <f t="shared" si="199"/>
        <v>0</v>
      </c>
      <c r="AA484" s="211">
        <f t="shared" si="199"/>
        <v>0</v>
      </c>
      <c r="AB484" s="211">
        <f t="shared" si="199"/>
        <v>0</v>
      </c>
      <c r="AC484" s="211">
        <f t="shared" si="199"/>
        <v>0</v>
      </c>
      <c r="AD484" s="211">
        <f t="shared" si="199"/>
        <v>0</v>
      </c>
      <c r="AE484" s="211">
        <f t="shared" si="199"/>
        <v>0</v>
      </c>
      <c r="AF484" s="211">
        <f t="shared" si="199"/>
        <v>0</v>
      </c>
      <c r="AG484" s="211">
        <f t="shared" si="199"/>
        <v>0</v>
      </c>
      <c r="AH484" s="211">
        <f t="shared" si="199"/>
        <v>0</v>
      </c>
      <c r="AI484" s="211">
        <f t="shared" si="199"/>
        <v>0</v>
      </c>
      <c r="AJ484" s="211">
        <f t="shared" si="199"/>
        <v>0</v>
      </c>
      <c r="AK484" s="211">
        <f t="shared" si="199"/>
        <v>0</v>
      </c>
      <c r="AL484" s="211">
        <f t="shared" si="199"/>
        <v>0</v>
      </c>
      <c r="AM484" s="211">
        <f t="shared" si="199"/>
        <v>0</v>
      </c>
      <c r="AN484" s="211">
        <f t="shared" si="199"/>
        <v>0</v>
      </c>
      <c r="AO484" s="211">
        <f t="shared" si="199"/>
        <v>0</v>
      </c>
      <c r="AP484" s="211">
        <f t="shared" si="199"/>
        <v>0</v>
      </c>
    </row>
    <row r="485" spans="1:42" x14ac:dyDescent="0.2">
      <c r="A485" s="16">
        <f>A484+1</f>
        <v>9</v>
      </c>
      <c r="C485" s="212">
        <f t="shared" ref="C485:AP485" si="200">C348</f>
        <v>0</v>
      </c>
      <c r="D485" s="211">
        <f t="shared" si="200"/>
        <v>0</v>
      </c>
      <c r="E485" s="211">
        <f t="shared" si="200"/>
        <v>0</v>
      </c>
      <c r="F485" s="211">
        <f t="shared" si="200"/>
        <v>0</v>
      </c>
      <c r="G485" s="211">
        <f t="shared" si="200"/>
        <v>0</v>
      </c>
      <c r="H485" s="211">
        <f t="shared" si="200"/>
        <v>0</v>
      </c>
      <c r="I485" s="211">
        <f t="shared" si="200"/>
        <v>0</v>
      </c>
      <c r="J485" s="211">
        <f t="shared" si="200"/>
        <v>0</v>
      </c>
      <c r="K485" s="211">
        <f t="shared" si="200"/>
        <v>0</v>
      </c>
      <c r="L485" s="211">
        <f t="shared" si="200"/>
        <v>0</v>
      </c>
      <c r="M485" s="211">
        <f t="shared" si="200"/>
        <v>0</v>
      </c>
      <c r="N485" s="211">
        <f t="shared" si="200"/>
        <v>0</v>
      </c>
      <c r="O485" s="211">
        <f t="shared" si="200"/>
        <v>0</v>
      </c>
      <c r="P485" s="211">
        <f t="shared" si="200"/>
        <v>0</v>
      </c>
      <c r="Q485" s="211">
        <f t="shared" si="200"/>
        <v>0</v>
      </c>
      <c r="R485" s="211">
        <f t="shared" si="200"/>
        <v>0</v>
      </c>
      <c r="S485" s="211">
        <f t="shared" si="200"/>
        <v>0</v>
      </c>
      <c r="T485" s="211">
        <f t="shared" si="200"/>
        <v>0</v>
      </c>
      <c r="U485" s="211">
        <f t="shared" si="200"/>
        <v>0</v>
      </c>
      <c r="V485" s="211">
        <f t="shared" si="200"/>
        <v>0</v>
      </c>
      <c r="W485" s="211">
        <f t="shared" si="200"/>
        <v>0</v>
      </c>
      <c r="X485" s="211">
        <f t="shared" si="200"/>
        <v>0</v>
      </c>
      <c r="Y485" s="211">
        <f t="shared" si="200"/>
        <v>0</v>
      </c>
      <c r="Z485" s="211">
        <f t="shared" si="200"/>
        <v>0</v>
      </c>
      <c r="AA485" s="211">
        <f t="shared" si="200"/>
        <v>0</v>
      </c>
      <c r="AB485" s="211">
        <f t="shared" si="200"/>
        <v>0</v>
      </c>
      <c r="AC485" s="211">
        <f t="shared" si="200"/>
        <v>0</v>
      </c>
      <c r="AD485" s="211">
        <f t="shared" si="200"/>
        <v>0</v>
      </c>
      <c r="AE485" s="211">
        <f t="shared" si="200"/>
        <v>0</v>
      </c>
      <c r="AF485" s="211">
        <f t="shared" si="200"/>
        <v>0</v>
      </c>
      <c r="AG485" s="211">
        <f t="shared" si="200"/>
        <v>0</v>
      </c>
      <c r="AH485" s="211">
        <f t="shared" si="200"/>
        <v>0</v>
      </c>
      <c r="AI485" s="211">
        <f t="shared" si="200"/>
        <v>0</v>
      </c>
      <c r="AJ485" s="211">
        <f t="shared" si="200"/>
        <v>0</v>
      </c>
      <c r="AK485" s="211">
        <f t="shared" si="200"/>
        <v>0</v>
      </c>
      <c r="AL485" s="211">
        <f t="shared" si="200"/>
        <v>0</v>
      </c>
      <c r="AM485" s="211">
        <f t="shared" si="200"/>
        <v>0</v>
      </c>
      <c r="AN485" s="211">
        <f t="shared" si="200"/>
        <v>0</v>
      </c>
      <c r="AO485" s="211">
        <f t="shared" si="200"/>
        <v>0</v>
      </c>
      <c r="AP485" s="211">
        <f t="shared" si="200"/>
        <v>0</v>
      </c>
    </row>
    <row r="486" spans="1:42" x14ac:dyDescent="0.2">
      <c r="A486" s="16">
        <f t="shared" ref="A486" si="201">A485+1</f>
        <v>10</v>
      </c>
      <c r="C486" s="212">
        <f t="shared" ref="C486:AP486" si="202">C349</f>
        <v>0</v>
      </c>
      <c r="D486" s="211">
        <f t="shared" si="202"/>
        <v>0</v>
      </c>
      <c r="E486" s="211">
        <f t="shared" si="202"/>
        <v>0</v>
      </c>
      <c r="F486" s="211">
        <f t="shared" si="202"/>
        <v>0</v>
      </c>
      <c r="G486" s="211">
        <f t="shared" si="202"/>
        <v>0</v>
      </c>
      <c r="H486" s="211">
        <f t="shared" si="202"/>
        <v>0</v>
      </c>
      <c r="I486" s="211">
        <f t="shared" si="202"/>
        <v>0</v>
      </c>
      <c r="J486" s="211">
        <f t="shared" si="202"/>
        <v>0</v>
      </c>
      <c r="K486" s="211">
        <f t="shared" si="202"/>
        <v>0</v>
      </c>
      <c r="L486" s="211">
        <f t="shared" si="202"/>
        <v>0</v>
      </c>
      <c r="M486" s="211">
        <f t="shared" si="202"/>
        <v>0</v>
      </c>
      <c r="N486" s="211">
        <f t="shared" si="202"/>
        <v>0</v>
      </c>
      <c r="O486" s="211">
        <f t="shared" si="202"/>
        <v>0</v>
      </c>
      <c r="P486" s="211">
        <f t="shared" si="202"/>
        <v>0</v>
      </c>
      <c r="Q486" s="211">
        <f t="shared" si="202"/>
        <v>0</v>
      </c>
      <c r="R486" s="211">
        <f t="shared" si="202"/>
        <v>0</v>
      </c>
      <c r="S486" s="211">
        <f t="shared" si="202"/>
        <v>0</v>
      </c>
      <c r="T486" s="211">
        <f t="shared" si="202"/>
        <v>0</v>
      </c>
      <c r="U486" s="211">
        <f t="shared" si="202"/>
        <v>0</v>
      </c>
      <c r="V486" s="211">
        <f t="shared" si="202"/>
        <v>0</v>
      </c>
      <c r="W486" s="211">
        <f t="shared" si="202"/>
        <v>0</v>
      </c>
      <c r="X486" s="211">
        <f t="shared" si="202"/>
        <v>0</v>
      </c>
      <c r="Y486" s="211">
        <f t="shared" si="202"/>
        <v>0</v>
      </c>
      <c r="Z486" s="211">
        <f t="shared" si="202"/>
        <v>0</v>
      </c>
      <c r="AA486" s="211">
        <f t="shared" si="202"/>
        <v>0</v>
      </c>
      <c r="AB486" s="211">
        <f t="shared" si="202"/>
        <v>0</v>
      </c>
      <c r="AC486" s="211">
        <f t="shared" si="202"/>
        <v>0</v>
      </c>
      <c r="AD486" s="211">
        <f t="shared" si="202"/>
        <v>0</v>
      </c>
      <c r="AE486" s="211">
        <f t="shared" si="202"/>
        <v>0</v>
      </c>
      <c r="AF486" s="211">
        <f t="shared" si="202"/>
        <v>0</v>
      </c>
      <c r="AG486" s="211">
        <f t="shared" si="202"/>
        <v>0</v>
      </c>
      <c r="AH486" s="211">
        <f t="shared" si="202"/>
        <v>0</v>
      </c>
      <c r="AI486" s="211">
        <f t="shared" si="202"/>
        <v>0</v>
      </c>
      <c r="AJ486" s="211">
        <f t="shared" si="202"/>
        <v>0</v>
      </c>
      <c r="AK486" s="211">
        <f t="shared" si="202"/>
        <v>0</v>
      </c>
      <c r="AL486" s="211">
        <f t="shared" si="202"/>
        <v>0</v>
      </c>
      <c r="AM486" s="211">
        <f t="shared" si="202"/>
        <v>0</v>
      </c>
      <c r="AN486" s="211">
        <f t="shared" si="202"/>
        <v>0</v>
      </c>
      <c r="AO486" s="211">
        <f t="shared" si="202"/>
        <v>0</v>
      </c>
      <c r="AP486" s="211">
        <f t="shared" si="202"/>
        <v>0</v>
      </c>
    </row>
    <row r="487" spans="1:42" x14ac:dyDescent="0.2">
      <c r="A487" s="32"/>
      <c r="C487" s="212"/>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2">
      <c r="A488" s="32" t="s">
        <v>77</v>
      </c>
      <c r="C488" s="212"/>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16">
        <v>1</v>
      </c>
      <c r="B489" s="194">
        <f t="shared" ref="B489:B498" si="203">SUM(C489:AP489)</f>
        <v>0</v>
      </c>
      <c r="C489" s="212">
        <f t="shared" ref="C489:AP489" si="204">LOOKUP(C477,$B$446:$AP$446,$B$447:$AP$447)*$B668/100</f>
        <v>0</v>
      </c>
      <c r="D489" s="212">
        <f t="shared" si="204"/>
        <v>0</v>
      </c>
      <c r="E489" s="212">
        <f t="shared" si="204"/>
        <v>0</v>
      </c>
      <c r="F489" s="212">
        <f t="shared" si="204"/>
        <v>0</v>
      </c>
      <c r="G489" s="212">
        <f t="shared" si="204"/>
        <v>0</v>
      </c>
      <c r="H489" s="212">
        <f t="shared" si="204"/>
        <v>0</v>
      </c>
      <c r="I489" s="212">
        <f t="shared" si="204"/>
        <v>0</v>
      </c>
      <c r="J489" s="212">
        <f t="shared" si="204"/>
        <v>0</v>
      </c>
      <c r="K489" s="212">
        <f t="shared" si="204"/>
        <v>0</v>
      </c>
      <c r="L489" s="212">
        <f t="shared" si="204"/>
        <v>0</v>
      </c>
      <c r="M489" s="212">
        <f t="shared" si="204"/>
        <v>0</v>
      </c>
      <c r="N489" s="212">
        <f t="shared" si="204"/>
        <v>0</v>
      </c>
      <c r="O489" s="212">
        <f t="shared" si="204"/>
        <v>0</v>
      </c>
      <c r="P489" s="212">
        <f t="shared" si="204"/>
        <v>0</v>
      </c>
      <c r="Q489" s="212">
        <f t="shared" si="204"/>
        <v>0</v>
      </c>
      <c r="R489" s="212">
        <f t="shared" si="204"/>
        <v>0</v>
      </c>
      <c r="S489" s="212">
        <f t="shared" si="204"/>
        <v>0</v>
      </c>
      <c r="T489" s="212">
        <f t="shared" si="204"/>
        <v>0</v>
      </c>
      <c r="U489" s="212">
        <f t="shared" si="204"/>
        <v>0</v>
      </c>
      <c r="V489" s="212">
        <f t="shared" si="204"/>
        <v>0</v>
      </c>
      <c r="W489" s="212">
        <f t="shared" si="204"/>
        <v>0</v>
      </c>
      <c r="X489" s="212">
        <f t="shared" si="204"/>
        <v>0</v>
      </c>
      <c r="Y489" s="212">
        <f t="shared" si="204"/>
        <v>0</v>
      </c>
      <c r="Z489" s="212">
        <f t="shared" si="204"/>
        <v>0</v>
      </c>
      <c r="AA489" s="212">
        <f t="shared" si="204"/>
        <v>0</v>
      </c>
      <c r="AB489" s="212">
        <f t="shared" si="204"/>
        <v>0</v>
      </c>
      <c r="AC489" s="212">
        <f t="shared" si="204"/>
        <v>0</v>
      </c>
      <c r="AD489" s="212">
        <f t="shared" si="204"/>
        <v>0</v>
      </c>
      <c r="AE489" s="212">
        <f t="shared" si="204"/>
        <v>0</v>
      </c>
      <c r="AF489" s="212">
        <f t="shared" si="204"/>
        <v>0</v>
      </c>
      <c r="AG489" s="212">
        <f t="shared" si="204"/>
        <v>0</v>
      </c>
      <c r="AH489" s="212">
        <f t="shared" si="204"/>
        <v>0</v>
      </c>
      <c r="AI489" s="212">
        <f t="shared" si="204"/>
        <v>0</v>
      </c>
      <c r="AJ489" s="212">
        <f t="shared" si="204"/>
        <v>0</v>
      </c>
      <c r="AK489" s="212">
        <f t="shared" si="204"/>
        <v>0</v>
      </c>
      <c r="AL489" s="212">
        <f t="shared" si="204"/>
        <v>0</v>
      </c>
      <c r="AM489" s="212">
        <f t="shared" si="204"/>
        <v>0</v>
      </c>
      <c r="AN489" s="212">
        <f t="shared" si="204"/>
        <v>0</v>
      </c>
      <c r="AO489" s="212">
        <f t="shared" si="204"/>
        <v>0</v>
      </c>
      <c r="AP489" s="212">
        <f t="shared" si="204"/>
        <v>0</v>
      </c>
    </row>
    <row r="490" spans="1:42" x14ac:dyDescent="0.2">
      <c r="A490" s="16">
        <f>A489+1</f>
        <v>2</v>
      </c>
      <c r="B490" s="194">
        <f t="shared" si="203"/>
        <v>0</v>
      </c>
      <c r="C490" s="212">
        <f t="shared" ref="C490:AP490" si="205">LOOKUP(C478,$B$446:$AP$446,$B$447:$AP$447)*$B669/100</f>
        <v>0</v>
      </c>
      <c r="D490" s="212">
        <f t="shared" si="205"/>
        <v>0</v>
      </c>
      <c r="E490" s="212">
        <f t="shared" si="205"/>
        <v>0</v>
      </c>
      <c r="F490" s="212">
        <f t="shared" si="205"/>
        <v>0</v>
      </c>
      <c r="G490" s="212">
        <f t="shared" si="205"/>
        <v>0</v>
      </c>
      <c r="H490" s="212">
        <f t="shared" si="205"/>
        <v>0</v>
      </c>
      <c r="I490" s="212">
        <f t="shared" si="205"/>
        <v>0</v>
      </c>
      <c r="J490" s="212">
        <f t="shared" si="205"/>
        <v>0</v>
      </c>
      <c r="K490" s="212">
        <f t="shared" si="205"/>
        <v>0</v>
      </c>
      <c r="L490" s="212">
        <f t="shared" si="205"/>
        <v>0</v>
      </c>
      <c r="M490" s="212">
        <f t="shared" si="205"/>
        <v>0</v>
      </c>
      <c r="N490" s="212">
        <f t="shared" si="205"/>
        <v>0</v>
      </c>
      <c r="O490" s="212">
        <f t="shared" si="205"/>
        <v>0</v>
      </c>
      <c r="P490" s="212">
        <f t="shared" si="205"/>
        <v>0</v>
      </c>
      <c r="Q490" s="212">
        <f t="shared" si="205"/>
        <v>0</v>
      </c>
      <c r="R490" s="212">
        <f t="shared" si="205"/>
        <v>0</v>
      </c>
      <c r="S490" s="212">
        <f t="shared" si="205"/>
        <v>0</v>
      </c>
      <c r="T490" s="212">
        <f t="shared" si="205"/>
        <v>0</v>
      </c>
      <c r="U490" s="212">
        <f t="shared" si="205"/>
        <v>0</v>
      </c>
      <c r="V490" s="212">
        <f t="shared" si="205"/>
        <v>0</v>
      </c>
      <c r="W490" s="212">
        <f t="shared" si="205"/>
        <v>0</v>
      </c>
      <c r="X490" s="212">
        <f t="shared" si="205"/>
        <v>0</v>
      </c>
      <c r="Y490" s="212">
        <f t="shared" si="205"/>
        <v>0</v>
      </c>
      <c r="Z490" s="212">
        <f t="shared" si="205"/>
        <v>0</v>
      </c>
      <c r="AA490" s="212">
        <f t="shared" si="205"/>
        <v>0</v>
      </c>
      <c r="AB490" s="212">
        <f t="shared" si="205"/>
        <v>0</v>
      </c>
      <c r="AC490" s="212">
        <f t="shared" si="205"/>
        <v>0</v>
      </c>
      <c r="AD490" s="212">
        <f t="shared" si="205"/>
        <v>0</v>
      </c>
      <c r="AE490" s="212">
        <f t="shared" si="205"/>
        <v>0</v>
      </c>
      <c r="AF490" s="212">
        <f t="shared" si="205"/>
        <v>0</v>
      </c>
      <c r="AG490" s="212">
        <f t="shared" si="205"/>
        <v>0</v>
      </c>
      <c r="AH490" s="212">
        <f t="shared" si="205"/>
        <v>0</v>
      </c>
      <c r="AI490" s="212">
        <f t="shared" si="205"/>
        <v>0</v>
      </c>
      <c r="AJ490" s="212">
        <f t="shared" si="205"/>
        <v>0</v>
      </c>
      <c r="AK490" s="212">
        <f t="shared" si="205"/>
        <v>0</v>
      </c>
      <c r="AL490" s="212">
        <f t="shared" si="205"/>
        <v>0</v>
      </c>
      <c r="AM490" s="212">
        <f t="shared" si="205"/>
        <v>0</v>
      </c>
      <c r="AN490" s="212">
        <f t="shared" si="205"/>
        <v>0</v>
      </c>
      <c r="AO490" s="212">
        <f t="shared" si="205"/>
        <v>0</v>
      </c>
      <c r="AP490" s="212">
        <f t="shared" si="205"/>
        <v>0</v>
      </c>
    </row>
    <row r="491" spans="1:42" x14ac:dyDescent="0.2">
      <c r="A491" s="16">
        <f t="shared" ref="A491:A496" si="206">A490+1</f>
        <v>3</v>
      </c>
      <c r="B491" s="194">
        <f t="shared" si="203"/>
        <v>0</v>
      </c>
      <c r="C491" s="212">
        <f t="shared" ref="C491:AP491" si="207">LOOKUP(C479,$B$446:$AP$446,$B$447:$AP$447)*$B670/100</f>
        <v>0</v>
      </c>
      <c r="D491" s="212">
        <f t="shared" si="207"/>
        <v>0</v>
      </c>
      <c r="E491" s="212">
        <f t="shared" si="207"/>
        <v>0</v>
      </c>
      <c r="F491" s="212">
        <f t="shared" si="207"/>
        <v>0</v>
      </c>
      <c r="G491" s="212">
        <f t="shared" si="207"/>
        <v>0</v>
      </c>
      <c r="H491" s="212">
        <f t="shared" si="207"/>
        <v>0</v>
      </c>
      <c r="I491" s="212">
        <f t="shared" si="207"/>
        <v>0</v>
      </c>
      <c r="J491" s="212">
        <f t="shared" si="207"/>
        <v>0</v>
      </c>
      <c r="K491" s="212">
        <f t="shared" si="207"/>
        <v>0</v>
      </c>
      <c r="L491" s="212">
        <f t="shared" si="207"/>
        <v>0</v>
      </c>
      <c r="M491" s="212">
        <f t="shared" si="207"/>
        <v>0</v>
      </c>
      <c r="N491" s="212">
        <f t="shared" si="207"/>
        <v>0</v>
      </c>
      <c r="O491" s="212">
        <f t="shared" si="207"/>
        <v>0</v>
      </c>
      <c r="P491" s="212">
        <f t="shared" si="207"/>
        <v>0</v>
      </c>
      <c r="Q491" s="212">
        <f t="shared" si="207"/>
        <v>0</v>
      </c>
      <c r="R491" s="212">
        <f t="shared" si="207"/>
        <v>0</v>
      </c>
      <c r="S491" s="212">
        <f t="shared" si="207"/>
        <v>0</v>
      </c>
      <c r="T491" s="212">
        <f t="shared" si="207"/>
        <v>0</v>
      </c>
      <c r="U491" s="212">
        <f t="shared" si="207"/>
        <v>0</v>
      </c>
      <c r="V491" s="212">
        <f t="shared" si="207"/>
        <v>0</v>
      </c>
      <c r="W491" s="212">
        <f t="shared" si="207"/>
        <v>0</v>
      </c>
      <c r="X491" s="212">
        <f t="shared" si="207"/>
        <v>0</v>
      </c>
      <c r="Y491" s="212">
        <f t="shared" si="207"/>
        <v>0</v>
      </c>
      <c r="Z491" s="212">
        <f t="shared" si="207"/>
        <v>0</v>
      </c>
      <c r="AA491" s="212">
        <f t="shared" si="207"/>
        <v>0</v>
      </c>
      <c r="AB491" s="212">
        <f t="shared" si="207"/>
        <v>0</v>
      </c>
      <c r="AC491" s="212">
        <f t="shared" si="207"/>
        <v>0</v>
      </c>
      <c r="AD491" s="212">
        <f t="shared" si="207"/>
        <v>0</v>
      </c>
      <c r="AE491" s="212">
        <f t="shared" si="207"/>
        <v>0</v>
      </c>
      <c r="AF491" s="212">
        <f t="shared" si="207"/>
        <v>0</v>
      </c>
      <c r="AG491" s="212">
        <f t="shared" si="207"/>
        <v>0</v>
      </c>
      <c r="AH491" s="212">
        <f t="shared" si="207"/>
        <v>0</v>
      </c>
      <c r="AI491" s="212">
        <f t="shared" si="207"/>
        <v>0</v>
      </c>
      <c r="AJ491" s="212">
        <f t="shared" si="207"/>
        <v>0</v>
      </c>
      <c r="AK491" s="212">
        <f t="shared" si="207"/>
        <v>0</v>
      </c>
      <c r="AL491" s="212">
        <f t="shared" si="207"/>
        <v>0</v>
      </c>
      <c r="AM491" s="212">
        <f t="shared" si="207"/>
        <v>0</v>
      </c>
      <c r="AN491" s="212">
        <f t="shared" si="207"/>
        <v>0</v>
      </c>
      <c r="AO491" s="212">
        <f t="shared" si="207"/>
        <v>0</v>
      </c>
      <c r="AP491" s="212">
        <f t="shared" si="207"/>
        <v>0</v>
      </c>
    </row>
    <row r="492" spans="1:42" x14ac:dyDescent="0.2">
      <c r="A492" s="16">
        <f t="shared" si="206"/>
        <v>4</v>
      </c>
      <c r="B492" s="194">
        <f t="shared" si="203"/>
        <v>0</v>
      </c>
      <c r="C492" s="212">
        <f t="shared" ref="C492:AP492" si="208">LOOKUP(C480,$B$446:$AP$446,$B$447:$AP$447)*$B671/100</f>
        <v>0</v>
      </c>
      <c r="D492" s="212">
        <f t="shared" si="208"/>
        <v>0</v>
      </c>
      <c r="E492" s="212">
        <f t="shared" si="208"/>
        <v>0</v>
      </c>
      <c r="F492" s="212">
        <f t="shared" si="208"/>
        <v>0</v>
      </c>
      <c r="G492" s="212">
        <f t="shared" si="208"/>
        <v>0</v>
      </c>
      <c r="H492" s="212">
        <f t="shared" si="208"/>
        <v>0</v>
      </c>
      <c r="I492" s="212">
        <f t="shared" si="208"/>
        <v>0</v>
      </c>
      <c r="J492" s="212">
        <f t="shared" si="208"/>
        <v>0</v>
      </c>
      <c r="K492" s="212">
        <f t="shared" si="208"/>
        <v>0</v>
      </c>
      <c r="L492" s="212">
        <f t="shared" si="208"/>
        <v>0</v>
      </c>
      <c r="M492" s="212">
        <f t="shared" si="208"/>
        <v>0</v>
      </c>
      <c r="N492" s="212">
        <f t="shared" si="208"/>
        <v>0</v>
      </c>
      <c r="O492" s="212">
        <f t="shared" si="208"/>
        <v>0</v>
      </c>
      <c r="P492" s="212">
        <f t="shared" si="208"/>
        <v>0</v>
      </c>
      <c r="Q492" s="212">
        <f t="shared" si="208"/>
        <v>0</v>
      </c>
      <c r="R492" s="212">
        <f t="shared" si="208"/>
        <v>0</v>
      </c>
      <c r="S492" s="212">
        <f t="shared" si="208"/>
        <v>0</v>
      </c>
      <c r="T492" s="212">
        <f t="shared" si="208"/>
        <v>0</v>
      </c>
      <c r="U492" s="212">
        <f t="shared" si="208"/>
        <v>0</v>
      </c>
      <c r="V492" s="212">
        <f t="shared" si="208"/>
        <v>0</v>
      </c>
      <c r="W492" s="212">
        <f t="shared" si="208"/>
        <v>0</v>
      </c>
      <c r="X492" s="212">
        <f t="shared" si="208"/>
        <v>0</v>
      </c>
      <c r="Y492" s="212">
        <f t="shared" si="208"/>
        <v>0</v>
      </c>
      <c r="Z492" s="212">
        <f t="shared" si="208"/>
        <v>0</v>
      </c>
      <c r="AA492" s="212">
        <f t="shared" si="208"/>
        <v>0</v>
      </c>
      <c r="AB492" s="212">
        <f t="shared" si="208"/>
        <v>0</v>
      </c>
      <c r="AC492" s="212">
        <f t="shared" si="208"/>
        <v>0</v>
      </c>
      <c r="AD492" s="212">
        <f t="shared" si="208"/>
        <v>0</v>
      </c>
      <c r="AE492" s="212">
        <f t="shared" si="208"/>
        <v>0</v>
      </c>
      <c r="AF492" s="212">
        <f t="shared" si="208"/>
        <v>0</v>
      </c>
      <c r="AG492" s="212">
        <f t="shared" si="208"/>
        <v>0</v>
      </c>
      <c r="AH492" s="212">
        <f t="shared" si="208"/>
        <v>0</v>
      </c>
      <c r="AI492" s="212">
        <f t="shared" si="208"/>
        <v>0</v>
      </c>
      <c r="AJ492" s="212">
        <f t="shared" si="208"/>
        <v>0</v>
      </c>
      <c r="AK492" s="212">
        <f t="shared" si="208"/>
        <v>0</v>
      </c>
      <c r="AL492" s="212">
        <f t="shared" si="208"/>
        <v>0</v>
      </c>
      <c r="AM492" s="212">
        <f t="shared" si="208"/>
        <v>0</v>
      </c>
      <c r="AN492" s="212">
        <f t="shared" si="208"/>
        <v>0</v>
      </c>
      <c r="AO492" s="212">
        <f t="shared" si="208"/>
        <v>0</v>
      </c>
      <c r="AP492" s="212">
        <f t="shared" si="208"/>
        <v>0</v>
      </c>
    </row>
    <row r="493" spans="1:42" x14ac:dyDescent="0.2">
      <c r="A493" s="16">
        <f t="shared" si="206"/>
        <v>5</v>
      </c>
      <c r="B493" s="194">
        <f t="shared" si="203"/>
        <v>0</v>
      </c>
      <c r="C493" s="212">
        <f t="shared" ref="C493:AP493" si="209">LOOKUP(C481,$B$446:$AP$446,$B$447:$AP$447)*$B672/100</f>
        <v>0</v>
      </c>
      <c r="D493" s="212">
        <f t="shared" si="209"/>
        <v>0</v>
      </c>
      <c r="E493" s="212">
        <f t="shared" si="209"/>
        <v>0</v>
      </c>
      <c r="F493" s="212">
        <f t="shared" si="209"/>
        <v>0</v>
      </c>
      <c r="G493" s="212">
        <f t="shared" si="209"/>
        <v>0</v>
      </c>
      <c r="H493" s="212">
        <f t="shared" si="209"/>
        <v>0</v>
      </c>
      <c r="I493" s="212">
        <f t="shared" si="209"/>
        <v>0</v>
      </c>
      <c r="J493" s="212">
        <f t="shared" si="209"/>
        <v>0</v>
      </c>
      <c r="K493" s="212">
        <f t="shared" si="209"/>
        <v>0</v>
      </c>
      <c r="L493" s="212">
        <f t="shared" si="209"/>
        <v>0</v>
      </c>
      <c r="M493" s="212">
        <f t="shared" si="209"/>
        <v>0</v>
      </c>
      <c r="N493" s="212">
        <f t="shared" si="209"/>
        <v>0</v>
      </c>
      <c r="O493" s="212">
        <f t="shared" si="209"/>
        <v>0</v>
      </c>
      <c r="P493" s="212">
        <f t="shared" si="209"/>
        <v>0</v>
      </c>
      <c r="Q493" s="212">
        <f t="shared" si="209"/>
        <v>0</v>
      </c>
      <c r="R493" s="212">
        <f t="shared" si="209"/>
        <v>0</v>
      </c>
      <c r="S493" s="212">
        <f t="shared" si="209"/>
        <v>0</v>
      </c>
      <c r="T493" s="212">
        <f t="shared" si="209"/>
        <v>0</v>
      </c>
      <c r="U493" s="212">
        <f t="shared" si="209"/>
        <v>0</v>
      </c>
      <c r="V493" s="212">
        <f t="shared" si="209"/>
        <v>0</v>
      </c>
      <c r="W493" s="212">
        <f t="shared" si="209"/>
        <v>0</v>
      </c>
      <c r="X493" s="212">
        <f t="shared" si="209"/>
        <v>0</v>
      </c>
      <c r="Y493" s="212">
        <f t="shared" si="209"/>
        <v>0</v>
      </c>
      <c r="Z493" s="212">
        <f t="shared" si="209"/>
        <v>0</v>
      </c>
      <c r="AA493" s="212">
        <f t="shared" si="209"/>
        <v>0</v>
      </c>
      <c r="AB493" s="212">
        <f t="shared" si="209"/>
        <v>0</v>
      </c>
      <c r="AC493" s="212">
        <f t="shared" si="209"/>
        <v>0</v>
      </c>
      <c r="AD493" s="212">
        <f t="shared" si="209"/>
        <v>0</v>
      </c>
      <c r="AE493" s="212">
        <f t="shared" si="209"/>
        <v>0</v>
      </c>
      <c r="AF493" s="212">
        <f t="shared" si="209"/>
        <v>0</v>
      </c>
      <c r="AG493" s="212">
        <f t="shared" si="209"/>
        <v>0</v>
      </c>
      <c r="AH493" s="212">
        <f t="shared" si="209"/>
        <v>0</v>
      </c>
      <c r="AI493" s="212">
        <f t="shared" si="209"/>
        <v>0</v>
      </c>
      <c r="AJ493" s="212">
        <f t="shared" si="209"/>
        <v>0</v>
      </c>
      <c r="AK493" s="212">
        <f t="shared" si="209"/>
        <v>0</v>
      </c>
      <c r="AL493" s="212">
        <f t="shared" si="209"/>
        <v>0</v>
      </c>
      <c r="AM493" s="212">
        <f t="shared" si="209"/>
        <v>0</v>
      </c>
      <c r="AN493" s="212">
        <f t="shared" si="209"/>
        <v>0</v>
      </c>
      <c r="AO493" s="212">
        <f t="shared" si="209"/>
        <v>0</v>
      </c>
      <c r="AP493" s="212">
        <f t="shared" si="209"/>
        <v>0</v>
      </c>
    </row>
    <row r="494" spans="1:42" x14ac:dyDescent="0.2">
      <c r="A494" s="16">
        <f t="shared" si="206"/>
        <v>6</v>
      </c>
      <c r="B494" s="194">
        <f t="shared" si="203"/>
        <v>0</v>
      </c>
      <c r="C494" s="212">
        <f t="shared" ref="C494:AP494" si="210">LOOKUP(C482,$B$446:$AP$446,$B$447:$AP$447)*$B673/100</f>
        <v>0</v>
      </c>
      <c r="D494" s="212">
        <f t="shared" si="210"/>
        <v>0</v>
      </c>
      <c r="E494" s="212">
        <f t="shared" si="210"/>
        <v>0</v>
      </c>
      <c r="F494" s="212">
        <f t="shared" si="210"/>
        <v>0</v>
      </c>
      <c r="G494" s="212">
        <f t="shared" si="210"/>
        <v>0</v>
      </c>
      <c r="H494" s="212">
        <f t="shared" si="210"/>
        <v>0</v>
      </c>
      <c r="I494" s="212">
        <f t="shared" si="210"/>
        <v>0</v>
      </c>
      <c r="J494" s="212">
        <f t="shared" si="210"/>
        <v>0</v>
      </c>
      <c r="K494" s="212">
        <f t="shared" si="210"/>
        <v>0</v>
      </c>
      <c r="L494" s="212">
        <f t="shared" si="210"/>
        <v>0</v>
      </c>
      <c r="M494" s="212">
        <f t="shared" si="210"/>
        <v>0</v>
      </c>
      <c r="N494" s="212">
        <f t="shared" si="210"/>
        <v>0</v>
      </c>
      <c r="O494" s="212">
        <f t="shared" si="210"/>
        <v>0</v>
      </c>
      <c r="P494" s="212">
        <f t="shared" si="210"/>
        <v>0</v>
      </c>
      <c r="Q494" s="212">
        <f t="shared" si="210"/>
        <v>0</v>
      </c>
      <c r="R494" s="212">
        <f t="shared" si="210"/>
        <v>0</v>
      </c>
      <c r="S494" s="212">
        <f t="shared" si="210"/>
        <v>0</v>
      </c>
      <c r="T494" s="212">
        <f t="shared" si="210"/>
        <v>0</v>
      </c>
      <c r="U494" s="212">
        <f t="shared" si="210"/>
        <v>0</v>
      </c>
      <c r="V494" s="212">
        <f t="shared" si="210"/>
        <v>0</v>
      </c>
      <c r="W494" s="212">
        <f t="shared" si="210"/>
        <v>0</v>
      </c>
      <c r="X494" s="212">
        <f t="shared" si="210"/>
        <v>0</v>
      </c>
      <c r="Y494" s="212">
        <f t="shared" si="210"/>
        <v>0</v>
      </c>
      <c r="Z494" s="212">
        <f t="shared" si="210"/>
        <v>0</v>
      </c>
      <c r="AA494" s="212">
        <f t="shared" si="210"/>
        <v>0</v>
      </c>
      <c r="AB494" s="212">
        <f t="shared" si="210"/>
        <v>0</v>
      </c>
      <c r="AC494" s="212">
        <f t="shared" si="210"/>
        <v>0</v>
      </c>
      <c r="AD494" s="212">
        <f t="shared" si="210"/>
        <v>0</v>
      </c>
      <c r="AE494" s="212">
        <f t="shared" si="210"/>
        <v>0</v>
      </c>
      <c r="AF494" s="212">
        <f t="shared" si="210"/>
        <v>0</v>
      </c>
      <c r="AG494" s="212">
        <f t="shared" si="210"/>
        <v>0</v>
      </c>
      <c r="AH494" s="212">
        <f t="shared" si="210"/>
        <v>0</v>
      </c>
      <c r="AI494" s="212">
        <f t="shared" si="210"/>
        <v>0</v>
      </c>
      <c r="AJ494" s="212">
        <f t="shared" si="210"/>
        <v>0</v>
      </c>
      <c r="AK494" s="212">
        <f t="shared" si="210"/>
        <v>0</v>
      </c>
      <c r="AL494" s="212">
        <f t="shared" si="210"/>
        <v>0</v>
      </c>
      <c r="AM494" s="212">
        <f t="shared" si="210"/>
        <v>0</v>
      </c>
      <c r="AN494" s="212">
        <f t="shared" si="210"/>
        <v>0</v>
      </c>
      <c r="AO494" s="212">
        <f t="shared" si="210"/>
        <v>0</v>
      </c>
      <c r="AP494" s="212">
        <f t="shared" si="210"/>
        <v>0</v>
      </c>
    </row>
    <row r="495" spans="1:42" x14ac:dyDescent="0.2">
      <c r="A495" s="16">
        <f t="shared" si="206"/>
        <v>7</v>
      </c>
      <c r="B495" s="194">
        <f t="shared" si="203"/>
        <v>0</v>
      </c>
      <c r="C495" s="212">
        <f t="shared" ref="C495:AP495" si="211">LOOKUP(C483,$B$446:$AP$446,$B$447:$AP$447)*$B674/100</f>
        <v>0</v>
      </c>
      <c r="D495" s="212">
        <f t="shared" si="211"/>
        <v>0</v>
      </c>
      <c r="E495" s="212">
        <f t="shared" si="211"/>
        <v>0</v>
      </c>
      <c r="F495" s="212">
        <f t="shared" si="211"/>
        <v>0</v>
      </c>
      <c r="G495" s="212">
        <f t="shared" si="211"/>
        <v>0</v>
      </c>
      <c r="H495" s="212">
        <f t="shared" si="211"/>
        <v>0</v>
      </c>
      <c r="I495" s="212">
        <f t="shared" si="211"/>
        <v>0</v>
      </c>
      <c r="J495" s="212">
        <f t="shared" si="211"/>
        <v>0</v>
      </c>
      <c r="K495" s="212">
        <f t="shared" si="211"/>
        <v>0</v>
      </c>
      <c r="L495" s="212">
        <f t="shared" si="211"/>
        <v>0</v>
      </c>
      <c r="M495" s="212">
        <f t="shared" si="211"/>
        <v>0</v>
      </c>
      <c r="N495" s="212">
        <f t="shared" si="211"/>
        <v>0</v>
      </c>
      <c r="O495" s="212">
        <f t="shared" si="211"/>
        <v>0</v>
      </c>
      <c r="P495" s="212">
        <f t="shared" si="211"/>
        <v>0</v>
      </c>
      <c r="Q495" s="212">
        <f t="shared" si="211"/>
        <v>0</v>
      </c>
      <c r="R495" s="212">
        <f t="shared" si="211"/>
        <v>0</v>
      </c>
      <c r="S495" s="212">
        <f t="shared" si="211"/>
        <v>0</v>
      </c>
      <c r="T495" s="212">
        <f t="shared" si="211"/>
        <v>0</v>
      </c>
      <c r="U495" s="212">
        <f t="shared" si="211"/>
        <v>0</v>
      </c>
      <c r="V495" s="212">
        <f t="shared" si="211"/>
        <v>0</v>
      </c>
      <c r="W495" s="212">
        <f t="shared" si="211"/>
        <v>0</v>
      </c>
      <c r="X495" s="212">
        <f t="shared" si="211"/>
        <v>0</v>
      </c>
      <c r="Y495" s="212">
        <f t="shared" si="211"/>
        <v>0</v>
      </c>
      <c r="Z495" s="212">
        <f t="shared" si="211"/>
        <v>0</v>
      </c>
      <c r="AA495" s="212">
        <f t="shared" si="211"/>
        <v>0</v>
      </c>
      <c r="AB495" s="212">
        <f t="shared" si="211"/>
        <v>0</v>
      </c>
      <c r="AC495" s="212">
        <f t="shared" si="211"/>
        <v>0</v>
      </c>
      <c r="AD495" s="212">
        <f t="shared" si="211"/>
        <v>0</v>
      </c>
      <c r="AE495" s="212">
        <f t="shared" si="211"/>
        <v>0</v>
      </c>
      <c r="AF495" s="212">
        <f t="shared" si="211"/>
        <v>0</v>
      </c>
      <c r="AG495" s="212">
        <f t="shared" si="211"/>
        <v>0</v>
      </c>
      <c r="AH495" s="212">
        <f t="shared" si="211"/>
        <v>0</v>
      </c>
      <c r="AI495" s="212">
        <f t="shared" si="211"/>
        <v>0</v>
      </c>
      <c r="AJ495" s="212">
        <f t="shared" si="211"/>
        <v>0</v>
      </c>
      <c r="AK495" s="212">
        <f t="shared" si="211"/>
        <v>0</v>
      </c>
      <c r="AL495" s="212">
        <f t="shared" si="211"/>
        <v>0</v>
      </c>
      <c r="AM495" s="212">
        <f t="shared" si="211"/>
        <v>0</v>
      </c>
      <c r="AN495" s="212">
        <f t="shared" si="211"/>
        <v>0</v>
      </c>
      <c r="AO495" s="212">
        <f t="shared" si="211"/>
        <v>0</v>
      </c>
      <c r="AP495" s="212">
        <f t="shared" si="211"/>
        <v>0</v>
      </c>
    </row>
    <row r="496" spans="1:42" x14ac:dyDescent="0.2">
      <c r="A496" s="16">
        <f t="shared" si="206"/>
        <v>8</v>
      </c>
      <c r="B496" s="194">
        <f t="shared" si="203"/>
        <v>0</v>
      </c>
      <c r="C496" s="212">
        <f t="shared" ref="C496:AP496" si="212">LOOKUP(C484,$B$446:$AP$446,$B$447:$AP$447)*$B675/100</f>
        <v>0</v>
      </c>
      <c r="D496" s="212">
        <f t="shared" si="212"/>
        <v>0</v>
      </c>
      <c r="E496" s="212">
        <f t="shared" si="212"/>
        <v>0</v>
      </c>
      <c r="F496" s="212">
        <f t="shared" si="212"/>
        <v>0</v>
      </c>
      <c r="G496" s="212">
        <f t="shared" si="212"/>
        <v>0</v>
      </c>
      <c r="H496" s="212">
        <f t="shared" si="212"/>
        <v>0</v>
      </c>
      <c r="I496" s="212">
        <f t="shared" si="212"/>
        <v>0</v>
      </c>
      <c r="J496" s="212">
        <f t="shared" si="212"/>
        <v>0</v>
      </c>
      <c r="K496" s="212">
        <f t="shared" si="212"/>
        <v>0</v>
      </c>
      <c r="L496" s="212">
        <f t="shared" si="212"/>
        <v>0</v>
      </c>
      <c r="M496" s="212">
        <f t="shared" si="212"/>
        <v>0</v>
      </c>
      <c r="N496" s="212">
        <f t="shared" si="212"/>
        <v>0</v>
      </c>
      <c r="O496" s="212">
        <f t="shared" si="212"/>
        <v>0</v>
      </c>
      <c r="P496" s="212">
        <f t="shared" si="212"/>
        <v>0</v>
      </c>
      <c r="Q496" s="212">
        <f t="shared" si="212"/>
        <v>0</v>
      </c>
      <c r="R496" s="212">
        <f t="shared" si="212"/>
        <v>0</v>
      </c>
      <c r="S496" s="212">
        <f t="shared" si="212"/>
        <v>0</v>
      </c>
      <c r="T496" s="212">
        <f t="shared" si="212"/>
        <v>0</v>
      </c>
      <c r="U496" s="212">
        <f t="shared" si="212"/>
        <v>0</v>
      </c>
      <c r="V496" s="212">
        <f t="shared" si="212"/>
        <v>0</v>
      </c>
      <c r="W496" s="212">
        <f t="shared" si="212"/>
        <v>0</v>
      </c>
      <c r="X496" s="212">
        <f t="shared" si="212"/>
        <v>0</v>
      </c>
      <c r="Y496" s="212">
        <f t="shared" si="212"/>
        <v>0</v>
      </c>
      <c r="Z496" s="212">
        <f t="shared" si="212"/>
        <v>0</v>
      </c>
      <c r="AA496" s="212">
        <f t="shared" si="212"/>
        <v>0</v>
      </c>
      <c r="AB496" s="212">
        <f t="shared" si="212"/>
        <v>0</v>
      </c>
      <c r="AC496" s="212">
        <f t="shared" si="212"/>
        <v>0</v>
      </c>
      <c r="AD496" s="212">
        <f t="shared" si="212"/>
        <v>0</v>
      </c>
      <c r="AE496" s="212">
        <f t="shared" si="212"/>
        <v>0</v>
      </c>
      <c r="AF496" s="212">
        <f t="shared" si="212"/>
        <v>0</v>
      </c>
      <c r="AG496" s="212">
        <f t="shared" si="212"/>
        <v>0</v>
      </c>
      <c r="AH496" s="212">
        <f t="shared" si="212"/>
        <v>0</v>
      </c>
      <c r="AI496" s="212">
        <f t="shared" si="212"/>
        <v>0</v>
      </c>
      <c r="AJ496" s="212">
        <f t="shared" si="212"/>
        <v>0</v>
      </c>
      <c r="AK496" s="212">
        <f t="shared" si="212"/>
        <v>0</v>
      </c>
      <c r="AL496" s="212">
        <f t="shared" si="212"/>
        <v>0</v>
      </c>
      <c r="AM496" s="212">
        <f t="shared" si="212"/>
        <v>0</v>
      </c>
      <c r="AN496" s="212">
        <f t="shared" si="212"/>
        <v>0</v>
      </c>
      <c r="AO496" s="212">
        <f t="shared" si="212"/>
        <v>0</v>
      </c>
      <c r="AP496" s="212">
        <f t="shared" si="212"/>
        <v>0</v>
      </c>
    </row>
    <row r="497" spans="1:42" x14ac:dyDescent="0.2">
      <c r="A497" s="16">
        <f>A496+1</f>
        <v>9</v>
      </c>
      <c r="B497" s="194">
        <f t="shared" si="203"/>
        <v>0</v>
      </c>
      <c r="C497" s="212">
        <f t="shared" ref="C497:AP497" si="213">LOOKUP(C485,$B$446:$AP$446,$B$447:$AP$447)*$B676/100</f>
        <v>0</v>
      </c>
      <c r="D497" s="212">
        <f t="shared" si="213"/>
        <v>0</v>
      </c>
      <c r="E497" s="212">
        <f t="shared" si="213"/>
        <v>0</v>
      </c>
      <c r="F497" s="212">
        <f t="shared" si="213"/>
        <v>0</v>
      </c>
      <c r="G497" s="212">
        <f t="shared" si="213"/>
        <v>0</v>
      </c>
      <c r="H497" s="212">
        <f t="shared" si="213"/>
        <v>0</v>
      </c>
      <c r="I497" s="212">
        <f t="shared" si="213"/>
        <v>0</v>
      </c>
      <c r="J497" s="212">
        <f t="shared" si="213"/>
        <v>0</v>
      </c>
      <c r="K497" s="212">
        <f t="shared" si="213"/>
        <v>0</v>
      </c>
      <c r="L497" s="212">
        <f t="shared" si="213"/>
        <v>0</v>
      </c>
      <c r="M497" s="212">
        <f t="shared" si="213"/>
        <v>0</v>
      </c>
      <c r="N497" s="212">
        <f t="shared" si="213"/>
        <v>0</v>
      </c>
      <c r="O497" s="212">
        <f t="shared" si="213"/>
        <v>0</v>
      </c>
      <c r="P497" s="212">
        <f t="shared" si="213"/>
        <v>0</v>
      </c>
      <c r="Q497" s="212">
        <f t="shared" si="213"/>
        <v>0</v>
      </c>
      <c r="R497" s="212">
        <f t="shared" si="213"/>
        <v>0</v>
      </c>
      <c r="S497" s="212">
        <f t="shared" si="213"/>
        <v>0</v>
      </c>
      <c r="T497" s="212">
        <f t="shared" si="213"/>
        <v>0</v>
      </c>
      <c r="U497" s="212">
        <f t="shared" si="213"/>
        <v>0</v>
      </c>
      <c r="V497" s="212">
        <f t="shared" si="213"/>
        <v>0</v>
      </c>
      <c r="W497" s="212">
        <f t="shared" si="213"/>
        <v>0</v>
      </c>
      <c r="X497" s="212">
        <f t="shared" si="213"/>
        <v>0</v>
      </c>
      <c r="Y497" s="212">
        <f t="shared" si="213"/>
        <v>0</v>
      </c>
      <c r="Z497" s="212">
        <f t="shared" si="213"/>
        <v>0</v>
      </c>
      <c r="AA497" s="212">
        <f t="shared" si="213"/>
        <v>0</v>
      </c>
      <c r="AB497" s="212">
        <f t="shared" si="213"/>
        <v>0</v>
      </c>
      <c r="AC497" s="212">
        <f t="shared" si="213"/>
        <v>0</v>
      </c>
      <c r="AD497" s="212">
        <f t="shared" si="213"/>
        <v>0</v>
      </c>
      <c r="AE497" s="212">
        <f t="shared" si="213"/>
        <v>0</v>
      </c>
      <c r="AF497" s="212">
        <f t="shared" si="213"/>
        <v>0</v>
      </c>
      <c r="AG497" s="212">
        <f t="shared" si="213"/>
        <v>0</v>
      </c>
      <c r="AH497" s="212">
        <f t="shared" si="213"/>
        <v>0</v>
      </c>
      <c r="AI497" s="212">
        <f t="shared" si="213"/>
        <v>0</v>
      </c>
      <c r="AJ497" s="212">
        <f t="shared" si="213"/>
        <v>0</v>
      </c>
      <c r="AK497" s="212">
        <f t="shared" si="213"/>
        <v>0</v>
      </c>
      <c r="AL497" s="212">
        <f t="shared" si="213"/>
        <v>0</v>
      </c>
      <c r="AM497" s="212">
        <f t="shared" si="213"/>
        <v>0</v>
      </c>
      <c r="AN497" s="212">
        <f t="shared" si="213"/>
        <v>0</v>
      </c>
      <c r="AO497" s="212">
        <f t="shared" si="213"/>
        <v>0</v>
      </c>
      <c r="AP497" s="212">
        <f t="shared" si="213"/>
        <v>0</v>
      </c>
    </row>
    <row r="498" spans="1:42" x14ac:dyDescent="0.2">
      <c r="A498" s="16">
        <f t="shared" ref="A498" si="214">A497+1</f>
        <v>10</v>
      </c>
      <c r="B498" s="194">
        <f t="shared" si="203"/>
        <v>0</v>
      </c>
      <c r="C498" s="212">
        <f t="shared" ref="C498:AP498" si="215">LOOKUP(C486,$B$446:$AP$446,$B$447:$AP$447)*$B677/100</f>
        <v>0</v>
      </c>
      <c r="D498" s="212">
        <f t="shared" si="215"/>
        <v>0</v>
      </c>
      <c r="E498" s="212">
        <f t="shared" si="215"/>
        <v>0</v>
      </c>
      <c r="F498" s="212">
        <f t="shared" si="215"/>
        <v>0</v>
      </c>
      <c r="G498" s="212">
        <f t="shared" si="215"/>
        <v>0</v>
      </c>
      <c r="H498" s="212">
        <f t="shared" si="215"/>
        <v>0</v>
      </c>
      <c r="I498" s="212">
        <f t="shared" si="215"/>
        <v>0</v>
      </c>
      <c r="J498" s="212">
        <f t="shared" si="215"/>
        <v>0</v>
      </c>
      <c r="K498" s="212">
        <f t="shared" si="215"/>
        <v>0</v>
      </c>
      <c r="L498" s="212">
        <f t="shared" si="215"/>
        <v>0</v>
      </c>
      <c r="M498" s="212">
        <f t="shared" si="215"/>
        <v>0</v>
      </c>
      <c r="N498" s="212">
        <f t="shared" si="215"/>
        <v>0</v>
      </c>
      <c r="O498" s="212">
        <f t="shared" si="215"/>
        <v>0</v>
      </c>
      <c r="P498" s="212">
        <f t="shared" si="215"/>
        <v>0</v>
      </c>
      <c r="Q498" s="212">
        <f t="shared" si="215"/>
        <v>0</v>
      </c>
      <c r="R498" s="212">
        <f t="shared" si="215"/>
        <v>0</v>
      </c>
      <c r="S498" s="212">
        <f t="shared" si="215"/>
        <v>0</v>
      </c>
      <c r="T498" s="212">
        <f t="shared" si="215"/>
        <v>0</v>
      </c>
      <c r="U498" s="212">
        <f t="shared" si="215"/>
        <v>0</v>
      </c>
      <c r="V498" s="212">
        <f t="shared" si="215"/>
        <v>0</v>
      </c>
      <c r="W498" s="212">
        <f t="shared" si="215"/>
        <v>0</v>
      </c>
      <c r="X498" s="212">
        <f t="shared" si="215"/>
        <v>0</v>
      </c>
      <c r="Y498" s="212">
        <f t="shared" si="215"/>
        <v>0</v>
      </c>
      <c r="Z498" s="212">
        <f t="shared" si="215"/>
        <v>0</v>
      </c>
      <c r="AA498" s="212">
        <f t="shared" si="215"/>
        <v>0</v>
      </c>
      <c r="AB498" s="212">
        <f t="shared" si="215"/>
        <v>0</v>
      </c>
      <c r="AC498" s="212">
        <f t="shared" si="215"/>
        <v>0</v>
      </c>
      <c r="AD498" s="212">
        <f t="shared" si="215"/>
        <v>0</v>
      </c>
      <c r="AE498" s="212">
        <f t="shared" si="215"/>
        <v>0</v>
      </c>
      <c r="AF498" s="212">
        <f t="shared" si="215"/>
        <v>0</v>
      </c>
      <c r="AG498" s="212">
        <f t="shared" si="215"/>
        <v>0</v>
      </c>
      <c r="AH498" s="212">
        <f t="shared" si="215"/>
        <v>0</v>
      </c>
      <c r="AI498" s="212">
        <f t="shared" si="215"/>
        <v>0</v>
      </c>
      <c r="AJ498" s="212">
        <f t="shared" si="215"/>
        <v>0</v>
      </c>
      <c r="AK498" s="212">
        <f t="shared" si="215"/>
        <v>0</v>
      </c>
      <c r="AL498" s="212">
        <f t="shared" si="215"/>
        <v>0</v>
      </c>
      <c r="AM498" s="212">
        <f t="shared" si="215"/>
        <v>0</v>
      </c>
      <c r="AN498" s="212">
        <f t="shared" si="215"/>
        <v>0</v>
      </c>
      <c r="AO498" s="212">
        <f t="shared" si="215"/>
        <v>0</v>
      </c>
      <c r="AP498" s="212">
        <f t="shared" si="215"/>
        <v>0</v>
      </c>
    </row>
    <row r="499" spans="1:42" s="16" customFormat="1" x14ac:dyDescent="0.2">
      <c r="A499" s="39" t="s">
        <v>13</v>
      </c>
      <c r="B499" s="19"/>
      <c r="C499" s="212">
        <f>SUM(C489:C498)</f>
        <v>0</v>
      </c>
      <c r="D499" s="212">
        <f t="shared" ref="D499:AP499" si="216">SUM(D489:D498)</f>
        <v>0</v>
      </c>
      <c r="E499" s="212">
        <f t="shared" si="216"/>
        <v>0</v>
      </c>
      <c r="F499" s="212">
        <f t="shared" si="216"/>
        <v>0</v>
      </c>
      <c r="G499" s="212">
        <f t="shared" si="216"/>
        <v>0</v>
      </c>
      <c r="H499" s="212">
        <f t="shared" si="216"/>
        <v>0</v>
      </c>
      <c r="I499" s="212">
        <f t="shared" si="216"/>
        <v>0</v>
      </c>
      <c r="J499" s="212">
        <f t="shared" si="216"/>
        <v>0</v>
      </c>
      <c r="K499" s="212">
        <f t="shared" si="216"/>
        <v>0</v>
      </c>
      <c r="L499" s="212">
        <f t="shared" si="216"/>
        <v>0</v>
      </c>
      <c r="M499" s="212">
        <f t="shared" si="216"/>
        <v>0</v>
      </c>
      <c r="N499" s="212">
        <f t="shared" si="216"/>
        <v>0</v>
      </c>
      <c r="O499" s="212">
        <f t="shared" si="216"/>
        <v>0</v>
      </c>
      <c r="P499" s="212">
        <f t="shared" si="216"/>
        <v>0</v>
      </c>
      <c r="Q499" s="212">
        <f t="shared" si="216"/>
        <v>0</v>
      </c>
      <c r="R499" s="212">
        <f t="shared" si="216"/>
        <v>0</v>
      </c>
      <c r="S499" s="212">
        <f t="shared" si="216"/>
        <v>0</v>
      </c>
      <c r="T499" s="212">
        <f t="shared" si="216"/>
        <v>0</v>
      </c>
      <c r="U499" s="212">
        <f t="shared" si="216"/>
        <v>0</v>
      </c>
      <c r="V499" s="212">
        <f t="shared" si="216"/>
        <v>0</v>
      </c>
      <c r="W499" s="212">
        <f t="shared" si="216"/>
        <v>0</v>
      </c>
      <c r="X499" s="212">
        <f t="shared" si="216"/>
        <v>0</v>
      </c>
      <c r="Y499" s="212">
        <f t="shared" si="216"/>
        <v>0</v>
      </c>
      <c r="Z499" s="212">
        <f t="shared" si="216"/>
        <v>0</v>
      </c>
      <c r="AA499" s="212">
        <f t="shared" si="216"/>
        <v>0</v>
      </c>
      <c r="AB499" s="212">
        <f t="shared" si="216"/>
        <v>0</v>
      </c>
      <c r="AC499" s="212">
        <f t="shared" si="216"/>
        <v>0</v>
      </c>
      <c r="AD499" s="212">
        <f t="shared" si="216"/>
        <v>0</v>
      </c>
      <c r="AE499" s="212">
        <f t="shared" si="216"/>
        <v>0</v>
      </c>
      <c r="AF499" s="212">
        <f t="shared" si="216"/>
        <v>0</v>
      </c>
      <c r="AG499" s="212">
        <f t="shared" si="216"/>
        <v>0</v>
      </c>
      <c r="AH499" s="212">
        <f t="shared" si="216"/>
        <v>0</v>
      </c>
      <c r="AI499" s="212">
        <f t="shared" si="216"/>
        <v>0</v>
      </c>
      <c r="AJ499" s="212">
        <f t="shared" si="216"/>
        <v>0</v>
      </c>
      <c r="AK499" s="212">
        <f t="shared" si="216"/>
        <v>0</v>
      </c>
      <c r="AL499" s="212">
        <f t="shared" si="216"/>
        <v>0</v>
      </c>
      <c r="AM499" s="212">
        <f t="shared" si="216"/>
        <v>0</v>
      </c>
      <c r="AN499" s="212">
        <f t="shared" si="216"/>
        <v>0</v>
      </c>
      <c r="AO499" s="212">
        <f t="shared" si="216"/>
        <v>0</v>
      </c>
      <c r="AP499" s="212">
        <f t="shared" si="216"/>
        <v>0</v>
      </c>
    </row>
    <row r="500" spans="1:42" s="16" customFormat="1" x14ac:dyDescent="0.2">
      <c r="A500" s="39"/>
      <c r="B500" s="19"/>
      <c r="C500" s="212"/>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x14ac:dyDescent="0.2">
      <c r="A501" s="30" t="s">
        <v>91</v>
      </c>
      <c r="C501" s="212"/>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73</v>
      </c>
      <c r="C502" s="212"/>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C503" s="211">
        <f t="shared" ref="C503:AP503" si="217">C366</f>
        <v>0</v>
      </c>
      <c r="D503" s="211">
        <f t="shared" si="217"/>
        <v>0</v>
      </c>
      <c r="E503" s="211">
        <f t="shared" si="217"/>
        <v>0</v>
      </c>
      <c r="F503" s="211">
        <f t="shared" si="217"/>
        <v>0</v>
      </c>
      <c r="G503" s="211">
        <f t="shared" si="217"/>
        <v>0</v>
      </c>
      <c r="H503" s="211">
        <f t="shared" si="217"/>
        <v>0</v>
      </c>
      <c r="I503" s="211">
        <f t="shared" si="217"/>
        <v>0</v>
      </c>
      <c r="J503" s="211">
        <f t="shared" si="217"/>
        <v>0</v>
      </c>
      <c r="K503" s="211">
        <f t="shared" si="217"/>
        <v>0</v>
      </c>
      <c r="L503" s="211">
        <f t="shared" si="217"/>
        <v>0</v>
      </c>
      <c r="M503" s="211">
        <f t="shared" si="217"/>
        <v>0</v>
      </c>
      <c r="N503" s="211">
        <f t="shared" si="217"/>
        <v>0</v>
      </c>
      <c r="O503" s="211">
        <f t="shared" si="217"/>
        <v>0</v>
      </c>
      <c r="P503" s="211">
        <f t="shared" si="217"/>
        <v>0</v>
      </c>
      <c r="Q503" s="211">
        <f t="shared" si="217"/>
        <v>0</v>
      </c>
      <c r="R503" s="211">
        <f t="shared" si="217"/>
        <v>0</v>
      </c>
      <c r="S503" s="211">
        <f t="shared" si="217"/>
        <v>0</v>
      </c>
      <c r="T503" s="211">
        <f t="shared" si="217"/>
        <v>0</v>
      </c>
      <c r="U503" s="211">
        <f t="shared" si="217"/>
        <v>0</v>
      </c>
      <c r="V503" s="211">
        <f t="shared" si="217"/>
        <v>0</v>
      </c>
      <c r="W503" s="211">
        <f t="shared" si="217"/>
        <v>0</v>
      </c>
      <c r="X503" s="211">
        <f t="shared" si="217"/>
        <v>0</v>
      </c>
      <c r="Y503" s="211">
        <f t="shared" si="217"/>
        <v>0</v>
      </c>
      <c r="Z503" s="211">
        <f t="shared" si="217"/>
        <v>0</v>
      </c>
      <c r="AA503" s="211">
        <f t="shared" si="217"/>
        <v>0</v>
      </c>
      <c r="AB503" s="211">
        <f t="shared" si="217"/>
        <v>0</v>
      </c>
      <c r="AC503" s="211">
        <f t="shared" si="217"/>
        <v>0</v>
      </c>
      <c r="AD503" s="211">
        <f t="shared" si="217"/>
        <v>0</v>
      </c>
      <c r="AE503" s="211">
        <f t="shared" si="217"/>
        <v>0</v>
      </c>
      <c r="AF503" s="211">
        <f t="shared" si="217"/>
        <v>0</v>
      </c>
      <c r="AG503" s="211">
        <f t="shared" si="217"/>
        <v>0</v>
      </c>
      <c r="AH503" s="211">
        <f t="shared" si="217"/>
        <v>0</v>
      </c>
      <c r="AI503" s="211">
        <f t="shared" si="217"/>
        <v>0</v>
      </c>
      <c r="AJ503" s="211">
        <f t="shared" si="217"/>
        <v>0</v>
      </c>
      <c r="AK503" s="211">
        <f t="shared" si="217"/>
        <v>0</v>
      </c>
      <c r="AL503" s="211">
        <f t="shared" si="217"/>
        <v>0</v>
      </c>
      <c r="AM503" s="211">
        <f t="shared" si="217"/>
        <v>0</v>
      </c>
      <c r="AN503" s="211">
        <f t="shared" si="217"/>
        <v>0</v>
      </c>
      <c r="AO503" s="211">
        <f t="shared" si="217"/>
        <v>0</v>
      </c>
      <c r="AP503" s="211">
        <f t="shared" si="217"/>
        <v>0</v>
      </c>
    </row>
    <row r="504" spans="1:42" x14ac:dyDescent="0.2">
      <c r="A504" s="4">
        <f>A503+1</f>
        <v>2</v>
      </c>
      <c r="C504" s="211">
        <f t="shared" ref="C504:AP504" si="218">C367</f>
        <v>0</v>
      </c>
      <c r="D504" s="211">
        <f t="shared" si="218"/>
        <v>0</v>
      </c>
      <c r="E504" s="211">
        <f t="shared" si="218"/>
        <v>0</v>
      </c>
      <c r="F504" s="211">
        <f t="shared" si="218"/>
        <v>0</v>
      </c>
      <c r="G504" s="211">
        <f t="shared" si="218"/>
        <v>0</v>
      </c>
      <c r="H504" s="211">
        <f t="shared" si="218"/>
        <v>0</v>
      </c>
      <c r="I504" s="211">
        <f t="shared" si="218"/>
        <v>0</v>
      </c>
      <c r="J504" s="211">
        <f t="shared" si="218"/>
        <v>0</v>
      </c>
      <c r="K504" s="211">
        <f t="shared" si="218"/>
        <v>0</v>
      </c>
      <c r="L504" s="211">
        <f t="shared" si="218"/>
        <v>0</v>
      </c>
      <c r="M504" s="211">
        <f t="shared" si="218"/>
        <v>0</v>
      </c>
      <c r="N504" s="211">
        <f t="shared" si="218"/>
        <v>0</v>
      </c>
      <c r="O504" s="211">
        <f t="shared" si="218"/>
        <v>0</v>
      </c>
      <c r="P504" s="211">
        <f t="shared" si="218"/>
        <v>0</v>
      </c>
      <c r="Q504" s="211">
        <f t="shared" si="218"/>
        <v>0</v>
      </c>
      <c r="R504" s="211">
        <f t="shared" si="218"/>
        <v>0</v>
      </c>
      <c r="S504" s="211">
        <f t="shared" si="218"/>
        <v>0</v>
      </c>
      <c r="T504" s="211">
        <f t="shared" si="218"/>
        <v>0</v>
      </c>
      <c r="U504" s="211">
        <f t="shared" si="218"/>
        <v>0</v>
      </c>
      <c r="V504" s="211">
        <f t="shared" si="218"/>
        <v>0</v>
      </c>
      <c r="W504" s="211">
        <f t="shared" si="218"/>
        <v>0</v>
      </c>
      <c r="X504" s="211">
        <f t="shared" si="218"/>
        <v>0</v>
      </c>
      <c r="Y504" s="211">
        <f t="shared" si="218"/>
        <v>0</v>
      </c>
      <c r="Z504" s="211">
        <f t="shared" si="218"/>
        <v>0</v>
      </c>
      <c r="AA504" s="211">
        <f t="shared" si="218"/>
        <v>0</v>
      </c>
      <c r="AB504" s="211">
        <f t="shared" si="218"/>
        <v>0</v>
      </c>
      <c r="AC504" s="211">
        <f t="shared" si="218"/>
        <v>0</v>
      </c>
      <c r="AD504" s="211">
        <f t="shared" si="218"/>
        <v>0</v>
      </c>
      <c r="AE504" s="211">
        <f t="shared" si="218"/>
        <v>0</v>
      </c>
      <c r="AF504" s="211">
        <f t="shared" si="218"/>
        <v>0</v>
      </c>
      <c r="AG504" s="211">
        <f t="shared" si="218"/>
        <v>0</v>
      </c>
      <c r="AH504" s="211">
        <f t="shared" si="218"/>
        <v>0</v>
      </c>
      <c r="AI504" s="211">
        <f t="shared" si="218"/>
        <v>0</v>
      </c>
      <c r="AJ504" s="211">
        <f t="shared" si="218"/>
        <v>0</v>
      </c>
      <c r="AK504" s="211">
        <f t="shared" si="218"/>
        <v>0</v>
      </c>
      <c r="AL504" s="211">
        <f t="shared" si="218"/>
        <v>0</v>
      </c>
      <c r="AM504" s="211">
        <f t="shared" si="218"/>
        <v>0</v>
      </c>
      <c r="AN504" s="211">
        <f t="shared" si="218"/>
        <v>0</v>
      </c>
      <c r="AO504" s="211">
        <f t="shared" si="218"/>
        <v>0</v>
      </c>
      <c r="AP504" s="211">
        <f t="shared" si="218"/>
        <v>0</v>
      </c>
    </row>
    <row r="505" spans="1:42" x14ac:dyDescent="0.2">
      <c r="A505" s="4">
        <f t="shared" ref="A505:A510" si="219">A504+1</f>
        <v>3</v>
      </c>
      <c r="C505" s="211">
        <f t="shared" ref="C505:AP505" si="220">C368</f>
        <v>0</v>
      </c>
      <c r="D505" s="211">
        <f t="shared" si="220"/>
        <v>0</v>
      </c>
      <c r="E505" s="211">
        <f t="shared" si="220"/>
        <v>0</v>
      </c>
      <c r="F505" s="211">
        <f t="shared" si="220"/>
        <v>0</v>
      </c>
      <c r="G505" s="211">
        <f t="shared" si="220"/>
        <v>0</v>
      </c>
      <c r="H505" s="211">
        <f t="shared" si="220"/>
        <v>0</v>
      </c>
      <c r="I505" s="211">
        <f t="shared" si="220"/>
        <v>0</v>
      </c>
      <c r="J505" s="211">
        <f t="shared" si="220"/>
        <v>0</v>
      </c>
      <c r="K505" s="211">
        <f t="shared" si="220"/>
        <v>0</v>
      </c>
      <c r="L505" s="211">
        <f t="shared" si="220"/>
        <v>0</v>
      </c>
      <c r="M505" s="211">
        <f t="shared" si="220"/>
        <v>0</v>
      </c>
      <c r="N505" s="211">
        <f t="shared" si="220"/>
        <v>0</v>
      </c>
      <c r="O505" s="211">
        <f t="shared" si="220"/>
        <v>0</v>
      </c>
      <c r="P505" s="211">
        <f t="shared" si="220"/>
        <v>0</v>
      </c>
      <c r="Q505" s="211">
        <f t="shared" si="220"/>
        <v>0</v>
      </c>
      <c r="R505" s="211">
        <f t="shared" si="220"/>
        <v>0</v>
      </c>
      <c r="S505" s="211">
        <f t="shared" si="220"/>
        <v>0</v>
      </c>
      <c r="T505" s="211">
        <f t="shared" si="220"/>
        <v>0</v>
      </c>
      <c r="U505" s="211">
        <f t="shared" si="220"/>
        <v>0</v>
      </c>
      <c r="V505" s="211">
        <f t="shared" si="220"/>
        <v>0</v>
      </c>
      <c r="W505" s="211">
        <f t="shared" si="220"/>
        <v>0</v>
      </c>
      <c r="X505" s="211">
        <f t="shared" si="220"/>
        <v>0</v>
      </c>
      <c r="Y505" s="211">
        <f t="shared" si="220"/>
        <v>0</v>
      </c>
      <c r="Z505" s="211">
        <f t="shared" si="220"/>
        <v>0</v>
      </c>
      <c r="AA505" s="211">
        <f t="shared" si="220"/>
        <v>0</v>
      </c>
      <c r="AB505" s="211">
        <f t="shared" si="220"/>
        <v>0</v>
      </c>
      <c r="AC505" s="211">
        <f t="shared" si="220"/>
        <v>0</v>
      </c>
      <c r="AD505" s="211">
        <f t="shared" si="220"/>
        <v>0</v>
      </c>
      <c r="AE505" s="211">
        <f t="shared" si="220"/>
        <v>0</v>
      </c>
      <c r="AF505" s="211">
        <f t="shared" si="220"/>
        <v>0</v>
      </c>
      <c r="AG505" s="211">
        <f t="shared" si="220"/>
        <v>0</v>
      </c>
      <c r="AH505" s="211">
        <f t="shared" si="220"/>
        <v>0</v>
      </c>
      <c r="AI505" s="211">
        <f t="shared" si="220"/>
        <v>0</v>
      </c>
      <c r="AJ505" s="211">
        <f t="shared" si="220"/>
        <v>0</v>
      </c>
      <c r="AK505" s="211">
        <f t="shared" si="220"/>
        <v>0</v>
      </c>
      <c r="AL505" s="211">
        <f t="shared" si="220"/>
        <v>0</v>
      </c>
      <c r="AM505" s="211">
        <f t="shared" si="220"/>
        <v>0</v>
      </c>
      <c r="AN505" s="211">
        <f t="shared" si="220"/>
        <v>0</v>
      </c>
      <c r="AO505" s="211">
        <f t="shared" si="220"/>
        <v>0</v>
      </c>
      <c r="AP505" s="211">
        <f t="shared" si="220"/>
        <v>0</v>
      </c>
    </row>
    <row r="506" spans="1:42" x14ac:dyDescent="0.2">
      <c r="A506" s="4">
        <f t="shared" si="219"/>
        <v>4</v>
      </c>
      <c r="C506" s="211">
        <f t="shared" ref="C506:AP506" si="221">C369</f>
        <v>0</v>
      </c>
      <c r="D506" s="211">
        <f t="shared" si="221"/>
        <v>0</v>
      </c>
      <c r="E506" s="211">
        <f t="shared" si="221"/>
        <v>0</v>
      </c>
      <c r="F506" s="211">
        <f t="shared" si="221"/>
        <v>0</v>
      </c>
      <c r="G506" s="211">
        <f t="shared" si="221"/>
        <v>0</v>
      </c>
      <c r="H506" s="211">
        <f t="shared" si="221"/>
        <v>0</v>
      </c>
      <c r="I506" s="211">
        <f t="shared" si="221"/>
        <v>0</v>
      </c>
      <c r="J506" s="211">
        <f t="shared" si="221"/>
        <v>0</v>
      </c>
      <c r="K506" s="211">
        <f t="shared" si="221"/>
        <v>0</v>
      </c>
      <c r="L506" s="211">
        <f t="shared" si="221"/>
        <v>0</v>
      </c>
      <c r="M506" s="211">
        <f t="shared" si="221"/>
        <v>0</v>
      </c>
      <c r="N506" s="211">
        <f t="shared" si="221"/>
        <v>0</v>
      </c>
      <c r="O506" s="211">
        <f t="shared" si="221"/>
        <v>0</v>
      </c>
      <c r="P506" s="211">
        <f t="shared" si="221"/>
        <v>0</v>
      </c>
      <c r="Q506" s="211">
        <f t="shared" si="221"/>
        <v>0</v>
      </c>
      <c r="R506" s="211">
        <f t="shared" si="221"/>
        <v>0</v>
      </c>
      <c r="S506" s="211">
        <f t="shared" si="221"/>
        <v>0</v>
      </c>
      <c r="T506" s="211">
        <f t="shared" si="221"/>
        <v>0</v>
      </c>
      <c r="U506" s="211">
        <f t="shared" si="221"/>
        <v>0</v>
      </c>
      <c r="V506" s="211">
        <f t="shared" si="221"/>
        <v>0</v>
      </c>
      <c r="W506" s="211">
        <f t="shared" si="221"/>
        <v>0</v>
      </c>
      <c r="X506" s="211">
        <f t="shared" si="221"/>
        <v>0</v>
      </c>
      <c r="Y506" s="211">
        <f t="shared" si="221"/>
        <v>0</v>
      </c>
      <c r="Z506" s="211">
        <f t="shared" si="221"/>
        <v>0</v>
      </c>
      <c r="AA506" s="211">
        <f t="shared" si="221"/>
        <v>0</v>
      </c>
      <c r="AB506" s="211">
        <f t="shared" si="221"/>
        <v>0</v>
      </c>
      <c r="AC506" s="211">
        <f t="shared" si="221"/>
        <v>0</v>
      </c>
      <c r="AD506" s="211">
        <f t="shared" si="221"/>
        <v>0</v>
      </c>
      <c r="AE506" s="211">
        <f t="shared" si="221"/>
        <v>0</v>
      </c>
      <c r="AF506" s="211">
        <f t="shared" si="221"/>
        <v>0</v>
      </c>
      <c r="AG506" s="211">
        <f t="shared" si="221"/>
        <v>0</v>
      </c>
      <c r="AH506" s="211">
        <f t="shared" si="221"/>
        <v>0</v>
      </c>
      <c r="AI506" s="211">
        <f t="shared" si="221"/>
        <v>0</v>
      </c>
      <c r="AJ506" s="211">
        <f t="shared" si="221"/>
        <v>0</v>
      </c>
      <c r="AK506" s="211">
        <f t="shared" si="221"/>
        <v>0</v>
      </c>
      <c r="AL506" s="211">
        <f t="shared" si="221"/>
        <v>0</v>
      </c>
      <c r="AM506" s="211">
        <f t="shared" si="221"/>
        <v>0</v>
      </c>
      <c r="AN506" s="211">
        <f t="shared" si="221"/>
        <v>0</v>
      </c>
      <c r="AO506" s="211">
        <f t="shared" si="221"/>
        <v>0</v>
      </c>
      <c r="AP506" s="211">
        <f t="shared" si="221"/>
        <v>0</v>
      </c>
    </row>
    <row r="507" spans="1:42" x14ac:dyDescent="0.2">
      <c r="A507" s="4">
        <f t="shared" si="219"/>
        <v>5</v>
      </c>
      <c r="C507" s="211">
        <f t="shared" ref="C507:AP507" si="222">C370</f>
        <v>0</v>
      </c>
      <c r="D507" s="211">
        <f t="shared" si="222"/>
        <v>0</v>
      </c>
      <c r="E507" s="211">
        <f t="shared" si="222"/>
        <v>0</v>
      </c>
      <c r="F507" s="211">
        <f t="shared" si="222"/>
        <v>0</v>
      </c>
      <c r="G507" s="211">
        <f t="shared" si="222"/>
        <v>0</v>
      </c>
      <c r="H507" s="211">
        <f t="shared" si="222"/>
        <v>0</v>
      </c>
      <c r="I507" s="211">
        <f t="shared" si="222"/>
        <v>0</v>
      </c>
      <c r="J507" s="211">
        <f t="shared" si="222"/>
        <v>0</v>
      </c>
      <c r="K507" s="211">
        <f t="shared" si="222"/>
        <v>0</v>
      </c>
      <c r="L507" s="211">
        <f t="shared" si="222"/>
        <v>0</v>
      </c>
      <c r="M507" s="211">
        <f t="shared" si="222"/>
        <v>0</v>
      </c>
      <c r="N507" s="211">
        <f t="shared" si="222"/>
        <v>0</v>
      </c>
      <c r="O507" s="211">
        <f t="shared" si="222"/>
        <v>0</v>
      </c>
      <c r="P507" s="211">
        <f t="shared" si="222"/>
        <v>0</v>
      </c>
      <c r="Q507" s="211">
        <f t="shared" si="222"/>
        <v>0</v>
      </c>
      <c r="R507" s="211">
        <f t="shared" si="222"/>
        <v>0</v>
      </c>
      <c r="S507" s="211">
        <f t="shared" si="222"/>
        <v>0</v>
      </c>
      <c r="T507" s="211">
        <f t="shared" si="222"/>
        <v>0</v>
      </c>
      <c r="U507" s="211">
        <f t="shared" si="222"/>
        <v>0</v>
      </c>
      <c r="V507" s="211">
        <f t="shared" si="222"/>
        <v>0</v>
      </c>
      <c r="W507" s="211">
        <f t="shared" si="222"/>
        <v>0</v>
      </c>
      <c r="X507" s="211">
        <f t="shared" si="222"/>
        <v>0</v>
      </c>
      <c r="Y507" s="211">
        <f t="shared" si="222"/>
        <v>0</v>
      </c>
      <c r="Z507" s="211">
        <f t="shared" si="222"/>
        <v>0</v>
      </c>
      <c r="AA507" s="211">
        <f t="shared" si="222"/>
        <v>0</v>
      </c>
      <c r="AB507" s="211">
        <f t="shared" si="222"/>
        <v>0</v>
      </c>
      <c r="AC507" s="211">
        <f t="shared" si="222"/>
        <v>0</v>
      </c>
      <c r="AD507" s="211">
        <f t="shared" si="222"/>
        <v>0</v>
      </c>
      <c r="AE507" s="211">
        <f t="shared" si="222"/>
        <v>0</v>
      </c>
      <c r="AF507" s="211">
        <f t="shared" si="222"/>
        <v>0</v>
      </c>
      <c r="AG507" s="211">
        <f t="shared" si="222"/>
        <v>0</v>
      </c>
      <c r="AH507" s="211">
        <f t="shared" si="222"/>
        <v>0</v>
      </c>
      <c r="AI507" s="211">
        <f t="shared" si="222"/>
        <v>0</v>
      </c>
      <c r="AJ507" s="211">
        <f t="shared" si="222"/>
        <v>0</v>
      </c>
      <c r="AK507" s="211">
        <f t="shared" si="222"/>
        <v>0</v>
      </c>
      <c r="AL507" s="211">
        <f t="shared" si="222"/>
        <v>0</v>
      </c>
      <c r="AM507" s="211">
        <f t="shared" si="222"/>
        <v>0</v>
      </c>
      <c r="AN507" s="211">
        <f t="shared" si="222"/>
        <v>0</v>
      </c>
      <c r="AO507" s="211">
        <f t="shared" si="222"/>
        <v>0</v>
      </c>
      <c r="AP507" s="211">
        <f t="shared" si="222"/>
        <v>0</v>
      </c>
    </row>
    <row r="508" spans="1:42" x14ac:dyDescent="0.2">
      <c r="A508" s="4">
        <f t="shared" si="219"/>
        <v>6</v>
      </c>
      <c r="C508" s="211">
        <f t="shared" ref="C508:AP508" si="223">C371</f>
        <v>0</v>
      </c>
      <c r="D508" s="211">
        <f t="shared" si="223"/>
        <v>0</v>
      </c>
      <c r="E508" s="211">
        <f t="shared" si="223"/>
        <v>0</v>
      </c>
      <c r="F508" s="211">
        <f t="shared" si="223"/>
        <v>0</v>
      </c>
      <c r="G508" s="211">
        <f t="shared" si="223"/>
        <v>0</v>
      </c>
      <c r="H508" s="211">
        <f t="shared" si="223"/>
        <v>0</v>
      </c>
      <c r="I508" s="211">
        <f t="shared" si="223"/>
        <v>0</v>
      </c>
      <c r="J508" s="211">
        <f t="shared" si="223"/>
        <v>0</v>
      </c>
      <c r="K508" s="211">
        <f t="shared" si="223"/>
        <v>0</v>
      </c>
      <c r="L508" s="211">
        <f t="shared" si="223"/>
        <v>0</v>
      </c>
      <c r="M508" s="211">
        <f t="shared" si="223"/>
        <v>0</v>
      </c>
      <c r="N508" s="211">
        <f t="shared" si="223"/>
        <v>0</v>
      </c>
      <c r="O508" s="211">
        <f t="shared" si="223"/>
        <v>0</v>
      </c>
      <c r="P508" s="211">
        <f t="shared" si="223"/>
        <v>0</v>
      </c>
      <c r="Q508" s="211">
        <f t="shared" si="223"/>
        <v>0</v>
      </c>
      <c r="R508" s="211">
        <f t="shared" si="223"/>
        <v>0</v>
      </c>
      <c r="S508" s="211">
        <f t="shared" si="223"/>
        <v>0</v>
      </c>
      <c r="T508" s="211">
        <f t="shared" si="223"/>
        <v>0</v>
      </c>
      <c r="U508" s="211">
        <f t="shared" si="223"/>
        <v>0</v>
      </c>
      <c r="V508" s="211">
        <f t="shared" si="223"/>
        <v>0</v>
      </c>
      <c r="W508" s="211">
        <f t="shared" si="223"/>
        <v>0</v>
      </c>
      <c r="X508" s="211">
        <f t="shared" si="223"/>
        <v>0</v>
      </c>
      <c r="Y508" s="211">
        <f t="shared" si="223"/>
        <v>0</v>
      </c>
      <c r="Z508" s="211">
        <f t="shared" si="223"/>
        <v>0</v>
      </c>
      <c r="AA508" s="211">
        <f t="shared" si="223"/>
        <v>0</v>
      </c>
      <c r="AB508" s="211">
        <f t="shared" si="223"/>
        <v>0</v>
      </c>
      <c r="AC508" s="211">
        <f t="shared" si="223"/>
        <v>0</v>
      </c>
      <c r="AD508" s="211">
        <f t="shared" si="223"/>
        <v>0</v>
      </c>
      <c r="AE508" s="211">
        <f t="shared" si="223"/>
        <v>0</v>
      </c>
      <c r="AF508" s="211">
        <f t="shared" si="223"/>
        <v>0</v>
      </c>
      <c r="AG508" s="211">
        <f t="shared" si="223"/>
        <v>0</v>
      </c>
      <c r="AH508" s="211">
        <f t="shared" si="223"/>
        <v>0</v>
      </c>
      <c r="AI508" s="211">
        <f t="shared" si="223"/>
        <v>0</v>
      </c>
      <c r="AJ508" s="211">
        <f t="shared" si="223"/>
        <v>0</v>
      </c>
      <c r="AK508" s="211">
        <f t="shared" si="223"/>
        <v>0</v>
      </c>
      <c r="AL508" s="211">
        <f t="shared" si="223"/>
        <v>0</v>
      </c>
      <c r="AM508" s="211">
        <f t="shared" si="223"/>
        <v>0</v>
      </c>
      <c r="AN508" s="211">
        <f t="shared" si="223"/>
        <v>0</v>
      </c>
      <c r="AO508" s="211">
        <f t="shared" si="223"/>
        <v>0</v>
      </c>
      <c r="AP508" s="211">
        <f t="shared" si="223"/>
        <v>0</v>
      </c>
    </row>
    <row r="509" spans="1:42" x14ac:dyDescent="0.2">
      <c r="A509" s="4">
        <f t="shared" si="219"/>
        <v>7</v>
      </c>
      <c r="C509" s="211">
        <f t="shared" ref="C509:AP509" si="224">C372</f>
        <v>0</v>
      </c>
      <c r="D509" s="211">
        <f t="shared" si="224"/>
        <v>0</v>
      </c>
      <c r="E509" s="211">
        <f t="shared" si="224"/>
        <v>0</v>
      </c>
      <c r="F509" s="211">
        <f t="shared" si="224"/>
        <v>0</v>
      </c>
      <c r="G509" s="211">
        <f t="shared" si="224"/>
        <v>0</v>
      </c>
      <c r="H509" s="211">
        <f t="shared" si="224"/>
        <v>0</v>
      </c>
      <c r="I509" s="211">
        <f t="shared" si="224"/>
        <v>0</v>
      </c>
      <c r="J509" s="211">
        <f t="shared" si="224"/>
        <v>0</v>
      </c>
      <c r="K509" s="211">
        <f t="shared" si="224"/>
        <v>0</v>
      </c>
      <c r="L509" s="211">
        <f t="shared" si="224"/>
        <v>0</v>
      </c>
      <c r="M509" s="211">
        <f t="shared" si="224"/>
        <v>0</v>
      </c>
      <c r="N509" s="211">
        <f t="shared" si="224"/>
        <v>0</v>
      </c>
      <c r="O509" s="211">
        <f t="shared" si="224"/>
        <v>0</v>
      </c>
      <c r="P509" s="211">
        <f t="shared" si="224"/>
        <v>0</v>
      </c>
      <c r="Q509" s="211">
        <f t="shared" si="224"/>
        <v>0</v>
      </c>
      <c r="R509" s="211">
        <f t="shared" si="224"/>
        <v>0</v>
      </c>
      <c r="S509" s="211">
        <f t="shared" si="224"/>
        <v>0</v>
      </c>
      <c r="T509" s="211">
        <f t="shared" si="224"/>
        <v>0</v>
      </c>
      <c r="U509" s="211">
        <f t="shared" si="224"/>
        <v>0</v>
      </c>
      <c r="V509" s="211">
        <f t="shared" si="224"/>
        <v>0</v>
      </c>
      <c r="W509" s="211">
        <f t="shared" si="224"/>
        <v>0</v>
      </c>
      <c r="X509" s="211">
        <f t="shared" si="224"/>
        <v>0</v>
      </c>
      <c r="Y509" s="211">
        <f t="shared" si="224"/>
        <v>0</v>
      </c>
      <c r="Z509" s="211">
        <f t="shared" si="224"/>
        <v>0</v>
      </c>
      <c r="AA509" s="211">
        <f t="shared" si="224"/>
        <v>0</v>
      </c>
      <c r="AB509" s="211">
        <f t="shared" si="224"/>
        <v>0</v>
      </c>
      <c r="AC509" s="211">
        <f t="shared" si="224"/>
        <v>0</v>
      </c>
      <c r="AD509" s="211">
        <f t="shared" si="224"/>
        <v>0</v>
      </c>
      <c r="AE509" s="211">
        <f t="shared" si="224"/>
        <v>0</v>
      </c>
      <c r="AF509" s="211">
        <f t="shared" si="224"/>
        <v>0</v>
      </c>
      <c r="AG509" s="211">
        <f t="shared" si="224"/>
        <v>0</v>
      </c>
      <c r="AH509" s="211">
        <f t="shared" si="224"/>
        <v>0</v>
      </c>
      <c r="AI509" s="211">
        <f t="shared" si="224"/>
        <v>0</v>
      </c>
      <c r="AJ509" s="211">
        <f t="shared" si="224"/>
        <v>0</v>
      </c>
      <c r="AK509" s="211">
        <f t="shared" si="224"/>
        <v>0</v>
      </c>
      <c r="AL509" s="211">
        <f t="shared" si="224"/>
        <v>0</v>
      </c>
      <c r="AM509" s="211">
        <f t="shared" si="224"/>
        <v>0</v>
      </c>
      <c r="AN509" s="211">
        <f t="shared" si="224"/>
        <v>0</v>
      </c>
      <c r="AO509" s="211">
        <f t="shared" si="224"/>
        <v>0</v>
      </c>
      <c r="AP509" s="211">
        <f t="shared" si="224"/>
        <v>0</v>
      </c>
    </row>
    <row r="510" spans="1:42" x14ac:dyDescent="0.2">
      <c r="A510" s="4">
        <f t="shared" si="219"/>
        <v>8</v>
      </c>
      <c r="C510" s="211">
        <f t="shared" ref="C510:AP510" si="225">C373</f>
        <v>0</v>
      </c>
      <c r="D510" s="211">
        <f t="shared" si="225"/>
        <v>0</v>
      </c>
      <c r="E510" s="211">
        <f t="shared" si="225"/>
        <v>0</v>
      </c>
      <c r="F510" s="211">
        <f t="shared" si="225"/>
        <v>0</v>
      </c>
      <c r="G510" s="211">
        <f t="shared" si="225"/>
        <v>0</v>
      </c>
      <c r="H510" s="211">
        <f t="shared" si="225"/>
        <v>0</v>
      </c>
      <c r="I510" s="211">
        <f t="shared" si="225"/>
        <v>0</v>
      </c>
      <c r="J510" s="211">
        <f t="shared" si="225"/>
        <v>0</v>
      </c>
      <c r="K510" s="211">
        <f t="shared" si="225"/>
        <v>0</v>
      </c>
      <c r="L510" s="211">
        <f t="shared" si="225"/>
        <v>0</v>
      </c>
      <c r="M510" s="211">
        <f t="shared" si="225"/>
        <v>0</v>
      </c>
      <c r="N510" s="211">
        <f t="shared" si="225"/>
        <v>0</v>
      </c>
      <c r="O510" s="211">
        <f t="shared" si="225"/>
        <v>0</v>
      </c>
      <c r="P510" s="211">
        <f t="shared" si="225"/>
        <v>0</v>
      </c>
      <c r="Q510" s="211">
        <f t="shared" si="225"/>
        <v>0</v>
      </c>
      <c r="R510" s="211">
        <f t="shared" si="225"/>
        <v>0</v>
      </c>
      <c r="S510" s="211">
        <f t="shared" si="225"/>
        <v>0</v>
      </c>
      <c r="T510" s="211">
        <f t="shared" si="225"/>
        <v>0</v>
      </c>
      <c r="U510" s="211">
        <f t="shared" si="225"/>
        <v>0</v>
      </c>
      <c r="V510" s="211">
        <f t="shared" si="225"/>
        <v>0</v>
      </c>
      <c r="W510" s="211">
        <f t="shared" si="225"/>
        <v>0</v>
      </c>
      <c r="X510" s="211">
        <f t="shared" si="225"/>
        <v>0</v>
      </c>
      <c r="Y510" s="211">
        <f t="shared" si="225"/>
        <v>0</v>
      </c>
      <c r="Z510" s="211">
        <f t="shared" si="225"/>
        <v>0</v>
      </c>
      <c r="AA510" s="211">
        <f t="shared" si="225"/>
        <v>0</v>
      </c>
      <c r="AB510" s="211">
        <f t="shared" si="225"/>
        <v>0</v>
      </c>
      <c r="AC510" s="211">
        <f t="shared" si="225"/>
        <v>0</v>
      </c>
      <c r="AD510" s="211">
        <f t="shared" si="225"/>
        <v>0</v>
      </c>
      <c r="AE510" s="211">
        <f t="shared" si="225"/>
        <v>0</v>
      </c>
      <c r="AF510" s="211">
        <f t="shared" si="225"/>
        <v>0</v>
      </c>
      <c r="AG510" s="211">
        <f t="shared" si="225"/>
        <v>0</v>
      </c>
      <c r="AH510" s="211">
        <f t="shared" si="225"/>
        <v>0</v>
      </c>
      <c r="AI510" s="211">
        <f t="shared" si="225"/>
        <v>0</v>
      </c>
      <c r="AJ510" s="211">
        <f t="shared" si="225"/>
        <v>0</v>
      </c>
      <c r="AK510" s="211">
        <f t="shared" si="225"/>
        <v>0</v>
      </c>
      <c r="AL510" s="211">
        <f t="shared" si="225"/>
        <v>0</v>
      </c>
      <c r="AM510" s="211">
        <f t="shared" si="225"/>
        <v>0</v>
      </c>
      <c r="AN510" s="211">
        <f t="shared" si="225"/>
        <v>0</v>
      </c>
      <c r="AO510" s="211">
        <f t="shared" si="225"/>
        <v>0</v>
      </c>
      <c r="AP510" s="211">
        <f t="shared" si="225"/>
        <v>0</v>
      </c>
    </row>
    <row r="511" spans="1:42" x14ac:dyDescent="0.2">
      <c r="A511" s="4">
        <f>A510+1</f>
        <v>9</v>
      </c>
      <c r="C511" s="211">
        <f t="shared" ref="C511:AP511" si="226">C374</f>
        <v>0</v>
      </c>
      <c r="D511" s="211">
        <f t="shared" si="226"/>
        <v>0</v>
      </c>
      <c r="E511" s="211">
        <f t="shared" si="226"/>
        <v>0</v>
      </c>
      <c r="F511" s="211">
        <f t="shared" si="226"/>
        <v>0</v>
      </c>
      <c r="G511" s="211">
        <f t="shared" si="226"/>
        <v>0</v>
      </c>
      <c r="H511" s="211">
        <f t="shared" si="226"/>
        <v>0</v>
      </c>
      <c r="I511" s="211">
        <f t="shared" si="226"/>
        <v>0</v>
      </c>
      <c r="J511" s="211">
        <f t="shared" si="226"/>
        <v>0</v>
      </c>
      <c r="K511" s="211">
        <f t="shared" si="226"/>
        <v>0</v>
      </c>
      <c r="L511" s="211">
        <f t="shared" si="226"/>
        <v>0</v>
      </c>
      <c r="M511" s="211">
        <f t="shared" si="226"/>
        <v>0</v>
      </c>
      <c r="N511" s="211">
        <f t="shared" si="226"/>
        <v>0</v>
      </c>
      <c r="O511" s="211">
        <f t="shared" si="226"/>
        <v>0</v>
      </c>
      <c r="P511" s="211">
        <f t="shared" si="226"/>
        <v>0</v>
      </c>
      <c r="Q511" s="211">
        <f t="shared" si="226"/>
        <v>0</v>
      </c>
      <c r="R511" s="211">
        <f t="shared" si="226"/>
        <v>0</v>
      </c>
      <c r="S511" s="211">
        <f t="shared" si="226"/>
        <v>0</v>
      </c>
      <c r="T511" s="211">
        <f t="shared" si="226"/>
        <v>0</v>
      </c>
      <c r="U511" s="211">
        <f t="shared" si="226"/>
        <v>0</v>
      </c>
      <c r="V511" s="211">
        <f t="shared" si="226"/>
        <v>0</v>
      </c>
      <c r="W511" s="211">
        <f t="shared" si="226"/>
        <v>0</v>
      </c>
      <c r="X511" s="211">
        <f t="shared" si="226"/>
        <v>0</v>
      </c>
      <c r="Y511" s="211">
        <f t="shared" si="226"/>
        <v>0</v>
      </c>
      <c r="Z511" s="211">
        <f t="shared" si="226"/>
        <v>0</v>
      </c>
      <c r="AA511" s="211">
        <f t="shared" si="226"/>
        <v>0</v>
      </c>
      <c r="AB511" s="211">
        <f t="shared" si="226"/>
        <v>0</v>
      </c>
      <c r="AC511" s="211">
        <f t="shared" si="226"/>
        <v>0</v>
      </c>
      <c r="AD511" s="211">
        <f t="shared" si="226"/>
        <v>0</v>
      </c>
      <c r="AE511" s="211">
        <f t="shared" si="226"/>
        <v>0</v>
      </c>
      <c r="AF511" s="211">
        <f t="shared" si="226"/>
        <v>0</v>
      </c>
      <c r="AG511" s="211">
        <f t="shared" si="226"/>
        <v>0</v>
      </c>
      <c r="AH511" s="211">
        <f t="shared" si="226"/>
        <v>0</v>
      </c>
      <c r="AI511" s="211">
        <f t="shared" si="226"/>
        <v>0</v>
      </c>
      <c r="AJ511" s="211">
        <f t="shared" si="226"/>
        <v>0</v>
      </c>
      <c r="AK511" s="211">
        <f t="shared" si="226"/>
        <v>0</v>
      </c>
      <c r="AL511" s="211">
        <f t="shared" si="226"/>
        <v>0</v>
      </c>
      <c r="AM511" s="211">
        <f t="shared" si="226"/>
        <v>0</v>
      </c>
      <c r="AN511" s="211">
        <f t="shared" si="226"/>
        <v>0</v>
      </c>
      <c r="AO511" s="211">
        <f t="shared" si="226"/>
        <v>0</v>
      </c>
      <c r="AP511" s="211">
        <f t="shared" si="226"/>
        <v>0</v>
      </c>
    </row>
    <row r="512" spans="1:42" x14ac:dyDescent="0.2">
      <c r="A512" s="4">
        <f t="shared" ref="A512" si="227">A511+1</f>
        <v>10</v>
      </c>
      <c r="C512" s="211">
        <f t="shared" ref="C512:AP512" si="228">C375</f>
        <v>0</v>
      </c>
      <c r="D512" s="211">
        <f t="shared" si="228"/>
        <v>0</v>
      </c>
      <c r="E512" s="211">
        <f t="shared" si="228"/>
        <v>0</v>
      </c>
      <c r="F512" s="211">
        <f t="shared" si="228"/>
        <v>0</v>
      </c>
      <c r="G512" s="211">
        <f t="shared" si="228"/>
        <v>0</v>
      </c>
      <c r="H512" s="211">
        <f t="shared" si="228"/>
        <v>0</v>
      </c>
      <c r="I512" s="211">
        <f t="shared" si="228"/>
        <v>0</v>
      </c>
      <c r="J512" s="211">
        <f t="shared" si="228"/>
        <v>0</v>
      </c>
      <c r="K512" s="211">
        <f t="shared" si="228"/>
        <v>0</v>
      </c>
      <c r="L512" s="211">
        <f t="shared" si="228"/>
        <v>0</v>
      </c>
      <c r="M512" s="211">
        <f t="shared" si="228"/>
        <v>0</v>
      </c>
      <c r="N512" s="211">
        <f t="shared" si="228"/>
        <v>0</v>
      </c>
      <c r="O512" s="211">
        <f t="shared" si="228"/>
        <v>0</v>
      </c>
      <c r="P512" s="211">
        <f t="shared" si="228"/>
        <v>0</v>
      </c>
      <c r="Q512" s="211">
        <f t="shared" si="228"/>
        <v>0</v>
      </c>
      <c r="R512" s="211">
        <f t="shared" si="228"/>
        <v>0</v>
      </c>
      <c r="S512" s="211">
        <f t="shared" si="228"/>
        <v>0</v>
      </c>
      <c r="T512" s="211">
        <f t="shared" si="228"/>
        <v>0</v>
      </c>
      <c r="U512" s="211">
        <f t="shared" si="228"/>
        <v>0</v>
      </c>
      <c r="V512" s="211">
        <f t="shared" si="228"/>
        <v>0</v>
      </c>
      <c r="W512" s="211">
        <f t="shared" si="228"/>
        <v>0</v>
      </c>
      <c r="X512" s="211">
        <f t="shared" si="228"/>
        <v>0</v>
      </c>
      <c r="Y512" s="211">
        <f t="shared" si="228"/>
        <v>0</v>
      </c>
      <c r="Z512" s="211">
        <f t="shared" si="228"/>
        <v>0</v>
      </c>
      <c r="AA512" s="211">
        <f t="shared" si="228"/>
        <v>0</v>
      </c>
      <c r="AB512" s="211">
        <f t="shared" si="228"/>
        <v>0</v>
      </c>
      <c r="AC512" s="211">
        <f t="shared" si="228"/>
        <v>0</v>
      </c>
      <c r="AD512" s="211">
        <f t="shared" si="228"/>
        <v>0</v>
      </c>
      <c r="AE512" s="211">
        <f t="shared" si="228"/>
        <v>0</v>
      </c>
      <c r="AF512" s="211">
        <f t="shared" si="228"/>
        <v>0</v>
      </c>
      <c r="AG512" s="211">
        <f t="shared" si="228"/>
        <v>0</v>
      </c>
      <c r="AH512" s="211">
        <f t="shared" si="228"/>
        <v>0</v>
      </c>
      <c r="AI512" s="211">
        <f t="shared" si="228"/>
        <v>0</v>
      </c>
      <c r="AJ512" s="211">
        <f t="shared" si="228"/>
        <v>0</v>
      </c>
      <c r="AK512" s="211">
        <f t="shared" si="228"/>
        <v>0</v>
      </c>
      <c r="AL512" s="211">
        <f t="shared" si="228"/>
        <v>0</v>
      </c>
      <c r="AM512" s="211">
        <f t="shared" si="228"/>
        <v>0</v>
      </c>
      <c r="AN512" s="211">
        <f t="shared" si="228"/>
        <v>0</v>
      </c>
      <c r="AO512" s="211">
        <f t="shared" si="228"/>
        <v>0</v>
      </c>
      <c r="AP512" s="211">
        <f t="shared" si="228"/>
        <v>0</v>
      </c>
    </row>
    <row r="513" spans="1:42" x14ac:dyDescent="0.2">
      <c r="A513" s="3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77</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4">
        <v>1</v>
      </c>
      <c r="B515" s="228">
        <f t="shared" ref="B515:B524" si="229">SUM(C515:AP515)</f>
        <v>0</v>
      </c>
      <c r="C515" s="230">
        <f t="shared" ref="C515:AP515" si="230">LOOKUP(C503,$B$446:$AP$446,$B$447:$AP$447)*$B700/100</f>
        <v>0</v>
      </c>
      <c r="D515" s="230">
        <f t="shared" si="230"/>
        <v>0</v>
      </c>
      <c r="E515" s="230">
        <f t="shared" si="230"/>
        <v>0</v>
      </c>
      <c r="F515" s="230">
        <f t="shared" si="230"/>
        <v>0</v>
      </c>
      <c r="G515" s="230">
        <f t="shared" si="230"/>
        <v>0</v>
      </c>
      <c r="H515" s="230">
        <f t="shared" si="230"/>
        <v>0</v>
      </c>
      <c r="I515" s="230">
        <f t="shared" si="230"/>
        <v>0</v>
      </c>
      <c r="J515" s="230">
        <f t="shared" si="230"/>
        <v>0</v>
      </c>
      <c r="K515" s="230">
        <f t="shared" si="230"/>
        <v>0</v>
      </c>
      <c r="L515" s="230">
        <f t="shared" si="230"/>
        <v>0</v>
      </c>
      <c r="M515" s="230">
        <f t="shared" si="230"/>
        <v>0</v>
      </c>
      <c r="N515" s="230">
        <f t="shared" si="230"/>
        <v>0</v>
      </c>
      <c r="O515" s="230">
        <f t="shared" si="230"/>
        <v>0</v>
      </c>
      <c r="P515" s="230">
        <f t="shared" si="230"/>
        <v>0</v>
      </c>
      <c r="Q515" s="230">
        <f t="shared" si="230"/>
        <v>0</v>
      </c>
      <c r="R515" s="230">
        <f t="shared" si="230"/>
        <v>0</v>
      </c>
      <c r="S515" s="230">
        <f t="shared" si="230"/>
        <v>0</v>
      </c>
      <c r="T515" s="230">
        <f t="shared" si="230"/>
        <v>0</v>
      </c>
      <c r="U515" s="230">
        <f t="shared" si="230"/>
        <v>0</v>
      </c>
      <c r="V515" s="230">
        <f t="shared" si="230"/>
        <v>0</v>
      </c>
      <c r="W515" s="230">
        <f t="shared" si="230"/>
        <v>0</v>
      </c>
      <c r="X515" s="230">
        <f t="shared" si="230"/>
        <v>0</v>
      </c>
      <c r="Y515" s="230">
        <f t="shared" si="230"/>
        <v>0</v>
      </c>
      <c r="Z515" s="230">
        <f t="shared" si="230"/>
        <v>0</v>
      </c>
      <c r="AA515" s="230">
        <f t="shared" si="230"/>
        <v>0</v>
      </c>
      <c r="AB515" s="230">
        <f t="shared" si="230"/>
        <v>0</v>
      </c>
      <c r="AC515" s="230">
        <f t="shared" si="230"/>
        <v>0</v>
      </c>
      <c r="AD515" s="230">
        <f t="shared" si="230"/>
        <v>0</v>
      </c>
      <c r="AE515" s="230">
        <f t="shared" si="230"/>
        <v>0</v>
      </c>
      <c r="AF515" s="230">
        <f t="shared" si="230"/>
        <v>0</v>
      </c>
      <c r="AG515" s="230">
        <f t="shared" si="230"/>
        <v>0</v>
      </c>
      <c r="AH515" s="230">
        <f t="shared" si="230"/>
        <v>0</v>
      </c>
      <c r="AI515" s="230">
        <f t="shared" si="230"/>
        <v>0</v>
      </c>
      <c r="AJ515" s="230">
        <f t="shared" si="230"/>
        <v>0</v>
      </c>
      <c r="AK515" s="230">
        <f t="shared" si="230"/>
        <v>0</v>
      </c>
      <c r="AL515" s="230">
        <f t="shared" si="230"/>
        <v>0</v>
      </c>
      <c r="AM515" s="230">
        <f t="shared" si="230"/>
        <v>0</v>
      </c>
      <c r="AN515" s="230">
        <f t="shared" si="230"/>
        <v>0</v>
      </c>
      <c r="AO515" s="230">
        <f t="shared" si="230"/>
        <v>0</v>
      </c>
      <c r="AP515" s="230">
        <f t="shared" si="230"/>
        <v>0</v>
      </c>
    </row>
    <row r="516" spans="1:42" x14ac:dyDescent="0.2">
      <c r="A516" s="4">
        <f>A515+1</f>
        <v>2</v>
      </c>
      <c r="B516" s="228">
        <f t="shared" si="229"/>
        <v>0</v>
      </c>
      <c r="C516" s="230">
        <f t="shared" ref="C516:AP516" si="231">LOOKUP(C504,$B$446:$AP$446,$B$447:$AP$447)*$B701/100</f>
        <v>0</v>
      </c>
      <c r="D516" s="230">
        <f t="shared" si="231"/>
        <v>0</v>
      </c>
      <c r="E516" s="230">
        <f t="shared" si="231"/>
        <v>0</v>
      </c>
      <c r="F516" s="230">
        <f t="shared" si="231"/>
        <v>0</v>
      </c>
      <c r="G516" s="230">
        <f t="shared" si="231"/>
        <v>0</v>
      </c>
      <c r="H516" s="230">
        <f t="shared" si="231"/>
        <v>0</v>
      </c>
      <c r="I516" s="230">
        <f t="shared" si="231"/>
        <v>0</v>
      </c>
      <c r="J516" s="230">
        <f t="shared" si="231"/>
        <v>0</v>
      </c>
      <c r="K516" s="230">
        <f t="shared" si="231"/>
        <v>0</v>
      </c>
      <c r="L516" s="230">
        <f t="shared" si="231"/>
        <v>0</v>
      </c>
      <c r="M516" s="230">
        <f t="shared" si="231"/>
        <v>0</v>
      </c>
      <c r="N516" s="230">
        <f t="shared" si="231"/>
        <v>0</v>
      </c>
      <c r="O516" s="230">
        <f t="shared" si="231"/>
        <v>0</v>
      </c>
      <c r="P516" s="230">
        <f t="shared" si="231"/>
        <v>0</v>
      </c>
      <c r="Q516" s="230">
        <f t="shared" si="231"/>
        <v>0</v>
      </c>
      <c r="R516" s="230">
        <f t="shared" si="231"/>
        <v>0</v>
      </c>
      <c r="S516" s="230">
        <f t="shared" si="231"/>
        <v>0</v>
      </c>
      <c r="T516" s="230">
        <f t="shared" si="231"/>
        <v>0</v>
      </c>
      <c r="U516" s="230">
        <f t="shared" si="231"/>
        <v>0</v>
      </c>
      <c r="V516" s="230">
        <f t="shared" si="231"/>
        <v>0</v>
      </c>
      <c r="W516" s="230">
        <f t="shared" si="231"/>
        <v>0</v>
      </c>
      <c r="X516" s="230">
        <f t="shared" si="231"/>
        <v>0</v>
      </c>
      <c r="Y516" s="230">
        <f t="shared" si="231"/>
        <v>0</v>
      </c>
      <c r="Z516" s="230">
        <f t="shared" si="231"/>
        <v>0</v>
      </c>
      <c r="AA516" s="230">
        <f t="shared" si="231"/>
        <v>0</v>
      </c>
      <c r="AB516" s="230">
        <f t="shared" si="231"/>
        <v>0</v>
      </c>
      <c r="AC516" s="230">
        <f t="shared" si="231"/>
        <v>0</v>
      </c>
      <c r="AD516" s="230">
        <f t="shared" si="231"/>
        <v>0</v>
      </c>
      <c r="AE516" s="230">
        <f t="shared" si="231"/>
        <v>0</v>
      </c>
      <c r="AF516" s="230">
        <f t="shared" si="231"/>
        <v>0</v>
      </c>
      <c r="AG516" s="230">
        <f t="shared" si="231"/>
        <v>0</v>
      </c>
      <c r="AH516" s="230">
        <f t="shared" si="231"/>
        <v>0</v>
      </c>
      <c r="AI516" s="230">
        <f t="shared" si="231"/>
        <v>0</v>
      </c>
      <c r="AJ516" s="230">
        <f t="shared" si="231"/>
        <v>0</v>
      </c>
      <c r="AK516" s="230">
        <f t="shared" si="231"/>
        <v>0</v>
      </c>
      <c r="AL516" s="230">
        <f t="shared" si="231"/>
        <v>0</v>
      </c>
      <c r="AM516" s="230">
        <f t="shared" si="231"/>
        <v>0</v>
      </c>
      <c r="AN516" s="230">
        <f t="shared" si="231"/>
        <v>0</v>
      </c>
      <c r="AO516" s="230">
        <f t="shared" si="231"/>
        <v>0</v>
      </c>
      <c r="AP516" s="230">
        <f t="shared" si="231"/>
        <v>0</v>
      </c>
    </row>
    <row r="517" spans="1:42" x14ac:dyDescent="0.2">
      <c r="A517" s="4">
        <f t="shared" ref="A517:A522" si="232">A516+1</f>
        <v>3</v>
      </c>
      <c r="B517" s="228">
        <f t="shared" si="229"/>
        <v>0</v>
      </c>
      <c r="C517" s="230">
        <f t="shared" ref="C517:AP517" si="233">LOOKUP(C505,$B$446:$AP$446,$B$447:$AP$447)*$B702/100</f>
        <v>0</v>
      </c>
      <c r="D517" s="230">
        <f t="shared" si="233"/>
        <v>0</v>
      </c>
      <c r="E517" s="230">
        <f t="shared" si="233"/>
        <v>0</v>
      </c>
      <c r="F517" s="230">
        <f t="shared" si="233"/>
        <v>0</v>
      </c>
      <c r="G517" s="230">
        <f t="shared" si="233"/>
        <v>0</v>
      </c>
      <c r="H517" s="230">
        <f t="shared" si="233"/>
        <v>0</v>
      </c>
      <c r="I517" s="230">
        <f t="shared" si="233"/>
        <v>0</v>
      </c>
      <c r="J517" s="230">
        <f t="shared" si="233"/>
        <v>0</v>
      </c>
      <c r="K517" s="230">
        <f t="shared" si="233"/>
        <v>0</v>
      </c>
      <c r="L517" s="230">
        <f t="shared" si="233"/>
        <v>0</v>
      </c>
      <c r="M517" s="230">
        <f t="shared" si="233"/>
        <v>0</v>
      </c>
      <c r="N517" s="230">
        <f t="shared" si="233"/>
        <v>0</v>
      </c>
      <c r="O517" s="230">
        <f t="shared" si="233"/>
        <v>0</v>
      </c>
      <c r="P517" s="230">
        <f t="shared" si="233"/>
        <v>0</v>
      </c>
      <c r="Q517" s="230">
        <f t="shared" si="233"/>
        <v>0</v>
      </c>
      <c r="R517" s="230">
        <f t="shared" si="233"/>
        <v>0</v>
      </c>
      <c r="S517" s="230">
        <f t="shared" si="233"/>
        <v>0</v>
      </c>
      <c r="T517" s="230">
        <f t="shared" si="233"/>
        <v>0</v>
      </c>
      <c r="U517" s="230">
        <f t="shared" si="233"/>
        <v>0</v>
      </c>
      <c r="V517" s="230">
        <f t="shared" si="233"/>
        <v>0</v>
      </c>
      <c r="W517" s="230">
        <f t="shared" si="233"/>
        <v>0</v>
      </c>
      <c r="X517" s="230">
        <f t="shared" si="233"/>
        <v>0</v>
      </c>
      <c r="Y517" s="230">
        <f t="shared" si="233"/>
        <v>0</v>
      </c>
      <c r="Z517" s="230">
        <f t="shared" si="233"/>
        <v>0</v>
      </c>
      <c r="AA517" s="230">
        <f t="shared" si="233"/>
        <v>0</v>
      </c>
      <c r="AB517" s="230">
        <f t="shared" si="233"/>
        <v>0</v>
      </c>
      <c r="AC517" s="230">
        <f t="shared" si="233"/>
        <v>0</v>
      </c>
      <c r="AD517" s="230">
        <f t="shared" si="233"/>
        <v>0</v>
      </c>
      <c r="AE517" s="230">
        <f t="shared" si="233"/>
        <v>0</v>
      </c>
      <c r="AF517" s="230">
        <f t="shared" si="233"/>
        <v>0</v>
      </c>
      <c r="AG517" s="230">
        <f t="shared" si="233"/>
        <v>0</v>
      </c>
      <c r="AH517" s="230">
        <f t="shared" si="233"/>
        <v>0</v>
      </c>
      <c r="AI517" s="230">
        <f t="shared" si="233"/>
        <v>0</v>
      </c>
      <c r="AJ517" s="230">
        <f t="shared" si="233"/>
        <v>0</v>
      </c>
      <c r="AK517" s="230">
        <f t="shared" si="233"/>
        <v>0</v>
      </c>
      <c r="AL517" s="230">
        <f t="shared" si="233"/>
        <v>0</v>
      </c>
      <c r="AM517" s="230">
        <f t="shared" si="233"/>
        <v>0</v>
      </c>
      <c r="AN517" s="230">
        <f t="shared" si="233"/>
        <v>0</v>
      </c>
      <c r="AO517" s="230">
        <f t="shared" si="233"/>
        <v>0</v>
      </c>
      <c r="AP517" s="230">
        <f t="shared" si="233"/>
        <v>0</v>
      </c>
    </row>
    <row r="518" spans="1:42" x14ac:dyDescent="0.2">
      <c r="A518" s="4">
        <f t="shared" si="232"/>
        <v>4</v>
      </c>
      <c r="B518" s="228">
        <f t="shared" si="229"/>
        <v>0</v>
      </c>
      <c r="C518" s="230">
        <f t="shared" ref="C518:AP518" si="234">LOOKUP(C506,$B$446:$AP$446,$B$447:$AP$447)*$B703/100</f>
        <v>0</v>
      </c>
      <c r="D518" s="230">
        <f t="shared" si="234"/>
        <v>0</v>
      </c>
      <c r="E518" s="230">
        <f t="shared" si="234"/>
        <v>0</v>
      </c>
      <c r="F518" s="230">
        <f t="shared" si="234"/>
        <v>0</v>
      </c>
      <c r="G518" s="230">
        <f t="shared" si="234"/>
        <v>0</v>
      </c>
      <c r="H518" s="230">
        <f t="shared" si="234"/>
        <v>0</v>
      </c>
      <c r="I518" s="230">
        <f t="shared" si="234"/>
        <v>0</v>
      </c>
      <c r="J518" s="230">
        <f t="shared" si="234"/>
        <v>0</v>
      </c>
      <c r="K518" s="230">
        <f t="shared" si="234"/>
        <v>0</v>
      </c>
      <c r="L518" s="230">
        <f t="shared" si="234"/>
        <v>0</v>
      </c>
      <c r="M518" s="230">
        <f t="shared" si="234"/>
        <v>0</v>
      </c>
      <c r="N518" s="230">
        <f t="shared" si="234"/>
        <v>0</v>
      </c>
      <c r="O518" s="230">
        <f t="shared" si="234"/>
        <v>0</v>
      </c>
      <c r="P518" s="230">
        <f t="shared" si="234"/>
        <v>0</v>
      </c>
      <c r="Q518" s="230">
        <f t="shared" si="234"/>
        <v>0</v>
      </c>
      <c r="R518" s="230">
        <f t="shared" si="234"/>
        <v>0</v>
      </c>
      <c r="S518" s="230">
        <f t="shared" si="234"/>
        <v>0</v>
      </c>
      <c r="T518" s="230">
        <f t="shared" si="234"/>
        <v>0</v>
      </c>
      <c r="U518" s="230">
        <f t="shared" si="234"/>
        <v>0</v>
      </c>
      <c r="V518" s="230">
        <f t="shared" si="234"/>
        <v>0</v>
      </c>
      <c r="W518" s="230">
        <f t="shared" si="234"/>
        <v>0</v>
      </c>
      <c r="X518" s="230">
        <f t="shared" si="234"/>
        <v>0</v>
      </c>
      <c r="Y518" s="230">
        <f t="shared" si="234"/>
        <v>0</v>
      </c>
      <c r="Z518" s="230">
        <f t="shared" si="234"/>
        <v>0</v>
      </c>
      <c r="AA518" s="230">
        <f t="shared" si="234"/>
        <v>0</v>
      </c>
      <c r="AB518" s="230">
        <f t="shared" si="234"/>
        <v>0</v>
      </c>
      <c r="AC518" s="230">
        <f t="shared" si="234"/>
        <v>0</v>
      </c>
      <c r="AD518" s="230">
        <f t="shared" si="234"/>
        <v>0</v>
      </c>
      <c r="AE518" s="230">
        <f t="shared" si="234"/>
        <v>0</v>
      </c>
      <c r="AF518" s="230">
        <f t="shared" si="234"/>
        <v>0</v>
      </c>
      <c r="AG518" s="230">
        <f t="shared" si="234"/>
        <v>0</v>
      </c>
      <c r="AH518" s="230">
        <f t="shared" si="234"/>
        <v>0</v>
      </c>
      <c r="AI518" s="230">
        <f t="shared" si="234"/>
        <v>0</v>
      </c>
      <c r="AJ518" s="230">
        <f t="shared" si="234"/>
        <v>0</v>
      </c>
      <c r="AK518" s="230">
        <f t="shared" si="234"/>
        <v>0</v>
      </c>
      <c r="AL518" s="230">
        <f t="shared" si="234"/>
        <v>0</v>
      </c>
      <c r="AM518" s="230">
        <f t="shared" si="234"/>
        <v>0</v>
      </c>
      <c r="AN518" s="230">
        <f t="shared" si="234"/>
        <v>0</v>
      </c>
      <c r="AO518" s="230">
        <f t="shared" si="234"/>
        <v>0</v>
      </c>
      <c r="AP518" s="230">
        <f t="shared" si="234"/>
        <v>0</v>
      </c>
    </row>
    <row r="519" spans="1:42" x14ac:dyDescent="0.2">
      <c r="A519" s="4">
        <f t="shared" si="232"/>
        <v>5</v>
      </c>
      <c r="B519" s="228">
        <f t="shared" si="229"/>
        <v>0</v>
      </c>
      <c r="C519" s="230">
        <f t="shared" ref="C519:AP519" si="235">LOOKUP(C507,$B$446:$AP$446,$B$447:$AP$447)*$B704/100</f>
        <v>0</v>
      </c>
      <c r="D519" s="230">
        <f t="shared" si="235"/>
        <v>0</v>
      </c>
      <c r="E519" s="230">
        <f t="shared" si="235"/>
        <v>0</v>
      </c>
      <c r="F519" s="230">
        <f t="shared" si="235"/>
        <v>0</v>
      </c>
      <c r="G519" s="230">
        <f t="shared" si="235"/>
        <v>0</v>
      </c>
      <c r="H519" s="230">
        <f t="shared" si="235"/>
        <v>0</v>
      </c>
      <c r="I519" s="230">
        <f t="shared" si="235"/>
        <v>0</v>
      </c>
      <c r="J519" s="230">
        <f t="shared" si="235"/>
        <v>0</v>
      </c>
      <c r="K519" s="230">
        <f t="shared" si="235"/>
        <v>0</v>
      </c>
      <c r="L519" s="230">
        <f t="shared" si="235"/>
        <v>0</v>
      </c>
      <c r="M519" s="230">
        <f t="shared" si="235"/>
        <v>0</v>
      </c>
      <c r="N519" s="230">
        <f t="shared" si="235"/>
        <v>0</v>
      </c>
      <c r="O519" s="230">
        <f t="shared" si="235"/>
        <v>0</v>
      </c>
      <c r="P519" s="230">
        <f t="shared" si="235"/>
        <v>0</v>
      </c>
      <c r="Q519" s="230">
        <f t="shared" si="235"/>
        <v>0</v>
      </c>
      <c r="R519" s="230">
        <f t="shared" si="235"/>
        <v>0</v>
      </c>
      <c r="S519" s="230">
        <f t="shared" si="235"/>
        <v>0</v>
      </c>
      <c r="T519" s="230">
        <f t="shared" si="235"/>
        <v>0</v>
      </c>
      <c r="U519" s="230">
        <f t="shared" si="235"/>
        <v>0</v>
      </c>
      <c r="V519" s="230">
        <f t="shared" si="235"/>
        <v>0</v>
      </c>
      <c r="W519" s="230">
        <f t="shared" si="235"/>
        <v>0</v>
      </c>
      <c r="X519" s="230">
        <f t="shared" si="235"/>
        <v>0</v>
      </c>
      <c r="Y519" s="230">
        <f t="shared" si="235"/>
        <v>0</v>
      </c>
      <c r="Z519" s="230">
        <f t="shared" si="235"/>
        <v>0</v>
      </c>
      <c r="AA519" s="230">
        <f t="shared" si="235"/>
        <v>0</v>
      </c>
      <c r="AB519" s="230">
        <f t="shared" si="235"/>
        <v>0</v>
      </c>
      <c r="AC519" s="230">
        <f t="shared" si="235"/>
        <v>0</v>
      </c>
      <c r="AD519" s="230">
        <f t="shared" si="235"/>
        <v>0</v>
      </c>
      <c r="AE519" s="230">
        <f t="shared" si="235"/>
        <v>0</v>
      </c>
      <c r="AF519" s="230">
        <f t="shared" si="235"/>
        <v>0</v>
      </c>
      <c r="AG519" s="230">
        <f t="shared" si="235"/>
        <v>0</v>
      </c>
      <c r="AH519" s="230">
        <f t="shared" si="235"/>
        <v>0</v>
      </c>
      <c r="AI519" s="230">
        <f t="shared" si="235"/>
        <v>0</v>
      </c>
      <c r="AJ519" s="230">
        <f t="shared" si="235"/>
        <v>0</v>
      </c>
      <c r="AK519" s="230">
        <f t="shared" si="235"/>
        <v>0</v>
      </c>
      <c r="AL519" s="230">
        <f t="shared" si="235"/>
        <v>0</v>
      </c>
      <c r="AM519" s="230">
        <f t="shared" si="235"/>
        <v>0</v>
      </c>
      <c r="AN519" s="230">
        <f t="shared" si="235"/>
        <v>0</v>
      </c>
      <c r="AO519" s="230">
        <f t="shared" si="235"/>
        <v>0</v>
      </c>
      <c r="AP519" s="230">
        <f t="shared" si="235"/>
        <v>0</v>
      </c>
    </row>
    <row r="520" spans="1:42" x14ac:dyDescent="0.2">
      <c r="A520" s="4">
        <f t="shared" si="232"/>
        <v>6</v>
      </c>
      <c r="B520" s="228">
        <f t="shared" si="229"/>
        <v>0</v>
      </c>
      <c r="C520" s="230">
        <f t="shared" ref="C520:AP520" si="236">LOOKUP(C508,$B$446:$AP$446,$B$447:$AP$447)*$B705/100</f>
        <v>0</v>
      </c>
      <c r="D520" s="230">
        <f t="shared" si="236"/>
        <v>0</v>
      </c>
      <c r="E520" s="230">
        <f t="shared" si="236"/>
        <v>0</v>
      </c>
      <c r="F520" s="230">
        <f t="shared" si="236"/>
        <v>0</v>
      </c>
      <c r="G520" s="230">
        <f t="shared" si="236"/>
        <v>0</v>
      </c>
      <c r="H520" s="230">
        <f t="shared" si="236"/>
        <v>0</v>
      </c>
      <c r="I520" s="230">
        <f t="shared" si="236"/>
        <v>0</v>
      </c>
      <c r="J520" s="230">
        <f t="shared" si="236"/>
        <v>0</v>
      </c>
      <c r="K520" s="230">
        <f t="shared" si="236"/>
        <v>0</v>
      </c>
      <c r="L520" s="230">
        <f t="shared" si="236"/>
        <v>0</v>
      </c>
      <c r="M520" s="230">
        <f t="shared" si="236"/>
        <v>0</v>
      </c>
      <c r="N520" s="230">
        <f t="shared" si="236"/>
        <v>0</v>
      </c>
      <c r="O520" s="230">
        <f t="shared" si="236"/>
        <v>0</v>
      </c>
      <c r="P520" s="230">
        <f t="shared" si="236"/>
        <v>0</v>
      </c>
      <c r="Q520" s="230">
        <f t="shared" si="236"/>
        <v>0</v>
      </c>
      <c r="R520" s="230">
        <f t="shared" si="236"/>
        <v>0</v>
      </c>
      <c r="S520" s="230">
        <f t="shared" si="236"/>
        <v>0</v>
      </c>
      <c r="T520" s="230">
        <f t="shared" si="236"/>
        <v>0</v>
      </c>
      <c r="U520" s="230">
        <f t="shared" si="236"/>
        <v>0</v>
      </c>
      <c r="V520" s="230">
        <f t="shared" si="236"/>
        <v>0</v>
      </c>
      <c r="W520" s="230">
        <f t="shared" si="236"/>
        <v>0</v>
      </c>
      <c r="X520" s="230">
        <f t="shared" si="236"/>
        <v>0</v>
      </c>
      <c r="Y520" s="230">
        <f t="shared" si="236"/>
        <v>0</v>
      </c>
      <c r="Z520" s="230">
        <f t="shared" si="236"/>
        <v>0</v>
      </c>
      <c r="AA520" s="230">
        <f t="shared" si="236"/>
        <v>0</v>
      </c>
      <c r="AB520" s="230">
        <f t="shared" si="236"/>
        <v>0</v>
      </c>
      <c r="AC520" s="230">
        <f t="shared" si="236"/>
        <v>0</v>
      </c>
      <c r="AD520" s="230">
        <f t="shared" si="236"/>
        <v>0</v>
      </c>
      <c r="AE520" s="230">
        <f t="shared" si="236"/>
        <v>0</v>
      </c>
      <c r="AF520" s="230">
        <f t="shared" si="236"/>
        <v>0</v>
      </c>
      <c r="AG520" s="230">
        <f t="shared" si="236"/>
        <v>0</v>
      </c>
      <c r="AH520" s="230">
        <f t="shared" si="236"/>
        <v>0</v>
      </c>
      <c r="AI520" s="230">
        <f t="shared" si="236"/>
        <v>0</v>
      </c>
      <c r="AJ520" s="230">
        <f t="shared" si="236"/>
        <v>0</v>
      </c>
      <c r="AK520" s="230">
        <f t="shared" si="236"/>
        <v>0</v>
      </c>
      <c r="AL520" s="230">
        <f t="shared" si="236"/>
        <v>0</v>
      </c>
      <c r="AM520" s="230">
        <f t="shared" si="236"/>
        <v>0</v>
      </c>
      <c r="AN520" s="230">
        <f t="shared" si="236"/>
        <v>0</v>
      </c>
      <c r="AO520" s="230">
        <f t="shared" si="236"/>
        <v>0</v>
      </c>
      <c r="AP520" s="230">
        <f t="shared" si="236"/>
        <v>0</v>
      </c>
    </row>
    <row r="521" spans="1:42" x14ac:dyDescent="0.2">
      <c r="A521" s="4">
        <f t="shared" si="232"/>
        <v>7</v>
      </c>
      <c r="B521" s="228">
        <f t="shared" si="229"/>
        <v>0</v>
      </c>
      <c r="C521" s="230">
        <f t="shared" ref="C521:AP521" si="237">LOOKUP(C509,$B$446:$AP$446,$B$447:$AP$447)*$B706/100</f>
        <v>0</v>
      </c>
      <c r="D521" s="230">
        <f t="shared" si="237"/>
        <v>0</v>
      </c>
      <c r="E521" s="230">
        <f t="shared" si="237"/>
        <v>0</v>
      </c>
      <c r="F521" s="230">
        <f t="shared" si="237"/>
        <v>0</v>
      </c>
      <c r="G521" s="230">
        <f t="shared" si="237"/>
        <v>0</v>
      </c>
      <c r="H521" s="230">
        <f t="shared" si="237"/>
        <v>0</v>
      </c>
      <c r="I521" s="230">
        <f t="shared" si="237"/>
        <v>0</v>
      </c>
      <c r="J521" s="230">
        <f t="shared" si="237"/>
        <v>0</v>
      </c>
      <c r="K521" s="230">
        <f t="shared" si="237"/>
        <v>0</v>
      </c>
      <c r="L521" s="230">
        <f t="shared" si="237"/>
        <v>0</v>
      </c>
      <c r="M521" s="230">
        <f t="shared" si="237"/>
        <v>0</v>
      </c>
      <c r="N521" s="230">
        <f t="shared" si="237"/>
        <v>0</v>
      </c>
      <c r="O521" s="230">
        <f t="shared" si="237"/>
        <v>0</v>
      </c>
      <c r="P521" s="230">
        <f t="shared" si="237"/>
        <v>0</v>
      </c>
      <c r="Q521" s="230">
        <f t="shared" si="237"/>
        <v>0</v>
      </c>
      <c r="R521" s="230">
        <f t="shared" si="237"/>
        <v>0</v>
      </c>
      <c r="S521" s="230">
        <f t="shared" si="237"/>
        <v>0</v>
      </c>
      <c r="T521" s="230">
        <f t="shared" si="237"/>
        <v>0</v>
      </c>
      <c r="U521" s="230">
        <f t="shared" si="237"/>
        <v>0</v>
      </c>
      <c r="V521" s="230">
        <f t="shared" si="237"/>
        <v>0</v>
      </c>
      <c r="W521" s="230">
        <f t="shared" si="237"/>
        <v>0</v>
      </c>
      <c r="X521" s="230">
        <f t="shared" si="237"/>
        <v>0</v>
      </c>
      <c r="Y521" s="230">
        <f t="shared" si="237"/>
        <v>0</v>
      </c>
      <c r="Z521" s="230">
        <f t="shared" si="237"/>
        <v>0</v>
      </c>
      <c r="AA521" s="230">
        <f t="shared" si="237"/>
        <v>0</v>
      </c>
      <c r="AB521" s="230">
        <f t="shared" si="237"/>
        <v>0</v>
      </c>
      <c r="AC521" s="230">
        <f t="shared" si="237"/>
        <v>0</v>
      </c>
      <c r="AD521" s="230">
        <f t="shared" si="237"/>
        <v>0</v>
      </c>
      <c r="AE521" s="230">
        <f t="shared" si="237"/>
        <v>0</v>
      </c>
      <c r="AF521" s="230">
        <f t="shared" si="237"/>
        <v>0</v>
      </c>
      <c r="AG521" s="230">
        <f t="shared" si="237"/>
        <v>0</v>
      </c>
      <c r="AH521" s="230">
        <f t="shared" si="237"/>
        <v>0</v>
      </c>
      <c r="AI521" s="230">
        <f t="shared" si="237"/>
        <v>0</v>
      </c>
      <c r="AJ521" s="230">
        <f t="shared" si="237"/>
        <v>0</v>
      </c>
      <c r="AK521" s="230">
        <f t="shared" si="237"/>
        <v>0</v>
      </c>
      <c r="AL521" s="230">
        <f t="shared" si="237"/>
        <v>0</v>
      </c>
      <c r="AM521" s="230">
        <f t="shared" si="237"/>
        <v>0</v>
      </c>
      <c r="AN521" s="230">
        <f t="shared" si="237"/>
        <v>0</v>
      </c>
      <c r="AO521" s="230">
        <f t="shared" si="237"/>
        <v>0</v>
      </c>
      <c r="AP521" s="230">
        <f t="shared" si="237"/>
        <v>0</v>
      </c>
    </row>
    <row r="522" spans="1:42" x14ac:dyDescent="0.2">
      <c r="A522" s="4">
        <f t="shared" si="232"/>
        <v>8</v>
      </c>
      <c r="B522" s="228">
        <f t="shared" si="229"/>
        <v>0</v>
      </c>
      <c r="C522" s="230">
        <f t="shared" ref="C522:AP522" si="238">LOOKUP(C510,$B$446:$AP$446,$B$447:$AP$447)*$B707/100</f>
        <v>0</v>
      </c>
      <c r="D522" s="230">
        <f t="shared" si="238"/>
        <v>0</v>
      </c>
      <c r="E522" s="230">
        <f t="shared" si="238"/>
        <v>0</v>
      </c>
      <c r="F522" s="230">
        <f t="shared" si="238"/>
        <v>0</v>
      </c>
      <c r="G522" s="230">
        <f t="shared" si="238"/>
        <v>0</v>
      </c>
      <c r="H522" s="230">
        <f t="shared" si="238"/>
        <v>0</v>
      </c>
      <c r="I522" s="230">
        <f t="shared" si="238"/>
        <v>0</v>
      </c>
      <c r="J522" s="230">
        <f t="shared" si="238"/>
        <v>0</v>
      </c>
      <c r="K522" s="230">
        <f t="shared" si="238"/>
        <v>0</v>
      </c>
      <c r="L522" s="230">
        <f t="shared" si="238"/>
        <v>0</v>
      </c>
      <c r="M522" s="230">
        <f t="shared" si="238"/>
        <v>0</v>
      </c>
      <c r="N522" s="230">
        <f t="shared" si="238"/>
        <v>0</v>
      </c>
      <c r="O522" s="230">
        <f t="shared" si="238"/>
        <v>0</v>
      </c>
      <c r="P522" s="230">
        <f t="shared" si="238"/>
        <v>0</v>
      </c>
      <c r="Q522" s="230">
        <f t="shared" si="238"/>
        <v>0</v>
      </c>
      <c r="R522" s="230">
        <f t="shared" si="238"/>
        <v>0</v>
      </c>
      <c r="S522" s="230">
        <f t="shared" si="238"/>
        <v>0</v>
      </c>
      <c r="T522" s="230">
        <f t="shared" si="238"/>
        <v>0</v>
      </c>
      <c r="U522" s="230">
        <f t="shared" si="238"/>
        <v>0</v>
      </c>
      <c r="V522" s="230">
        <f t="shared" si="238"/>
        <v>0</v>
      </c>
      <c r="W522" s="230">
        <f t="shared" si="238"/>
        <v>0</v>
      </c>
      <c r="X522" s="230">
        <f t="shared" si="238"/>
        <v>0</v>
      </c>
      <c r="Y522" s="230">
        <f t="shared" si="238"/>
        <v>0</v>
      </c>
      <c r="Z522" s="230">
        <f t="shared" si="238"/>
        <v>0</v>
      </c>
      <c r="AA522" s="230">
        <f t="shared" si="238"/>
        <v>0</v>
      </c>
      <c r="AB522" s="230">
        <f t="shared" si="238"/>
        <v>0</v>
      </c>
      <c r="AC522" s="230">
        <f t="shared" si="238"/>
        <v>0</v>
      </c>
      <c r="AD522" s="230">
        <f t="shared" si="238"/>
        <v>0</v>
      </c>
      <c r="AE522" s="230">
        <f t="shared" si="238"/>
        <v>0</v>
      </c>
      <c r="AF522" s="230">
        <f t="shared" si="238"/>
        <v>0</v>
      </c>
      <c r="AG522" s="230">
        <f t="shared" si="238"/>
        <v>0</v>
      </c>
      <c r="AH522" s="230">
        <f t="shared" si="238"/>
        <v>0</v>
      </c>
      <c r="AI522" s="230">
        <f t="shared" si="238"/>
        <v>0</v>
      </c>
      <c r="AJ522" s="230">
        <f t="shared" si="238"/>
        <v>0</v>
      </c>
      <c r="AK522" s="230">
        <f t="shared" si="238"/>
        <v>0</v>
      </c>
      <c r="AL522" s="230">
        <f t="shared" si="238"/>
        <v>0</v>
      </c>
      <c r="AM522" s="230">
        <f t="shared" si="238"/>
        <v>0</v>
      </c>
      <c r="AN522" s="230">
        <f t="shared" si="238"/>
        <v>0</v>
      </c>
      <c r="AO522" s="230">
        <f t="shared" si="238"/>
        <v>0</v>
      </c>
      <c r="AP522" s="230">
        <f t="shared" si="238"/>
        <v>0</v>
      </c>
    </row>
    <row r="523" spans="1:42" x14ac:dyDescent="0.2">
      <c r="A523" s="4">
        <f>A522+1</f>
        <v>9</v>
      </c>
      <c r="B523" s="228">
        <f t="shared" si="229"/>
        <v>0</v>
      </c>
      <c r="C523" s="230">
        <f t="shared" ref="C523:AP523" si="239">LOOKUP(C511,$B$446:$AP$446,$B$447:$AP$447)*$B708/100</f>
        <v>0</v>
      </c>
      <c r="D523" s="230">
        <f t="shared" si="239"/>
        <v>0</v>
      </c>
      <c r="E523" s="230">
        <f t="shared" si="239"/>
        <v>0</v>
      </c>
      <c r="F523" s="230">
        <f t="shared" si="239"/>
        <v>0</v>
      </c>
      <c r="G523" s="230">
        <f t="shared" si="239"/>
        <v>0</v>
      </c>
      <c r="H523" s="230">
        <f t="shared" si="239"/>
        <v>0</v>
      </c>
      <c r="I523" s="230">
        <f t="shared" si="239"/>
        <v>0</v>
      </c>
      <c r="J523" s="230">
        <f t="shared" si="239"/>
        <v>0</v>
      </c>
      <c r="K523" s="230">
        <f t="shared" si="239"/>
        <v>0</v>
      </c>
      <c r="L523" s="230">
        <f t="shared" si="239"/>
        <v>0</v>
      </c>
      <c r="M523" s="230">
        <f t="shared" si="239"/>
        <v>0</v>
      </c>
      <c r="N523" s="230">
        <f t="shared" si="239"/>
        <v>0</v>
      </c>
      <c r="O523" s="230">
        <f t="shared" si="239"/>
        <v>0</v>
      </c>
      <c r="P523" s="230">
        <f t="shared" si="239"/>
        <v>0</v>
      </c>
      <c r="Q523" s="230">
        <f t="shared" si="239"/>
        <v>0</v>
      </c>
      <c r="R523" s="230">
        <f t="shared" si="239"/>
        <v>0</v>
      </c>
      <c r="S523" s="230">
        <f t="shared" si="239"/>
        <v>0</v>
      </c>
      <c r="T523" s="230">
        <f t="shared" si="239"/>
        <v>0</v>
      </c>
      <c r="U523" s="230">
        <f t="shared" si="239"/>
        <v>0</v>
      </c>
      <c r="V523" s="230">
        <f t="shared" si="239"/>
        <v>0</v>
      </c>
      <c r="W523" s="230">
        <f t="shared" si="239"/>
        <v>0</v>
      </c>
      <c r="X523" s="230">
        <f t="shared" si="239"/>
        <v>0</v>
      </c>
      <c r="Y523" s="230">
        <f t="shared" si="239"/>
        <v>0</v>
      </c>
      <c r="Z523" s="230">
        <f t="shared" si="239"/>
        <v>0</v>
      </c>
      <c r="AA523" s="230">
        <f t="shared" si="239"/>
        <v>0</v>
      </c>
      <c r="AB523" s="230">
        <f t="shared" si="239"/>
        <v>0</v>
      </c>
      <c r="AC523" s="230">
        <f t="shared" si="239"/>
        <v>0</v>
      </c>
      <c r="AD523" s="230">
        <f t="shared" si="239"/>
        <v>0</v>
      </c>
      <c r="AE523" s="230">
        <f t="shared" si="239"/>
        <v>0</v>
      </c>
      <c r="AF523" s="230">
        <f t="shared" si="239"/>
        <v>0</v>
      </c>
      <c r="AG523" s="230">
        <f t="shared" si="239"/>
        <v>0</v>
      </c>
      <c r="AH523" s="230">
        <f t="shared" si="239"/>
        <v>0</v>
      </c>
      <c r="AI523" s="230">
        <f t="shared" si="239"/>
        <v>0</v>
      </c>
      <c r="AJ523" s="230">
        <f t="shared" si="239"/>
        <v>0</v>
      </c>
      <c r="AK523" s="230">
        <f t="shared" si="239"/>
        <v>0</v>
      </c>
      <c r="AL523" s="230">
        <f t="shared" si="239"/>
        <v>0</v>
      </c>
      <c r="AM523" s="230">
        <f t="shared" si="239"/>
        <v>0</v>
      </c>
      <c r="AN523" s="230">
        <f t="shared" si="239"/>
        <v>0</v>
      </c>
      <c r="AO523" s="230">
        <f t="shared" si="239"/>
        <v>0</v>
      </c>
      <c r="AP523" s="230">
        <f t="shared" si="239"/>
        <v>0</v>
      </c>
    </row>
    <row r="524" spans="1:42" x14ac:dyDescent="0.2">
      <c r="A524" s="4">
        <f t="shared" ref="A524" si="240">A523+1</f>
        <v>10</v>
      </c>
      <c r="B524" s="228">
        <f t="shared" si="229"/>
        <v>0</v>
      </c>
      <c r="C524" s="230">
        <f t="shared" ref="C524:AP524" si="241">LOOKUP(C512,$B$446:$AP$446,$B$447:$AP$447)*$B709/100</f>
        <v>0</v>
      </c>
      <c r="D524" s="230">
        <f t="shared" si="241"/>
        <v>0</v>
      </c>
      <c r="E524" s="230">
        <f t="shared" si="241"/>
        <v>0</v>
      </c>
      <c r="F524" s="230">
        <f t="shared" si="241"/>
        <v>0</v>
      </c>
      <c r="G524" s="230">
        <f t="shared" si="241"/>
        <v>0</v>
      </c>
      <c r="H524" s="230">
        <f t="shared" si="241"/>
        <v>0</v>
      </c>
      <c r="I524" s="230">
        <f t="shared" si="241"/>
        <v>0</v>
      </c>
      <c r="J524" s="230">
        <f t="shared" si="241"/>
        <v>0</v>
      </c>
      <c r="K524" s="230">
        <f t="shared" si="241"/>
        <v>0</v>
      </c>
      <c r="L524" s="230">
        <f t="shared" si="241"/>
        <v>0</v>
      </c>
      <c r="M524" s="230">
        <f t="shared" si="241"/>
        <v>0</v>
      </c>
      <c r="N524" s="230">
        <f t="shared" si="241"/>
        <v>0</v>
      </c>
      <c r="O524" s="230">
        <f t="shared" si="241"/>
        <v>0</v>
      </c>
      <c r="P524" s="230">
        <f t="shared" si="241"/>
        <v>0</v>
      </c>
      <c r="Q524" s="230">
        <f t="shared" si="241"/>
        <v>0</v>
      </c>
      <c r="R524" s="230">
        <f t="shared" si="241"/>
        <v>0</v>
      </c>
      <c r="S524" s="230">
        <f t="shared" si="241"/>
        <v>0</v>
      </c>
      <c r="T524" s="230">
        <f t="shared" si="241"/>
        <v>0</v>
      </c>
      <c r="U524" s="230">
        <f t="shared" si="241"/>
        <v>0</v>
      </c>
      <c r="V524" s="230">
        <f t="shared" si="241"/>
        <v>0</v>
      </c>
      <c r="W524" s="230">
        <f t="shared" si="241"/>
        <v>0</v>
      </c>
      <c r="X524" s="230">
        <f t="shared" si="241"/>
        <v>0</v>
      </c>
      <c r="Y524" s="230">
        <f t="shared" si="241"/>
        <v>0</v>
      </c>
      <c r="Z524" s="230">
        <f t="shared" si="241"/>
        <v>0</v>
      </c>
      <c r="AA524" s="230">
        <f t="shared" si="241"/>
        <v>0</v>
      </c>
      <c r="AB524" s="230">
        <f t="shared" si="241"/>
        <v>0</v>
      </c>
      <c r="AC524" s="230">
        <f t="shared" si="241"/>
        <v>0</v>
      </c>
      <c r="AD524" s="230">
        <f t="shared" si="241"/>
        <v>0</v>
      </c>
      <c r="AE524" s="230">
        <f t="shared" si="241"/>
        <v>0</v>
      </c>
      <c r="AF524" s="230">
        <f t="shared" si="241"/>
        <v>0</v>
      </c>
      <c r="AG524" s="230">
        <f t="shared" si="241"/>
        <v>0</v>
      </c>
      <c r="AH524" s="230">
        <f t="shared" si="241"/>
        <v>0</v>
      </c>
      <c r="AI524" s="230">
        <f t="shared" si="241"/>
        <v>0</v>
      </c>
      <c r="AJ524" s="230">
        <f t="shared" si="241"/>
        <v>0</v>
      </c>
      <c r="AK524" s="230">
        <f t="shared" si="241"/>
        <v>0</v>
      </c>
      <c r="AL524" s="230">
        <f t="shared" si="241"/>
        <v>0</v>
      </c>
      <c r="AM524" s="230">
        <f t="shared" si="241"/>
        <v>0</v>
      </c>
      <c r="AN524" s="230">
        <f t="shared" si="241"/>
        <v>0</v>
      </c>
      <c r="AO524" s="230">
        <f t="shared" si="241"/>
        <v>0</v>
      </c>
      <c r="AP524" s="230">
        <f t="shared" si="241"/>
        <v>0</v>
      </c>
    </row>
    <row r="525" spans="1:42" s="16" customFormat="1" x14ac:dyDescent="0.2">
      <c r="A525" s="39" t="s">
        <v>13</v>
      </c>
      <c r="B525" s="19"/>
      <c r="C525" s="212">
        <f>SUM(C515:C524)</f>
        <v>0</v>
      </c>
      <c r="D525" s="212">
        <f t="shared" ref="D525:AP525" si="242">SUM(D515:D524)</f>
        <v>0</v>
      </c>
      <c r="E525" s="212">
        <f t="shared" si="242"/>
        <v>0</v>
      </c>
      <c r="F525" s="212">
        <f t="shared" si="242"/>
        <v>0</v>
      </c>
      <c r="G525" s="212">
        <f t="shared" si="242"/>
        <v>0</v>
      </c>
      <c r="H525" s="212">
        <f t="shared" si="242"/>
        <v>0</v>
      </c>
      <c r="I525" s="212">
        <f t="shared" si="242"/>
        <v>0</v>
      </c>
      <c r="J525" s="212">
        <f t="shared" si="242"/>
        <v>0</v>
      </c>
      <c r="K525" s="212">
        <f t="shared" si="242"/>
        <v>0</v>
      </c>
      <c r="L525" s="212">
        <f t="shared" si="242"/>
        <v>0</v>
      </c>
      <c r="M525" s="212">
        <f t="shared" si="242"/>
        <v>0</v>
      </c>
      <c r="N525" s="212">
        <f t="shared" si="242"/>
        <v>0</v>
      </c>
      <c r="O525" s="212">
        <f t="shared" si="242"/>
        <v>0</v>
      </c>
      <c r="P525" s="212">
        <f t="shared" si="242"/>
        <v>0</v>
      </c>
      <c r="Q525" s="212">
        <f t="shared" si="242"/>
        <v>0</v>
      </c>
      <c r="R525" s="212">
        <f t="shared" si="242"/>
        <v>0</v>
      </c>
      <c r="S525" s="212">
        <f t="shared" si="242"/>
        <v>0</v>
      </c>
      <c r="T525" s="212">
        <f t="shared" si="242"/>
        <v>0</v>
      </c>
      <c r="U525" s="212">
        <f t="shared" si="242"/>
        <v>0</v>
      </c>
      <c r="V525" s="212">
        <f t="shared" si="242"/>
        <v>0</v>
      </c>
      <c r="W525" s="212">
        <f t="shared" si="242"/>
        <v>0</v>
      </c>
      <c r="X525" s="212">
        <f t="shared" si="242"/>
        <v>0</v>
      </c>
      <c r="Y525" s="212">
        <f t="shared" si="242"/>
        <v>0</v>
      </c>
      <c r="Z525" s="212">
        <f t="shared" si="242"/>
        <v>0</v>
      </c>
      <c r="AA525" s="212">
        <f t="shared" si="242"/>
        <v>0</v>
      </c>
      <c r="AB525" s="212">
        <f t="shared" si="242"/>
        <v>0</v>
      </c>
      <c r="AC525" s="212">
        <f t="shared" si="242"/>
        <v>0</v>
      </c>
      <c r="AD525" s="212">
        <f t="shared" si="242"/>
        <v>0</v>
      </c>
      <c r="AE525" s="212">
        <f t="shared" si="242"/>
        <v>0</v>
      </c>
      <c r="AF525" s="212">
        <f t="shared" si="242"/>
        <v>0</v>
      </c>
      <c r="AG525" s="212">
        <f t="shared" si="242"/>
        <v>0</v>
      </c>
      <c r="AH525" s="212">
        <f t="shared" si="242"/>
        <v>0</v>
      </c>
      <c r="AI525" s="212">
        <f t="shared" si="242"/>
        <v>0</v>
      </c>
      <c r="AJ525" s="212">
        <f t="shared" si="242"/>
        <v>0</v>
      </c>
      <c r="AK525" s="212">
        <f t="shared" si="242"/>
        <v>0</v>
      </c>
      <c r="AL525" s="212">
        <f t="shared" si="242"/>
        <v>0</v>
      </c>
      <c r="AM525" s="212">
        <f t="shared" si="242"/>
        <v>0</v>
      </c>
      <c r="AN525" s="212">
        <f t="shared" si="242"/>
        <v>0</v>
      </c>
      <c r="AO525" s="212">
        <f t="shared" si="242"/>
        <v>0</v>
      </c>
      <c r="AP525" s="212">
        <f t="shared" si="242"/>
        <v>0</v>
      </c>
    </row>
    <row r="526" spans="1:42" s="16" customFormat="1" x14ac:dyDescent="0.2">
      <c r="A526" s="39"/>
      <c r="B526" s="19"/>
      <c r="C526" s="212"/>
      <c r="D526" s="212"/>
      <c r="E526" s="212"/>
      <c r="F526" s="212"/>
      <c r="G526" s="212"/>
      <c r="H526" s="212"/>
      <c r="I526" s="212"/>
      <c r="J526" s="212"/>
      <c r="K526" s="212"/>
      <c r="L526" s="212"/>
      <c r="M526" s="212"/>
      <c r="N526" s="212"/>
      <c r="O526" s="212"/>
      <c r="P526" s="212"/>
      <c r="Q526" s="212"/>
      <c r="R526" s="212"/>
      <c r="S526" s="212"/>
      <c r="T526" s="212"/>
      <c r="U526" s="212"/>
      <c r="V526" s="212"/>
      <c r="W526" s="212"/>
      <c r="X526" s="212"/>
      <c r="Y526" s="212"/>
      <c r="Z526" s="212"/>
      <c r="AA526" s="212"/>
      <c r="AB526" s="212"/>
      <c r="AC526" s="212"/>
      <c r="AD526" s="212"/>
      <c r="AE526" s="212"/>
      <c r="AF526" s="212"/>
      <c r="AG526" s="212"/>
      <c r="AH526" s="212"/>
      <c r="AI526" s="212"/>
      <c r="AJ526" s="212"/>
      <c r="AK526" s="212"/>
      <c r="AL526" s="212"/>
      <c r="AM526" s="212"/>
      <c r="AN526" s="212"/>
      <c r="AO526" s="212"/>
      <c r="AP526" s="212"/>
    </row>
    <row r="527" spans="1:42" s="16" customFormat="1" x14ac:dyDescent="0.2">
      <c r="A527" s="278" t="s">
        <v>334</v>
      </c>
      <c r="B527" s="279"/>
      <c r="C527" s="279"/>
      <c r="D527" s="279"/>
      <c r="E527" s="279"/>
      <c r="F527" s="279"/>
      <c r="G527" s="279"/>
      <c r="H527" s="279"/>
      <c r="I527" s="279"/>
      <c r="J527" s="279"/>
      <c r="K527" s="279"/>
      <c r="L527" s="279"/>
      <c r="M527" s="279"/>
      <c r="N527" s="279"/>
      <c r="O527" s="279"/>
      <c r="P527" s="279"/>
      <c r="Q527" s="279"/>
      <c r="R527" s="279"/>
      <c r="S527" s="279"/>
      <c r="T527" s="279"/>
      <c r="U527" s="279"/>
      <c r="V527" s="279"/>
      <c r="W527" s="279"/>
      <c r="X527" s="279"/>
      <c r="Y527" s="279"/>
      <c r="Z527" s="279"/>
      <c r="AA527" s="279"/>
      <c r="AB527" s="279"/>
      <c r="AC527" s="279"/>
      <c r="AD527" s="279"/>
      <c r="AE527" s="279"/>
      <c r="AF527" s="279"/>
      <c r="AG527" s="279"/>
      <c r="AH527" s="279"/>
      <c r="AI527" s="279"/>
      <c r="AJ527" s="279"/>
      <c r="AK527" s="279"/>
      <c r="AL527" s="279"/>
      <c r="AM527" s="279"/>
      <c r="AN527" s="279"/>
      <c r="AO527" s="279"/>
      <c r="AP527" s="279"/>
    </row>
    <row r="528" spans="1:42" s="16" customFormat="1" x14ac:dyDescent="0.2">
      <c r="A528" s="280" t="s">
        <v>67</v>
      </c>
      <c r="B528" s="251"/>
      <c r="C528" s="281"/>
      <c r="D528" s="281"/>
      <c r="E528" s="281"/>
      <c r="F528" s="281"/>
      <c r="G528" s="281"/>
      <c r="H528" s="281"/>
      <c r="I528" s="281"/>
      <c r="J528" s="281"/>
      <c r="K528" s="281"/>
      <c r="L528" s="281"/>
      <c r="M528" s="281"/>
      <c r="N528" s="281"/>
      <c r="O528" s="281"/>
      <c r="P528" s="281"/>
      <c r="Q528" s="281"/>
      <c r="R528" s="281"/>
      <c r="S528" s="281"/>
      <c r="T528" s="281"/>
      <c r="U528" s="281"/>
      <c r="V528" s="281"/>
      <c r="W528" s="281"/>
      <c r="X528" s="281"/>
      <c r="Y528" s="281"/>
      <c r="Z528" s="281"/>
      <c r="AA528" s="281"/>
      <c r="AB528" s="281"/>
      <c r="AC528" s="281"/>
      <c r="AD528" s="281"/>
      <c r="AE528" s="281"/>
      <c r="AF528" s="281"/>
      <c r="AG528" s="281"/>
      <c r="AH528" s="281"/>
      <c r="AI528" s="281"/>
      <c r="AJ528" s="281"/>
      <c r="AK528" s="281"/>
      <c r="AL528" s="281"/>
      <c r="AM528" s="281"/>
      <c r="AN528" s="281"/>
      <c r="AO528" s="281"/>
      <c r="AP528" s="281"/>
    </row>
    <row r="529" spans="1:42" s="16" customFormat="1" x14ac:dyDescent="0.2">
      <c r="A529" s="30" t="s">
        <v>5</v>
      </c>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c r="AA529" s="162"/>
      <c r="AB529" s="162"/>
      <c r="AC529" s="162"/>
      <c r="AD529" s="162"/>
      <c r="AE529" s="162"/>
      <c r="AF529" s="162"/>
      <c r="AG529" s="162"/>
      <c r="AH529" s="162"/>
      <c r="AI529" s="162"/>
      <c r="AJ529" s="162"/>
      <c r="AK529" s="162"/>
      <c r="AL529" s="162"/>
      <c r="AM529" s="162"/>
      <c r="AN529" s="162"/>
      <c r="AO529" s="162"/>
      <c r="AP529" s="162"/>
    </row>
    <row r="530" spans="1:42" s="16" customFormat="1" x14ac:dyDescent="0.2">
      <c r="A530" s="32" t="s">
        <v>275</v>
      </c>
      <c r="C530" s="152">
        <f>IF(ptc_sta_amount="n/a",Inputs!D177,IF(C$2&lt;=ptc_sta_term,ptc_sta_amount*(1+ptc_sta_escal/100)^B$2,0))</f>
        <v>0</v>
      </c>
      <c r="D530" s="152">
        <f>IF(ptc_sta_amount="n/a",Inputs!E177,IF(D$2&lt;=ptc_sta_term,ptc_sta_amount*(1+ptc_sta_escal/100)^C$2,0))</f>
        <v>0</v>
      </c>
      <c r="E530" s="152">
        <f>IF(ptc_sta_amount="n/a",Inputs!F177,IF(E$2&lt;=ptc_sta_term,ptc_sta_amount*(1+ptc_sta_escal/100)^D$2,0))</f>
        <v>0</v>
      </c>
      <c r="F530" s="152">
        <f>IF(ptc_sta_amount="n/a",Inputs!G177,IF(F$2&lt;=ptc_sta_term,ptc_sta_amount*(1+ptc_sta_escal/100)^E$2,0))</f>
        <v>0</v>
      </c>
      <c r="G530" s="152">
        <f>IF(ptc_sta_amount="n/a",Inputs!H177,IF(G$2&lt;=ptc_sta_term,ptc_sta_amount*(1+ptc_sta_escal/100)^F$2,0))</f>
        <v>0</v>
      </c>
      <c r="H530" s="152">
        <f>IF(ptc_sta_amount="n/a",Inputs!I177,IF(H$2&lt;=ptc_sta_term,ptc_sta_amount*(1+ptc_sta_escal/100)^G$2,0))</f>
        <v>0</v>
      </c>
      <c r="I530" s="152">
        <f>IF(ptc_sta_amount="n/a",Inputs!J177,IF(I$2&lt;=ptc_sta_term,ptc_sta_amount*(1+ptc_sta_escal/100)^H$2,0))</f>
        <v>0</v>
      </c>
      <c r="J530" s="152">
        <f>IF(ptc_sta_amount="n/a",Inputs!K177,IF(J$2&lt;=ptc_sta_term,ptc_sta_amount*(1+ptc_sta_escal/100)^I$2,0))</f>
        <v>0</v>
      </c>
      <c r="K530" s="152">
        <f>IF(ptc_sta_amount="n/a",Inputs!L177,IF(K$2&lt;=ptc_sta_term,ptc_sta_amount*(1+ptc_sta_escal/100)^J$2,0))</f>
        <v>0</v>
      </c>
      <c r="L530" s="152">
        <f>IF(ptc_sta_amount="n/a",Inputs!M177,IF(L$2&lt;=ptc_sta_term,ptc_sta_amount*(1+ptc_sta_escal/100)^K$2,0))</f>
        <v>0</v>
      </c>
      <c r="M530" s="152">
        <f>IF(ptc_sta_amount="n/a",Inputs!N177,IF(M$2&lt;=ptc_sta_term,ptc_sta_amount*(1+ptc_sta_escal/100)^L$2,0))</f>
        <v>0</v>
      </c>
      <c r="N530" s="152">
        <f>IF(ptc_sta_amount="n/a",Inputs!O177,IF(N$2&lt;=ptc_sta_term,ptc_sta_amount*(1+ptc_sta_escal/100)^M$2,0))</f>
        <v>0</v>
      </c>
      <c r="O530" s="152">
        <f>IF(ptc_sta_amount="n/a",Inputs!P177,IF(O$2&lt;=ptc_sta_term,ptc_sta_amount*(1+ptc_sta_escal/100)^N$2,0))</f>
        <v>0</v>
      </c>
      <c r="P530" s="152">
        <f>IF(ptc_sta_amount="n/a",Inputs!Q177,IF(P$2&lt;=ptc_sta_term,ptc_sta_amount*(1+ptc_sta_escal/100)^O$2,0))</f>
        <v>0</v>
      </c>
      <c r="Q530" s="152">
        <f>IF(ptc_sta_amount="n/a",Inputs!R177,IF(Q$2&lt;=ptc_sta_term,ptc_sta_amount*(1+ptc_sta_escal/100)^P$2,0))</f>
        <v>0</v>
      </c>
      <c r="R530" s="152">
        <f>IF(ptc_sta_amount="n/a",Inputs!S177,IF(R$2&lt;=ptc_sta_term,ptc_sta_amount*(1+ptc_sta_escal/100)^Q$2,0))</f>
        <v>0</v>
      </c>
      <c r="S530" s="152">
        <f>IF(ptc_sta_amount="n/a",Inputs!T177,IF(S$2&lt;=ptc_sta_term,ptc_sta_amount*(1+ptc_sta_escal/100)^R$2,0))</f>
        <v>0</v>
      </c>
      <c r="T530" s="152">
        <f>IF(ptc_sta_amount="n/a",Inputs!U177,IF(T$2&lt;=ptc_sta_term,ptc_sta_amount*(1+ptc_sta_escal/100)^S$2,0))</f>
        <v>0</v>
      </c>
      <c r="U530" s="152">
        <f>IF(ptc_sta_amount="n/a",Inputs!V177,IF(U$2&lt;=ptc_sta_term,ptc_sta_amount*(1+ptc_sta_escal/100)^T$2,0))</f>
        <v>0</v>
      </c>
      <c r="V530" s="152">
        <f>IF(ptc_sta_amount="n/a",Inputs!W177,IF(V$2&lt;=ptc_sta_term,ptc_sta_amount*(1+ptc_sta_escal/100)^U$2,0))</f>
        <v>0</v>
      </c>
      <c r="W530" s="152">
        <f>IF(ptc_sta_amount="n/a",Inputs!X177,IF(W$2&lt;=ptc_sta_term,ptc_sta_amount*(1+ptc_sta_escal/100)^V$2,0))</f>
        <v>0</v>
      </c>
      <c r="X530" s="152">
        <f>IF(ptc_sta_amount="n/a",Inputs!Y177,IF(X$2&lt;=ptc_sta_term,ptc_sta_amount*(1+ptc_sta_escal/100)^W$2,0))</f>
        <v>0</v>
      </c>
      <c r="Y530" s="152">
        <f>IF(ptc_sta_amount="n/a",Inputs!Z177,IF(Y$2&lt;=ptc_sta_term,ptc_sta_amount*(1+ptc_sta_escal/100)^X$2,0))</f>
        <v>0</v>
      </c>
      <c r="Z530" s="152">
        <f>IF(ptc_sta_amount="n/a",Inputs!AA177,IF(Z$2&lt;=ptc_sta_term,ptc_sta_amount*(1+ptc_sta_escal/100)^Y$2,0))</f>
        <v>0</v>
      </c>
      <c r="AA530" s="152">
        <f>IF(ptc_sta_amount="n/a",Inputs!AB177,IF(AA$2&lt;=ptc_sta_term,ptc_sta_amount*(1+ptc_sta_escal/100)^Z$2,0))</f>
        <v>0</v>
      </c>
      <c r="AB530" s="152">
        <f>IF(ptc_sta_amount="n/a",Inputs!AC177,IF(AB$2&lt;=ptc_sta_term,ptc_sta_amount*(1+ptc_sta_escal/100)^AA$2,0))</f>
        <v>0</v>
      </c>
      <c r="AC530" s="152">
        <f>IF(ptc_sta_amount="n/a",Inputs!AD177,IF(AC$2&lt;=ptc_sta_term,ptc_sta_amount*(1+ptc_sta_escal/100)^AB$2,0))</f>
        <v>0</v>
      </c>
      <c r="AD530" s="152">
        <f>IF(ptc_sta_amount="n/a",Inputs!AE177,IF(AD$2&lt;=ptc_sta_term,ptc_sta_amount*(1+ptc_sta_escal/100)^AC$2,0))</f>
        <v>0</v>
      </c>
      <c r="AE530" s="152">
        <f>IF(ptc_sta_amount="n/a",Inputs!AF177,IF(AE$2&lt;=ptc_sta_term,ptc_sta_amount*(1+ptc_sta_escal/100)^AD$2,0))</f>
        <v>0</v>
      </c>
      <c r="AF530" s="152">
        <f>IF(ptc_sta_amount="n/a",Inputs!AG177,IF(AF$2&lt;=ptc_sta_term,ptc_sta_amount*(1+ptc_sta_escal/100)^AE$2,0))</f>
        <v>0</v>
      </c>
      <c r="AG530" s="152">
        <f>IF(ptc_sta_amount="n/a",Inputs!AH177,IF(AG$2&lt;=ptc_sta_term,ptc_sta_amount*(1+ptc_sta_escal/100)^AF$2,0))</f>
        <v>0</v>
      </c>
      <c r="AH530" s="152">
        <f>IF(ptc_sta_amount="n/a",Inputs!AI177,IF(AH$2&lt;=ptc_sta_term,ptc_sta_amount*(1+ptc_sta_escal/100)^AG$2,0))</f>
        <v>0</v>
      </c>
      <c r="AI530" s="152">
        <f>IF(ptc_sta_amount="n/a",Inputs!AJ177,IF(AI$2&lt;=ptc_sta_term,ptc_sta_amount*(1+ptc_sta_escal/100)^AH$2,0))</f>
        <v>0</v>
      </c>
      <c r="AJ530" s="152">
        <f>IF(ptc_sta_amount="n/a",Inputs!AK177,IF(AJ$2&lt;=ptc_sta_term,ptc_sta_amount*(1+ptc_sta_escal/100)^AI$2,0))</f>
        <v>0</v>
      </c>
      <c r="AK530" s="152">
        <f>IF(ptc_sta_amount="n/a",Inputs!AL177,IF(AK$2&lt;=ptc_sta_term,ptc_sta_amount*(1+ptc_sta_escal/100)^AJ$2,0))</f>
        <v>0</v>
      </c>
      <c r="AL530" s="152">
        <f>IF(ptc_sta_amount="n/a",Inputs!AM177,IF(AL$2&lt;=ptc_sta_term,ptc_sta_amount*(1+ptc_sta_escal/100)^AK$2,0))</f>
        <v>0</v>
      </c>
      <c r="AM530" s="152">
        <f>IF(ptc_sta_amount="n/a",Inputs!AN177,IF(AM$2&lt;=ptc_sta_term,ptc_sta_amount*(1+ptc_sta_escal/100)^AL$2,0))</f>
        <v>0</v>
      </c>
      <c r="AN530" s="152">
        <f>IF(ptc_sta_amount="n/a",Inputs!AO177,IF(AN$2&lt;=ptc_sta_term,ptc_sta_amount*(1+ptc_sta_escal/100)^AM$2,0))</f>
        <v>0</v>
      </c>
      <c r="AO530" s="152">
        <f>IF(ptc_sta_amount="n/a",Inputs!AP177,IF(AO$2&lt;=ptc_sta_term,ptc_sta_amount*(1+ptc_sta_escal/100)^AN$2,0))</f>
        <v>0</v>
      </c>
      <c r="AP530" s="152">
        <f>IF(ptc_sta_amount="n/a",Inputs!AQ177,IF(AP$2&lt;=ptc_sta_term,ptc_sta_amount*(1+ptc_sta_escal/100)^AO$2,0))</f>
        <v>0</v>
      </c>
    </row>
    <row r="531" spans="1:42" s="16" customFormat="1" x14ac:dyDescent="0.2">
      <c r="A531" s="32" t="s">
        <v>276</v>
      </c>
      <c r="C531" s="152">
        <f>ROUND(C530*1000,0)</f>
        <v>0</v>
      </c>
      <c r="D531" s="152">
        <f>ROUND(D530*1000,0)</f>
        <v>0</v>
      </c>
      <c r="E531" s="152">
        <f t="shared" ref="E531:AP531" si="243">ROUND(E530*1000,0)</f>
        <v>0</v>
      </c>
      <c r="F531" s="152">
        <f t="shared" si="243"/>
        <v>0</v>
      </c>
      <c r="G531" s="152">
        <f t="shared" si="243"/>
        <v>0</v>
      </c>
      <c r="H531" s="152">
        <f t="shared" si="243"/>
        <v>0</v>
      </c>
      <c r="I531" s="152">
        <f t="shared" si="243"/>
        <v>0</v>
      </c>
      <c r="J531" s="152">
        <f t="shared" si="243"/>
        <v>0</v>
      </c>
      <c r="K531" s="152">
        <f t="shared" si="243"/>
        <v>0</v>
      </c>
      <c r="L531" s="152">
        <f t="shared" si="243"/>
        <v>0</v>
      </c>
      <c r="M531" s="152">
        <f t="shared" si="243"/>
        <v>0</v>
      </c>
      <c r="N531" s="152">
        <f t="shared" si="243"/>
        <v>0</v>
      </c>
      <c r="O531" s="152">
        <f t="shared" si="243"/>
        <v>0</v>
      </c>
      <c r="P531" s="152">
        <f t="shared" si="243"/>
        <v>0</v>
      </c>
      <c r="Q531" s="152">
        <f t="shared" si="243"/>
        <v>0</v>
      </c>
      <c r="R531" s="152">
        <f t="shared" si="243"/>
        <v>0</v>
      </c>
      <c r="S531" s="152">
        <f t="shared" si="243"/>
        <v>0</v>
      </c>
      <c r="T531" s="152">
        <f t="shared" si="243"/>
        <v>0</v>
      </c>
      <c r="U531" s="152">
        <f t="shared" si="243"/>
        <v>0</v>
      </c>
      <c r="V531" s="152">
        <f t="shared" si="243"/>
        <v>0</v>
      </c>
      <c r="W531" s="152">
        <f t="shared" si="243"/>
        <v>0</v>
      </c>
      <c r="X531" s="152">
        <f t="shared" si="243"/>
        <v>0</v>
      </c>
      <c r="Y531" s="152">
        <f t="shared" si="243"/>
        <v>0</v>
      </c>
      <c r="Z531" s="152">
        <f t="shared" si="243"/>
        <v>0</v>
      </c>
      <c r="AA531" s="152">
        <f t="shared" si="243"/>
        <v>0</v>
      </c>
      <c r="AB531" s="152">
        <f t="shared" si="243"/>
        <v>0</v>
      </c>
      <c r="AC531" s="152">
        <f t="shared" si="243"/>
        <v>0</v>
      </c>
      <c r="AD531" s="152">
        <f t="shared" si="243"/>
        <v>0</v>
      </c>
      <c r="AE531" s="152">
        <f t="shared" si="243"/>
        <v>0</v>
      </c>
      <c r="AF531" s="152">
        <f t="shared" si="243"/>
        <v>0</v>
      </c>
      <c r="AG531" s="152">
        <f t="shared" si="243"/>
        <v>0</v>
      </c>
      <c r="AH531" s="152">
        <f t="shared" si="243"/>
        <v>0</v>
      </c>
      <c r="AI531" s="152">
        <f t="shared" si="243"/>
        <v>0</v>
      </c>
      <c r="AJ531" s="152">
        <f t="shared" si="243"/>
        <v>0</v>
      </c>
      <c r="AK531" s="152">
        <f t="shared" si="243"/>
        <v>0</v>
      </c>
      <c r="AL531" s="152">
        <f t="shared" si="243"/>
        <v>0</v>
      </c>
      <c r="AM531" s="152">
        <f t="shared" si="243"/>
        <v>0</v>
      </c>
      <c r="AN531" s="152">
        <f t="shared" si="243"/>
        <v>0</v>
      </c>
      <c r="AO531" s="152">
        <f t="shared" si="243"/>
        <v>0</v>
      </c>
      <c r="AP531" s="152">
        <f t="shared" si="243"/>
        <v>0</v>
      </c>
    </row>
    <row r="532" spans="1:42" s="16" customFormat="1" x14ac:dyDescent="0.2">
      <c r="A532" s="32" t="s">
        <v>68</v>
      </c>
      <c r="C532" s="163">
        <f>C$10/1000</f>
        <v>0</v>
      </c>
      <c r="D532" s="163">
        <f>D$10/1000</f>
        <v>0</v>
      </c>
      <c r="E532" s="163">
        <f t="shared" ref="E532:AP532" si="244">E$10/1000</f>
        <v>0</v>
      </c>
      <c r="F532" s="163">
        <f t="shared" si="244"/>
        <v>0</v>
      </c>
      <c r="G532" s="163">
        <f t="shared" si="244"/>
        <v>0</v>
      </c>
      <c r="H532" s="163">
        <f t="shared" si="244"/>
        <v>0</v>
      </c>
      <c r="I532" s="163">
        <f t="shared" si="244"/>
        <v>0</v>
      </c>
      <c r="J532" s="163">
        <f t="shared" si="244"/>
        <v>0</v>
      </c>
      <c r="K532" s="163">
        <f t="shared" si="244"/>
        <v>0</v>
      </c>
      <c r="L532" s="163">
        <f t="shared" si="244"/>
        <v>0</v>
      </c>
      <c r="M532" s="163">
        <f t="shared" si="244"/>
        <v>0</v>
      </c>
      <c r="N532" s="163">
        <f t="shared" si="244"/>
        <v>0</v>
      </c>
      <c r="O532" s="163">
        <f t="shared" si="244"/>
        <v>0</v>
      </c>
      <c r="P532" s="163">
        <f t="shared" si="244"/>
        <v>0</v>
      </c>
      <c r="Q532" s="163">
        <f t="shared" si="244"/>
        <v>0</v>
      </c>
      <c r="R532" s="163">
        <f t="shared" si="244"/>
        <v>0</v>
      </c>
      <c r="S532" s="163">
        <f t="shared" si="244"/>
        <v>0</v>
      </c>
      <c r="T532" s="163">
        <f t="shared" si="244"/>
        <v>0</v>
      </c>
      <c r="U532" s="163">
        <f t="shared" si="244"/>
        <v>0</v>
      </c>
      <c r="V532" s="163">
        <f t="shared" si="244"/>
        <v>0</v>
      </c>
      <c r="W532" s="163">
        <f t="shared" si="244"/>
        <v>0</v>
      </c>
      <c r="X532" s="163">
        <f t="shared" si="244"/>
        <v>0</v>
      </c>
      <c r="Y532" s="163">
        <f t="shared" si="244"/>
        <v>0</v>
      </c>
      <c r="Z532" s="163">
        <f t="shared" si="244"/>
        <v>0</v>
      </c>
      <c r="AA532" s="163">
        <f t="shared" si="244"/>
        <v>0</v>
      </c>
      <c r="AB532" s="163">
        <f t="shared" si="244"/>
        <v>0</v>
      </c>
      <c r="AC532" s="163">
        <f t="shared" si="244"/>
        <v>0</v>
      </c>
      <c r="AD532" s="163">
        <f t="shared" si="244"/>
        <v>0</v>
      </c>
      <c r="AE532" s="163">
        <f t="shared" si="244"/>
        <v>0</v>
      </c>
      <c r="AF532" s="163">
        <f t="shared" si="244"/>
        <v>0</v>
      </c>
      <c r="AG532" s="163">
        <f t="shared" si="244"/>
        <v>0</v>
      </c>
      <c r="AH532" s="163">
        <f t="shared" si="244"/>
        <v>0</v>
      </c>
      <c r="AI532" s="163">
        <f t="shared" si="244"/>
        <v>0</v>
      </c>
      <c r="AJ532" s="163">
        <f t="shared" si="244"/>
        <v>0</v>
      </c>
      <c r="AK532" s="163">
        <f t="shared" si="244"/>
        <v>0</v>
      </c>
      <c r="AL532" s="163">
        <f t="shared" si="244"/>
        <v>0</v>
      </c>
      <c r="AM532" s="163">
        <f t="shared" si="244"/>
        <v>0</v>
      </c>
      <c r="AN532" s="163">
        <f t="shared" si="244"/>
        <v>0</v>
      </c>
      <c r="AO532" s="163">
        <f t="shared" si="244"/>
        <v>0</v>
      </c>
      <c r="AP532" s="163">
        <f t="shared" si="244"/>
        <v>0</v>
      </c>
    </row>
    <row r="533" spans="1:42" s="16" customFormat="1" x14ac:dyDescent="0.2">
      <c r="A533" s="32" t="s">
        <v>13</v>
      </c>
      <c r="C533" s="162">
        <f>C531*C532</f>
        <v>0</v>
      </c>
      <c r="D533" s="162">
        <f>D531*D532</f>
        <v>0</v>
      </c>
      <c r="E533" s="162">
        <f t="shared" ref="E533:AP533" si="245">E531*E532</f>
        <v>0</v>
      </c>
      <c r="F533" s="162">
        <f t="shared" si="245"/>
        <v>0</v>
      </c>
      <c r="G533" s="162">
        <f t="shared" si="245"/>
        <v>0</v>
      </c>
      <c r="H533" s="162">
        <f t="shared" si="245"/>
        <v>0</v>
      </c>
      <c r="I533" s="162">
        <f t="shared" si="245"/>
        <v>0</v>
      </c>
      <c r="J533" s="162">
        <f t="shared" si="245"/>
        <v>0</v>
      </c>
      <c r="K533" s="162">
        <f t="shared" si="245"/>
        <v>0</v>
      </c>
      <c r="L533" s="162">
        <f t="shared" si="245"/>
        <v>0</v>
      </c>
      <c r="M533" s="162">
        <f t="shared" si="245"/>
        <v>0</v>
      </c>
      <c r="N533" s="162">
        <f t="shared" si="245"/>
        <v>0</v>
      </c>
      <c r="O533" s="162">
        <f t="shared" si="245"/>
        <v>0</v>
      </c>
      <c r="P533" s="162">
        <f t="shared" si="245"/>
        <v>0</v>
      </c>
      <c r="Q533" s="162">
        <f t="shared" si="245"/>
        <v>0</v>
      </c>
      <c r="R533" s="162">
        <f t="shared" si="245"/>
        <v>0</v>
      </c>
      <c r="S533" s="162">
        <f t="shared" si="245"/>
        <v>0</v>
      </c>
      <c r="T533" s="162">
        <f t="shared" si="245"/>
        <v>0</v>
      </c>
      <c r="U533" s="162">
        <f t="shared" si="245"/>
        <v>0</v>
      </c>
      <c r="V533" s="162">
        <f t="shared" si="245"/>
        <v>0</v>
      </c>
      <c r="W533" s="162">
        <f t="shared" si="245"/>
        <v>0</v>
      </c>
      <c r="X533" s="162">
        <f t="shared" si="245"/>
        <v>0</v>
      </c>
      <c r="Y533" s="162">
        <f t="shared" si="245"/>
        <v>0</v>
      </c>
      <c r="Z533" s="162">
        <f t="shared" si="245"/>
        <v>0</v>
      </c>
      <c r="AA533" s="162">
        <f t="shared" si="245"/>
        <v>0</v>
      </c>
      <c r="AB533" s="162">
        <f t="shared" si="245"/>
        <v>0</v>
      </c>
      <c r="AC533" s="162">
        <f t="shared" si="245"/>
        <v>0</v>
      </c>
      <c r="AD533" s="162">
        <f t="shared" si="245"/>
        <v>0</v>
      </c>
      <c r="AE533" s="162">
        <f t="shared" si="245"/>
        <v>0</v>
      </c>
      <c r="AF533" s="162">
        <f t="shared" si="245"/>
        <v>0</v>
      </c>
      <c r="AG533" s="162">
        <f t="shared" si="245"/>
        <v>0</v>
      </c>
      <c r="AH533" s="162">
        <f t="shared" si="245"/>
        <v>0</v>
      </c>
      <c r="AI533" s="162">
        <f t="shared" si="245"/>
        <v>0</v>
      </c>
      <c r="AJ533" s="162">
        <f t="shared" si="245"/>
        <v>0</v>
      </c>
      <c r="AK533" s="162">
        <f t="shared" si="245"/>
        <v>0</v>
      </c>
      <c r="AL533" s="162">
        <f t="shared" si="245"/>
        <v>0</v>
      </c>
      <c r="AM533" s="162">
        <f t="shared" si="245"/>
        <v>0</v>
      </c>
      <c r="AN533" s="162">
        <f t="shared" si="245"/>
        <v>0</v>
      </c>
      <c r="AO533" s="162">
        <f t="shared" si="245"/>
        <v>0</v>
      </c>
      <c r="AP533" s="162">
        <f t="shared" si="245"/>
        <v>0</v>
      </c>
    </row>
    <row r="534" spans="1:42" s="16" customFormat="1" x14ac:dyDescent="0.2">
      <c r="A534" s="30"/>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s="16" customFormat="1" x14ac:dyDescent="0.2">
      <c r="A535" s="30" t="s">
        <v>4</v>
      </c>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s="16" customFormat="1" x14ac:dyDescent="0.2">
      <c r="A536" s="32" t="s">
        <v>275</v>
      </c>
      <c r="C536" s="152">
        <f>IF(ptc_fed_amount="n/a",Inputs!D176,IF(C$2&lt;=ptc_fed_term,ptc_fed_amount*(1+ptc_fed_escal/100)^B$2,0))</f>
        <v>0</v>
      </c>
      <c r="D536" s="152">
        <f>IF(ptc_fed_amount="n/a",Inputs!E176,IF(D$2&lt;=ptc_fed_term,ptc_fed_amount*(1+ptc_fed_escal/100)^C$2,0))</f>
        <v>0</v>
      </c>
      <c r="E536" s="152">
        <f>IF(ptc_fed_amount="n/a",Inputs!F176,IF(E$2&lt;=ptc_fed_term,ptc_fed_amount*(1+ptc_fed_escal/100)^D$2,0))</f>
        <v>0</v>
      </c>
      <c r="F536" s="152">
        <f>IF(ptc_fed_amount="n/a",Inputs!G176,IF(F$2&lt;=ptc_fed_term,ptc_fed_amount*(1+ptc_fed_escal/100)^E$2,0))</f>
        <v>0</v>
      </c>
      <c r="G536" s="152">
        <f>IF(ptc_fed_amount="n/a",Inputs!H176,IF(G$2&lt;=ptc_fed_term,ptc_fed_amount*(1+ptc_fed_escal/100)^F$2,0))</f>
        <v>0</v>
      </c>
      <c r="H536" s="152">
        <f>IF(ptc_fed_amount="n/a",Inputs!I176,IF(H$2&lt;=ptc_fed_term,ptc_fed_amount*(1+ptc_fed_escal/100)^G$2,0))</f>
        <v>0</v>
      </c>
      <c r="I536" s="152">
        <f>IF(ptc_fed_amount="n/a",Inputs!J176,IF(I$2&lt;=ptc_fed_term,ptc_fed_amount*(1+ptc_fed_escal/100)^H$2,0))</f>
        <v>0</v>
      </c>
      <c r="J536" s="152">
        <f>IF(ptc_fed_amount="n/a",Inputs!K176,IF(J$2&lt;=ptc_fed_term,ptc_fed_amount*(1+ptc_fed_escal/100)^I$2,0))</f>
        <v>0</v>
      </c>
      <c r="K536" s="152">
        <f>IF(ptc_fed_amount="n/a",Inputs!L176,IF(K$2&lt;=ptc_fed_term,ptc_fed_amount*(1+ptc_fed_escal/100)^J$2,0))</f>
        <v>0</v>
      </c>
      <c r="L536" s="152">
        <f>IF(ptc_fed_amount="n/a",Inputs!M176,IF(L$2&lt;=ptc_fed_term,ptc_fed_amount*(1+ptc_fed_escal/100)^K$2,0))</f>
        <v>0</v>
      </c>
      <c r="M536" s="152">
        <f>IF(ptc_fed_amount="n/a",Inputs!N176,IF(M$2&lt;=ptc_fed_term,ptc_fed_amount*(1+ptc_fed_escal/100)^L$2,0))</f>
        <v>0</v>
      </c>
      <c r="N536" s="152">
        <f>IF(ptc_fed_amount="n/a",Inputs!O176,IF(N$2&lt;=ptc_fed_term,ptc_fed_amount*(1+ptc_fed_escal/100)^M$2,0))</f>
        <v>0</v>
      </c>
      <c r="O536" s="152">
        <f>IF(ptc_fed_amount="n/a",Inputs!P176,IF(O$2&lt;=ptc_fed_term,ptc_fed_amount*(1+ptc_fed_escal/100)^N$2,0))</f>
        <v>0</v>
      </c>
      <c r="P536" s="152">
        <f>IF(ptc_fed_amount="n/a",Inputs!Q176,IF(P$2&lt;=ptc_fed_term,ptc_fed_amount*(1+ptc_fed_escal/100)^O$2,0))</f>
        <v>0</v>
      </c>
      <c r="Q536" s="152">
        <f>IF(ptc_fed_amount="n/a",Inputs!R176,IF(Q$2&lt;=ptc_fed_term,ptc_fed_amount*(1+ptc_fed_escal/100)^P$2,0))</f>
        <v>0</v>
      </c>
      <c r="R536" s="152">
        <f>IF(ptc_fed_amount="n/a",Inputs!S176,IF(R$2&lt;=ptc_fed_term,ptc_fed_amount*(1+ptc_fed_escal/100)^Q$2,0))</f>
        <v>0</v>
      </c>
      <c r="S536" s="152">
        <f>IF(ptc_fed_amount="n/a",Inputs!T176,IF(S$2&lt;=ptc_fed_term,ptc_fed_amount*(1+ptc_fed_escal/100)^R$2,0))</f>
        <v>0</v>
      </c>
      <c r="T536" s="152">
        <f>IF(ptc_fed_amount="n/a",Inputs!U176,IF(T$2&lt;=ptc_fed_term,ptc_fed_amount*(1+ptc_fed_escal/100)^S$2,0))</f>
        <v>0</v>
      </c>
      <c r="U536" s="152">
        <f>IF(ptc_fed_amount="n/a",Inputs!V176,IF(U$2&lt;=ptc_fed_term,ptc_fed_amount*(1+ptc_fed_escal/100)^T$2,0))</f>
        <v>0</v>
      </c>
      <c r="V536" s="152">
        <f>IF(ptc_fed_amount="n/a",Inputs!W176,IF(V$2&lt;=ptc_fed_term,ptc_fed_amount*(1+ptc_fed_escal/100)^U$2,0))</f>
        <v>0</v>
      </c>
      <c r="W536" s="152">
        <f>IF(ptc_fed_amount="n/a",Inputs!X176,IF(W$2&lt;=ptc_fed_term,ptc_fed_amount*(1+ptc_fed_escal/100)^V$2,0))</f>
        <v>0</v>
      </c>
      <c r="X536" s="152">
        <f>IF(ptc_fed_amount="n/a",Inputs!Y176,IF(X$2&lt;=ptc_fed_term,ptc_fed_amount*(1+ptc_fed_escal/100)^W$2,0))</f>
        <v>0</v>
      </c>
      <c r="Y536" s="152">
        <f>IF(ptc_fed_amount="n/a",Inputs!Z176,IF(Y$2&lt;=ptc_fed_term,ptc_fed_amount*(1+ptc_fed_escal/100)^X$2,0))</f>
        <v>0</v>
      </c>
      <c r="Z536" s="152">
        <f>IF(ptc_fed_amount="n/a",Inputs!AA176,IF(Z$2&lt;=ptc_fed_term,ptc_fed_amount*(1+ptc_fed_escal/100)^Y$2,0))</f>
        <v>0</v>
      </c>
      <c r="AA536" s="152">
        <f>IF(ptc_fed_amount="n/a",Inputs!AB176,IF(AA$2&lt;=ptc_fed_term,ptc_fed_amount*(1+ptc_fed_escal/100)^Z$2,0))</f>
        <v>0</v>
      </c>
      <c r="AB536" s="152">
        <f>IF(ptc_fed_amount="n/a",Inputs!AC176,IF(AB$2&lt;=ptc_fed_term,ptc_fed_amount*(1+ptc_fed_escal/100)^AA$2,0))</f>
        <v>0</v>
      </c>
      <c r="AC536" s="152">
        <f>IF(ptc_fed_amount="n/a",Inputs!AD176,IF(AC$2&lt;=ptc_fed_term,ptc_fed_amount*(1+ptc_fed_escal/100)^AB$2,0))</f>
        <v>0</v>
      </c>
      <c r="AD536" s="152">
        <f>IF(ptc_fed_amount="n/a",Inputs!AE176,IF(AD$2&lt;=ptc_fed_term,ptc_fed_amount*(1+ptc_fed_escal/100)^AC$2,0))</f>
        <v>0</v>
      </c>
      <c r="AE536" s="152">
        <f>IF(ptc_fed_amount="n/a",Inputs!AF176,IF(AE$2&lt;=ptc_fed_term,ptc_fed_amount*(1+ptc_fed_escal/100)^AD$2,0))</f>
        <v>0</v>
      </c>
      <c r="AF536" s="152">
        <f>IF(ptc_fed_amount="n/a",Inputs!AG176,IF(AF$2&lt;=ptc_fed_term,ptc_fed_amount*(1+ptc_fed_escal/100)^AE$2,0))</f>
        <v>0</v>
      </c>
      <c r="AG536" s="152">
        <f>IF(ptc_fed_amount="n/a",Inputs!AH176,IF(AG$2&lt;=ptc_fed_term,ptc_fed_amount*(1+ptc_fed_escal/100)^AF$2,0))</f>
        <v>0</v>
      </c>
      <c r="AH536" s="152">
        <f>IF(ptc_fed_amount="n/a",Inputs!AI176,IF(AH$2&lt;=ptc_fed_term,ptc_fed_amount*(1+ptc_fed_escal/100)^AG$2,0))</f>
        <v>0</v>
      </c>
      <c r="AI536" s="152">
        <f>IF(ptc_fed_amount="n/a",Inputs!AJ176,IF(AI$2&lt;=ptc_fed_term,ptc_fed_amount*(1+ptc_fed_escal/100)^AH$2,0))</f>
        <v>0</v>
      </c>
      <c r="AJ536" s="152">
        <f>IF(ptc_fed_amount="n/a",Inputs!AK176,IF(AJ$2&lt;=ptc_fed_term,ptc_fed_amount*(1+ptc_fed_escal/100)^AI$2,0))</f>
        <v>0</v>
      </c>
      <c r="AK536" s="152">
        <f>IF(ptc_fed_amount="n/a",Inputs!AL176,IF(AK$2&lt;=ptc_fed_term,ptc_fed_amount*(1+ptc_fed_escal/100)^AJ$2,0))</f>
        <v>0</v>
      </c>
      <c r="AL536" s="152">
        <f>IF(ptc_fed_amount="n/a",Inputs!AM176,IF(AL$2&lt;=ptc_fed_term,ptc_fed_amount*(1+ptc_fed_escal/100)^AK$2,0))</f>
        <v>0</v>
      </c>
      <c r="AM536" s="152">
        <f>IF(ptc_fed_amount="n/a",Inputs!AN176,IF(AM$2&lt;=ptc_fed_term,ptc_fed_amount*(1+ptc_fed_escal/100)^AL$2,0))</f>
        <v>0</v>
      </c>
      <c r="AN536" s="152">
        <f>IF(ptc_fed_amount="n/a",Inputs!AO176,IF(AN$2&lt;=ptc_fed_term,ptc_fed_amount*(1+ptc_fed_escal/100)^AM$2,0))</f>
        <v>0</v>
      </c>
      <c r="AO536" s="152">
        <f>IF(ptc_fed_amount="n/a",Inputs!AP176,IF(AO$2&lt;=ptc_fed_term,ptc_fed_amount*(1+ptc_fed_escal/100)^AN$2,0))</f>
        <v>0</v>
      </c>
      <c r="AP536" s="152">
        <f>IF(ptc_fed_amount="n/a",Inputs!AQ176,IF(AP$2&lt;=ptc_fed_term,ptc_fed_amount*(1+ptc_fed_escal/100)^AO$2,0))</f>
        <v>0</v>
      </c>
    </row>
    <row r="537" spans="1:42" s="16" customFormat="1" x14ac:dyDescent="0.2">
      <c r="A537" s="32" t="s">
        <v>276</v>
      </c>
      <c r="C537" s="152">
        <f>ROUND(C536*1000,0)</f>
        <v>0</v>
      </c>
      <c r="D537" s="152">
        <f>ROUND(D536*1000,0)</f>
        <v>0</v>
      </c>
      <c r="E537" s="152">
        <f t="shared" ref="E537:AP537" si="246">ROUND(E536*1000,0)</f>
        <v>0</v>
      </c>
      <c r="F537" s="152">
        <f t="shared" si="246"/>
        <v>0</v>
      </c>
      <c r="G537" s="152">
        <f t="shared" si="246"/>
        <v>0</v>
      </c>
      <c r="H537" s="152">
        <f t="shared" si="246"/>
        <v>0</v>
      </c>
      <c r="I537" s="152">
        <f t="shared" si="246"/>
        <v>0</v>
      </c>
      <c r="J537" s="152">
        <f t="shared" si="246"/>
        <v>0</v>
      </c>
      <c r="K537" s="152">
        <f t="shared" si="246"/>
        <v>0</v>
      </c>
      <c r="L537" s="152">
        <f t="shared" si="246"/>
        <v>0</v>
      </c>
      <c r="M537" s="152">
        <f t="shared" si="246"/>
        <v>0</v>
      </c>
      <c r="N537" s="152">
        <f t="shared" si="246"/>
        <v>0</v>
      </c>
      <c r="O537" s="152">
        <f t="shared" si="246"/>
        <v>0</v>
      </c>
      <c r="P537" s="152">
        <f t="shared" si="246"/>
        <v>0</v>
      </c>
      <c r="Q537" s="152">
        <f t="shared" si="246"/>
        <v>0</v>
      </c>
      <c r="R537" s="152">
        <f t="shared" si="246"/>
        <v>0</v>
      </c>
      <c r="S537" s="152">
        <f t="shared" si="246"/>
        <v>0</v>
      </c>
      <c r="T537" s="152">
        <f t="shared" si="246"/>
        <v>0</v>
      </c>
      <c r="U537" s="152">
        <f t="shared" si="246"/>
        <v>0</v>
      </c>
      <c r="V537" s="152">
        <f t="shared" si="246"/>
        <v>0</v>
      </c>
      <c r="W537" s="152">
        <f t="shared" si="246"/>
        <v>0</v>
      </c>
      <c r="X537" s="152">
        <f t="shared" si="246"/>
        <v>0</v>
      </c>
      <c r="Y537" s="152">
        <f t="shared" si="246"/>
        <v>0</v>
      </c>
      <c r="Z537" s="152">
        <f t="shared" si="246"/>
        <v>0</v>
      </c>
      <c r="AA537" s="152">
        <f t="shared" si="246"/>
        <v>0</v>
      </c>
      <c r="AB537" s="152">
        <f t="shared" si="246"/>
        <v>0</v>
      </c>
      <c r="AC537" s="152">
        <f t="shared" si="246"/>
        <v>0</v>
      </c>
      <c r="AD537" s="152">
        <f t="shared" si="246"/>
        <v>0</v>
      </c>
      <c r="AE537" s="152">
        <f t="shared" si="246"/>
        <v>0</v>
      </c>
      <c r="AF537" s="152">
        <f t="shared" si="246"/>
        <v>0</v>
      </c>
      <c r="AG537" s="152">
        <f t="shared" si="246"/>
        <v>0</v>
      </c>
      <c r="AH537" s="152">
        <f t="shared" si="246"/>
        <v>0</v>
      </c>
      <c r="AI537" s="152">
        <f t="shared" si="246"/>
        <v>0</v>
      </c>
      <c r="AJ537" s="152">
        <f t="shared" si="246"/>
        <v>0</v>
      </c>
      <c r="AK537" s="152">
        <f t="shared" si="246"/>
        <v>0</v>
      </c>
      <c r="AL537" s="152">
        <f t="shared" si="246"/>
        <v>0</v>
      </c>
      <c r="AM537" s="152">
        <f t="shared" si="246"/>
        <v>0</v>
      </c>
      <c r="AN537" s="152">
        <f t="shared" si="246"/>
        <v>0</v>
      </c>
      <c r="AO537" s="152">
        <f t="shared" si="246"/>
        <v>0</v>
      </c>
      <c r="AP537" s="152">
        <f t="shared" si="246"/>
        <v>0</v>
      </c>
    </row>
    <row r="538" spans="1:42" s="16" customFormat="1" x14ac:dyDescent="0.2">
      <c r="A538" s="32" t="s">
        <v>68</v>
      </c>
      <c r="C538" s="163">
        <f>C$10/1000</f>
        <v>0</v>
      </c>
      <c r="D538" s="163">
        <f>D$10/1000</f>
        <v>0</v>
      </c>
      <c r="E538" s="163">
        <f t="shared" ref="E538:AP538" si="247">E$10/1000</f>
        <v>0</v>
      </c>
      <c r="F538" s="163">
        <f t="shared" si="247"/>
        <v>0</v>
      </c>
      <c r="G538" s="163">
        <f t="shared" si="247"/>
        <v>0</v>
      </c>
      <c r="H538" s="163">
        <f t="shared" si="247"/>
        <v>0</v>
      </c>
      <c r="I538" s="163">
        <f t="shared" si="247"/>
        <v>0</v>
      </c>
      <c r="J538" s="163">
        <f t="shared" si="247"/>
        <v>0</v>
      </c>
      <c r="K538" s="163">
        <f t="shared" si="247"/>
        <v>0</v>
      </c>
      <c r="L538" s="163">
        <f t="shared" si="247"/>
        <v>0</v>
      </c>
      <c r="M538" s="163">
        <f t="shared" si="247"/>
        <v>0</v>
      </c>
      <c r="N538" s="163">
        <f t="shared" si="247"/>
        <v>0</v>
      </c>
      <c r="O538" s="163">
        <f t="shared" si="247"/>
        <v>0</v>
      </c>
      <c r="P538" s="163">
        <f t="shared" si="247"/>
        <v>0</v>
      </c>
      <c r="Q538" s="163">
        <f t="shared" si="247"/>
        <v>0</v>
      </c>
      <c r="R538" s="163">
        <f t="shared" si="247"/>
        <v>0</v>
      </c>
      <c r="S538" s="163">
        <f t="shared" si="247"/>
        <v>0</v>
      </c>
      <c r="T538" s="163">
        <f t="shared" si="247"/>
        <v>0</v>
      </c>
      <c r="U538" s="163">
        <f t="shared" si="247"/>
        <v>0</v>
      </c>
      <c r="V538" s="163">
        <f t="shared" si="247"/>
        <v>0</v>
      </c>
      <c r="W538" s="163">
        <f t="shared" si="247"/>
        <v>0</v>
      </c>
      <c r="X538" s="163">
        <f t="shared" si="247"/>
        <v>0</v>
      </c>
      <c r="Y538" s="163">
        <f t="shared" si="247"/>
        <v>0</v>
      </c>
      <c r="Z538" s="163">
        <f t="shared" si="247"/>
        <v>0</v>
      </c>
      <c r="AA538" s="163">
        <f t="shared" si="247"/>
        <v>0</v>
      </c>
      <c r="AB538" s="163">
        <f t="shared" si="247"/>
        <v>0</v>
      </c>
      <c r="AC538" s="163">
        <f t="shared" si="247"/>
        <v>0</v>
      </c>
      <c r="AD538" s="163">
        <f t="shared" si="247"/>
        <v>0</v>
      </c>
      <c r="AE538" s="163">
        <f t="shared" si="247"/>
        <v>0</v>
      </c>
      <c r="AF538" s="163">
        <f t="shared" si="247"/>
        <v>0</v>
      </c>
      <c r="AG538" s="163">
        <f t="shared" si="247"/>
        <v>0</v>
      </c>
      <c r="AH538" s="163">
        <f t="shared" si="247"/>
        <v>0</v>
      </c>
      <c r="AI538" s="163">
        <f t="shared" si="247"/>
        <v>0</v>
      </c>
      <c r="AJ538" s="163">
        <f t="shared" si="247"/>
        <v>0</v>
      </c>
      <c r="AK538" s="163">
        <f t="shared" si="247"/>
        <v>0</v>
      </c>
      <c r="AL538" s="163">
        <f t="shared" si="247"/>
        <v>0</v>
      </c>
      <c r="AM538" s="163">
        <f t="shared" si="247"/>
        <v>0</v>
      </c>
      <c r="AN538" s="163">
        <f t="shared" si="247"/>
        <v>0</v>
      </c>
      <c r="AO538" s="163">
        <f t="shared" si="247"/>
        <v>0</v>
      </c>
      <c r="AP538" s="163">
        <f t="shared" si="247"/>
        <v>0</v>
      </c>
    </row>
    <row r="539" spans="1:42" s="16" customFormat="1" x14ac:dyDescent="0.2">
      <c r="A539" s="32" t="s">
        <v>13</v>
      </c>
      <c r="C539" s="162">
        <f>C537*C538</f>
        <v>0</v>
      </c>
      <c r="D539" s="162">
        <f>D537*D538</f>
        <v>0</v>
      </c>
      <c r="E539" s="162">
        <f t="shared" ref="E539:AP539" si="248">E537*E538</f>
        <v>0</v>
      </c>
      <c r="F539" s="162">
        <f t="shared" si="248"/>
        <v>0</v>
      </c>
      <c r="G539" s="162">
        <f t="shared" si="248"/>
        <v>0</v>
      </c>
      <c r="H539" s="162">
        <f t="shared" si="248"/>
        <v>0</v>
      </c>
      <c r="I539" s="162">
        <f t="shared" si="248"/>
        <v>0</v>
      </c>
      <c r="J539" s="162">
        <f t="shared" si="248"/>
        <v>0</v>
      </c>
      <c r="K539" s="162">
        <f t="shared" si="248"/>
        <v>0</v>
      </c>
      <c r="L539" s="162">
        <f t="shared" si="248"/>
        <v>0</v>
      </c>
      <c r="M539" s="162">
        <f t="shared" si="248"/>
        <v>0</v>
      </c>
      <c r="N539" s="162">
        <f t="shared" si="248"/>
        <v>0</v>
      </c>
      <c r="O539" s="162">
        <f t="shared" si="248"/>
        <v>0</v>
      </c>
      <c r="P539" s="162">
        <f t="shared" si="248"/>
        <v>0</v>
      </c>
      <c r="Q539" s="162">
        <f t="shared" si="248"/>
        <v>0</v>
      </c>
      <c r="R539" s="162">
        <f t="shared" si="248"/>
        <v>0</v>
      </c>
      <c r="S539" s="162">
        <f t="shared" si="248"/>
        <v>0</v>
      </c>
      <c r="T539" s="162">
        <f t="shared" si="248"/>
        <v>0</v>
      </c>
      <c r="U539" s="162">
        <f t="shared" si="248"/>
        <v>0</v>
      </c>
      <c r="V539" s="162">
        <f t="shared" si="248"/>
        <v>0</v>
      </c>
      <c r="W539" s="162">
        <f t="shared" si="248"/>
        <v>0</v>
      </c>
      <c r="X539" s="162">
        <f t="shared" si="248"/>
        <v>0</v>
      </c>
      <c r="Y539" s="162">
        <f t="shared" si="248"/>
        <v>0</v>
      </c>
      <c r="Z539" s="162">
        <f t="shared" si="248"/>
        <v>0</v>
      </c>
      <c r="AA539" s="162">
        <f t="shared" si="248"/>
        <v>0</v>
      </c>
      <c r="AB539" s="162">
        <f t="shared" si="248"/>
        <v>0</v>
      </c>
      <c r="AC539" s="162">
        <f t="shared" si="248"/>
        <v>0</v>
      </c>
      <c r="AD539" s="162">
        <f t="shared" si="248"/>
        <v>0</v>
      </c>
      <c r="AE539" s="162">
        <f t="shared" si="248"/>
        <v>0</v>
      </c>
      <c r="AF539" s="162">
        <f t="shared" si="248"/>
        <v>0</v>
      </c>
      <c r="AG539" s="162">
        <f t="shared" si="248"/>
        <v>0</v>
      </c>
      <c r="AH539" s="162">
        <f t="shared" si="248"/>
        <v>0</v>
      </c>
      <c r="AI539" s="162">
        <f t="shared" si="248"/>
        <v>0</v>
      </c>
      <c r="AJ539" s="162">
        <f t="shared" si="248"/>
        <v>0</v>
      </c>
      <c r="AK539" s="162">
        <f t="shared" si="248"/>
        <v>0</v>
      </c>
      <c r="AL539" s="162">
        <f t="shared" si="248"/>
        <v>0</v>
      </c>
      <c r="AM539" s="162">
        <f t="shared" si="248"/>
        <v>0</v>
      </c>
      <c r="AN539" s="162">
        <f t="shared" si="248"/>
        <v>0</v>
      </c>
      <c r="AO539" s="162">
        <f t="shared" si="248"/>
        <v>0</v>
      </c>
      <c r="AP539" s="162">
        <f t="shared" si="248"/>
        <v>0</v>
      </c>
    </row>
    <row r="540" spans="1:42" s="16" customFormat="1" x14ac:dyDescent="0.2">
      <c r="A540" s="32"/>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row>
    <row r="541" spans="1:42" x14ac:dyDescent="0.2">
      <c r="A541" s="29" t="s">
        <v>15</v>
      </c>
      <c r="B541" s="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row>
    <row r="542" spans="1:42" x14ac:dyDescent="0.2">
      <c r="A542" s="30" t="str">
        <f>Inputs!B114</f>
        <v>As fixed amount</v>
      </c>
      <c r="B542" s="16"/>
      <c r="C542" s="16"/>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tr">
        <f>Inputs!B115</f>
        <v>Federal ($)</v>
      </c>
      <c r="B543" s="16"/>
      <c r="C543" s="186">
        <f>ibi_fed_amount</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tr">
        <f>Inputs!B116</f>
        <v>State ($)</v>
      </c>
      <c r="B544" s="16"/>
      <c r="C544" s="186">
        <f>ibi_sta_amount</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tr">
        <f>Inputs!B117</f>
        <v>Utility ($)</v>
      </c>
      <c r="B545" s="16"/>
      <c r="C545" s="186">
        <f>ibi_uti_amount</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tr">
        <f>Inputs!B118</f>
        <v>Other ($)</v>
      </c>
      <c r="C546" s="163">
        <f>ibi_oth_amount</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27" t="s">
        <v>13</v>
      </c>
      <c r="C547" s="187">
        <f>SUM(C543:C546)</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Inputs!B119</f>
        <v>As percentage</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2" t="str">
        <f>Inputs!B120</f>
        <v>Federal (% of total installed cost)</v>
      </c>
      <c r="C549" s="207">
        <f>MIN(ibi_fed_percent/100*total_installed_cost,Inputs!D120)</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Inputs!B121</f>
        <v>State (% of total installed cost)</v>
      </c>
      <c r="C550" s="207">
        <f>MIN(ibi_sta_percent/100*total_installed_cost,Inputs!D121)</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Inputs!B122</f>
        <v>Utility (% of total installed cost)</v>
      </c>
      <c r="C551" s="207">
        <f>MIN(ibi_uti_percent/100*total_installed_cost,Inputs!D122)</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32" t="str">
        <f>Inputs!B123</f>
        <v>Other (% of total installed cost)</v>
      </c>
      <c r="C552" s="207">
        <f>MIN(ibi_oth_percent/100*total_installed_cost,Inputs!D123)</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2" t="s">
        <v>13</v>
      </c>
      <c r="C553" s="167">
        <f>SUM(C549:C552)</f>
        <v>0</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c r="C554" s="162"/>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29" t="s">
        <v>35</v>
      </c>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30" t="str">
        <f>Inputs!B125</f>
        <v>Federal ($/W)</v>
      </c>
      <c r="B556" s="16"/>
      <c r="C556" s="207">
        <f>MIN(cbi_fed_amount*system_capacity*1000,cbi_fed_maxvalue)</f>
        <v>0</v>
      </c>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0" t="str">
        <f>Inputs!B126</f>
        <v>State ($/W)</v>
      </c>
      <c r="B557" s="16"/>
      <c r="C557" s="207">
        <f>MIN(cbi_sta_amount*system_capacity*1000,cbi_sta_maxvalue)</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0" t="str">
        <f>Inputs!B127</f>
        <v>Utility ($/W)</v>
      </c>
      <c r="B558" s="16"/>
      <c r="C558" s="207">
        <f>MIN(cbi_uti_amount*system_capacity*1000,cbi_uti_maxvalue)</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0" t="str">
        <f>Inputs!B128</f>
        <v>Other ($/W)</v>
      </c>
      <c r="C559" s="207">
        <f>MIN(cbi_oth_amount*system_capacity*1000,cbi_oth_maxvalue)</f>
        <v>0</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23" t="s">
        <v>13</v>
      </c>
      <c r="C560" s="167">
        <f>SUM(C556:C559)</f>
        <v>0</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A562" s="29" t="s">
        <v>32</v>
      </c>
    </row>
    <row r="563" spans="1:42" x14ac:dyDescent="0.2">
      <c r="A563" s="23" t="str">
        <f>Inputs!B130</f>
        <v>Federal ($/kWh)</v>
      </c>
    </row>
    <row r="564" spans="1:42" x14ac:dyDescent="0.2">
      <c r="A564" s="27" t="s">
        <v>33</v>
      </c>
      <c r="C564" s="152">
        <f>IF(pbi_fed_amount="n/a",Inputs!D171,IF(AND(C$2&lt;=pbi_fed_term,C$2&lt;=analysis_period),pbi_fed_amount*(1+pbi_fed_escal/100)^B$2,0))</f>
        <v>0</v>
      </c>
      <c r="D564" s="152">
        <f>IF(pbi_fed_amount="n/a",Inputs!E171,IF(AND(D$2&lt;=pbi_fed_term,D$2&lt;=analysis_period),pbi_fed_amount*(1+pbi_fed_escal/100)^C$2,0))</f>
        <v>0</v>
      </c>
      <c r="E564" s="152">
        <f>IF(pbi_fed_amount="n/a",Inputs!F171,IF(AND(E$2&lt;=pbi_fed_term,E$2&lt;=analysis_period),pbi_fed_amount*(1+pbi_fed_escal/100)^D$2,0))</f>
        <v>0</v>
      </c>
      <c r="F564" s="152">
        <f>IF(pbi_fed_amount="n/a",Inputs!G171,IF(AND(F$2&lt;=pbi_fed_term,F$2&lt;=analysis_period),pbi_fed_amount*(1+pbi_fed_escal/100)^E$2,0))</f>
        <v>0</v>
      </c>
      <c r="G564" s="152">
        <f>IF(pbi_fed_amount="n/a",Inputs!H171,IF(AND(G$2&lt;=pbi_fed_term,G$2&lt;=analysis_period),pbi_fed_amount*(1+pbi_fed_escal/100)^F$2,0))</f>
        <v>0</v>
      </c>
      <c r="H564" s="152">
        <f>IF(pbi_fed_amount="n/a",Inputs!I171,IF(AND(H$2&lt;=pbi_fed_term,H$2&lt;=analysis_period),pbi_fed_amount*(1+pbi_fed_escal/100)^G$2,0))</f>
        <v>0</v>
      </c>
      <c r="I564" s="152">
        <f>IF(pbi_fed_amount="n/a",Inputs!J171,IF(AND(I$2&lt;=pbi_fed_term,I$2&lt;=analysis_period),pbi_fed_amount*(1+pbi_fed_escal/100)^H$2,0))</f>
        <v>0</v>
      </c>
      <c r="J564" s="152">
        <f>IF(pbi_fed_amount="n/a",Inputs!K171,IF(AND(J$2&lt;=pbi_fed_term,J$2&lt;=analysis_period),pbi_fed_amount*(1+pbi_fed_escal/100)^I$2,0))</f>
        <v>0</v>
      </c>
      <c r="K564" s="152">
        <f>IF(pbi_fed_amount="n/a",Inputs!L171,IF(AND(K$2&lt;=pbi_fed_term,K$2&lt;=analysis_period),pbi_fed_amount*(1+pbi_fed_escal/100)^J$2,0))</f>
        <v>0</v>
      </c>
      <c r="L564" s="152">
        <f>IF(pbi_fed_amount="n/a",Inputs!M171,IF(AND(L$2&lt;=pbi_fed_term,L$2&lt;=analysis_period),pbi_fed_amount*(1+pbi_fed_escal/100)^K$2,0))</f>
        <v>0</v>
      </c>
      <c r="M564" s="152">
        <f>IF(pbi_fed_amount="n/a",Inputs!N171,IF(AND(M$2&lt;=pbi_fed_term,M$2&lt;=analysis_period),pbi_fed_amount*(1+pbi_fed_escal/100)^L$2,0))</f>
        <v>0</v>
      </c>
      <c r="N564" s="152">
        <f>IF(pbi_fed_amount="n/a",Inputs!O171,IF(AND(N$2&lt;=pbi_fed_term,N$2&lt;=analysis_period),pbi_fed_amount*(1+pbi_fed_escal/100)^M$2,0))</f>
        <v>0</v>
      </c>
      <c r="O564" s="152">
        <f>IF(pbi_fed_amount="n/a",Inputs!P171,IF(AND(O$2&lt;=pbi_fed_term,O$2&lt;=analysis_period),pbi_fed_amount*(1+pbi_fed_escal/100)^N$2,0))</f>
        <v>0</v>
      </c>
      <c r="P564" s="152">
        <f>IF(pbi_fed_amount="n/a",Inputs!Q171,IF(AND(P$2&lt;=pbi_fed_term,P$2&lt;=analysis_period),pbi_fed_amount*(1+pbi_fed_escal/100)^O$2,0))</f>
        <v>0</v>
      </c>
      <c r="Q564" s="152">
        <f>IF(pbi_fed_amount="n/a",Inputs!R171,IF(AND(Q$2&lt;=pbi_fed_term,Q$2&lt;=analysis_period),pbi_fed_amount*(1+pbi_fed_escal/100)^P$2,0))</f>
        <v>0</v>
      </c>
      <c r="R564" s="152">
        <f>IF(pbi_fed_amount="n/a",Inputs!S171,IF(AND(R$2&lt;=pbi_fed_term,R$2&lt;=analysis_period),pbi_fed_amount*(1+pbi_fed_escal/100)^Q$2,0))</f>
        <v>0</v>
      </c>
      <c r="S564" s="152">
        <f>IF(pbi_fed_amount="n/a",Inputs!T171,IF(AND(S$2&lt;=pbi_fed_term,S$2&lt;=analysis_period),pbi_fed_amount*(1+pbi_fed_escal/100)^R$2,0))</f>
        <v>0</v>
      </c>
      <c r="T564" s="152">
        <f>IF(pbi_fed_amount="n/a",Inputs!U171,IF(AND(T$2&lt;=pbi_fed_term,T$2&lt;=analysis_period),pbi_fed_amount*(1+pbi_fed_escal/100)^S$2,0))</f>
        <v>0</v>
      </c>
      <c r="U564" s="152">
        <f>IF(pbi_fed_amount="n/a",Inputs!V171,IF(AND(U$2&lt;=pbi_fed_term,U$2&lt;=analysis_period),pbi_fed_amount*(1+pbi_fed_escal/100)^T$2,0))</f>
        <v>0</v>
      </c>
      <c r="V564" s="152">
        <f>IF(pbi_fed_amount="n/a",Inputs!W171,IF(AND(V$2&lt;=pbi_fed_term,V$2&lt;=analysis_period),pbi_fed_amount*(1+pbi_fed_escal/100)^U$2,0))</f>
        <v>0</v>
      </c>
      <c r="W564" s="152">
        <f>IF(pbi_fed_amount="n/a",Inputs!X171,IF(AND(W$2&lt;=pbi_fed_term,W$2&lt;=analysis_period),pbi_fed_amount*(1+pbi_fed_escal/100)^V$2,0))</f>
        <v>0</v>
      </c>
      <c r="X564" s="152">
        <f>IF(pbi_fed_amount="n/a",Inputs!Y171,IF(AND(X$2&lt;=pbi_fed_term,X$2&lt;=analysis_period),pbi_fed_amount*(1+pbi_fed_escal/100)^W$2,0))</f>
        <v>0</v>
      </c>
      <c r="Y564" s="152">
        <f>IF(pbi_fed_amount="n/a",Inputs!Z171,IF(AND(Y$2&lt;=pbi_fed_term,Y$2&lt;=analysis_period),pbi_fed_amount*(1+pbi_fed_escal/100)^X$2,0))</f>
        <v>0</v>
      </c>
      <c r="Z564" s="152">
        <f>IF(pbi_fed_amount="n/a",Inputs!AA171,IF(AND(Z$2&lt;=pbi_fed_term,Z$2&lt;=analysis_period),pbi_fed_amount*(1+pbi_fed_escal/100)^Y$2,0))</f>
        <v>0</v>
      </c>
      <c r="AA564" s="152">
        <f>IF(pbi_fed_amount="n/a",Inputs!AB171,IF(AND(AA$2&lt;=pbi_fed_term,AA$2&lt;=analysis_period),pbi_fed_amount*(1+pbi_fed_escal/100)^Z$2,0))</f>
        <v>0</v>
      </c>
      <c r="AB564" s="152">
        <f>IF(pbi_fed_amount="n/a",Inputs!AC171,IF(AND(AB$2&lt;=pbi_fed_term,AB$2&lt;=analysis_period),pbi_fed_amount*(1+pbi_fed_escal/100)^AA$2,0))</f>
        <v>0</v>
      </c>
      <c r="AC564" s="152">
        <f>IF(pbi_fed_amount="n/a",Inputs!AD171,IF(AND(AC$2&lt;=pbi_fed_term,AC$2&lt;=analysis_period),pbi_fed_amount*(1+pbi_fed_escal/100)^AB$2,0))</f>
        <v>0</v>
      </c>
      <c r="AD564" s="152">
        <f>IF(pbi_fed_amount="n/a",Inputs!AE171,IF(AND(AD$2&lt;=pbi_fed_term,AD$2&lt;=analysis_period),pbi_fed_amount*(1+pbi_fed_escal/100)^AC$2,0))</f>
        <v>0</v>
      </c>
      <c r="AE564" s="152">
        <f>IF(pbi_fed_amount="n/a",Inputs!AF171,IF(AND(AE$2&lt;=pbi_fed_term,AE$2&lt;=analysis_period),pbi_fed_amount*(1+pbi_fed_escal/100)^AD$2,0))</f>
        <v>0</v>
      </c>
      <c r="AF564" s="152">
        <f>IF(pbi_fed_amount="n/a",Inputs!AG171,IF(AND(AF$2&lt;=pbi_fed_term,AF$2&lt;=analysis_period),pbi_fed_amount*(1+pbi_fed_escal/100)^AE$2,0))</f>
        <v>0</v>
      </c>
      <c r="AG564" s="152">
        <f>IF(pbi_fed_amount="n/a",Inputs!AH171,IF(AND(AG$2&lt;=pbi_fed_term,AG$2&lt;=analysis_period),pbi_fed_amount*(1+pbi_fed_escal/100)^AF$2,0))</f>
        <v>0</v>
      </c>
      <c r="AH564" s="152">
        <f>IF(pbi_fed_amount="n/a",Inputs!AI171,IF(AND(AH$2&lt;=pbi_fed_term,AH$2&lt;=analysis_period),pbi_fed_amount*(1+pbi_fed_escal/100)^AG$2,0))</f>
        <v>0</v>
      </c>
      <c r="AI564" s="152">
        <f>IF(pbi_fed_amount="n/a",Inputs!AJ171,IF(AND(AI$2&lt;=pbi_fed_term,AI$2&lt;=analysis_period),pbi_fed_amount*(1+pbi_fed_escal/100)^AH$2,0))</f>
        <v>0</v>
      </c>
      <c r="AJ564" s="152">
        <f>IF(pbi_fed_amount="n/a",Inputs!AK171,IF(AND(AJ$2&lt;=pbi_fed_term,AJ$2&lt;=analysis_period),pbi_fed_amount*(1+pbi_fed_escal/100)^AI$2,0))</f>
        <v>0</v>
      </c>
      <c r="AK564" s="152">
        <f>IF(pbi_fed_amount="n/a",Inputs!AL171,IF(AND(AK$2&lt;=pbi_fed_term,AK$2&lt;=analysis_period),pbi_fed_amount*(1+pbi_fed_escal/100)^AJ$2,0))</f>
        <v>0</v>
      </c>
      <c r="AL564" s="152">
        <f>IF(pbi_fed_amount="n/a",Inputs!AM171,IF(AND(AL$2&lt;=pbi_fed_term,AL$2&lt;=analysis_period),pbi_fed_amount*(1+pbi_fed_escal/100)^AK$2,0))</f>
        <v>0</v>
      </c>
      <c r="AM564" s="152">
        <f>IF(pbi_fed_amount="n/a",Inputs!AN171,IF(AND(AM$2&lt;=pbi_fed_term,AM$2&lt;=analysis_period),pbi_fed_amount*(1+pbi_fed_escal/100)^AL$2,0))</f>
        <v>0</v>
      </c>
      <c r="AN564" s="152">
        <f>IF(pbi_fed_amount="n/a",Inputs!AO171,IF(AND(AN$2&lt;=pbi_fed_term,AN$2&lt;=analysis_period),pbi_fed_amount*(1+pbi_fed_escal/100)^AM$2,0))</f>
        <v>0</v>
      </c>
      <c r="AO564" s="152">
        <f>IF(pbi_fed_amount="n/a",Inputs!AP171,IF(AND(AO$2&lt;=pbi_fed_term,AO$2&lt;=analysis_period),pbi_fed_amount*(1+pbi_fed_escal/100)^AN$2,0))</f>
        <v>0</v>
      </c>
      <c r="AP564" s="152">
        <f>IF(pbi_fed_amount="n/a",Inputs!AQ171,IF(AND(AP$2&lt;=pbi_fed_term,AP$2&lt;=analysis_period),pbi_fed_amount*(1+pbi_fed_escal/100)^AO$2,0))</f>
        <v>0</v>
      </c>
    </row>
    <row r="565" spans="1:42" x14ac:dyDescent="0.2">
      <c r="A565" s="27" t="s">
        <v>34</v>
      </c>
      <c r="C565" s="163">
        <f>C$10</f>
        <v>0</v>
      </c>
      <c r="D565" s="163">
        <f t="shared" ref="D565:AP565" si="249">D$10</f>
        <v>0</v>
      </c>
      <c r="E565" s="163">
        <f t="shared" si="249"/>
        <v>0</v>
      </c>
      <c r="F565" s="163">
        <f t="shared" si="249"/>
        <v>0</v>
      </c>
      <c r="G565" s="163">
        <f t="shared" si="249"/>
        <v>0</v>
      </c>
      <c r="H565" s="163">
        <f t="shared" si="249"/>
        <v>0</v>
      </c>
      <c r="I565" s="163">
        <f t="shared" si="249"/>
        <v>0</v>
      </c>
      <c r="J565" s="163">
        <f t="shared" si="249"/>
        <v>0</v>
      </c>
      <c r="K565" s="163">
        <f t="shared" si="249"/>
        <v>0</v>
      </c>
      <c r="L565" s="163">
        <f t="shared" si="249"/>
        <v>0</v>
      </c>
      <c r="M565" s="163">
        <f t="shared" si="249"/>
        <v>0</v>
      </c>
      <c r="N565" s="163">
        <f t="shared" si="249"/>
        <v>0</v>
      </c>
      <c r="O565" s="163">
        <f t="shared" si="249"/>
        <v>0</v>
      </c>
      <c r="P565" s="163">
        <f t="shared" si="249"/>
        <v>0</v>
      </c>
      <c r="Q565" s="163">
        <f t="shared" si="249"/>
        <v>0</v>
      </c>
      <c r="R565" s="163">
        <f t="shared" si="249"/>
        <v>0</v>
      </c>
      <c r="S565" s="163">
        <f t="shared" si="249"/>
        <v>0</v>
      </c>
      <c r="T565" s="163">
        <f t="shared" si="249"/>
        <v>0</v>
      </c>
      <c r="U565" s="163">
        <f t="shared" si="249"/>
        <v>0</v>
      </c>
      <c r="V565" s="163">
        <f t="shared" si="249"/>
        <v>0</v>
      </c>
      <c r="W565" s="163">
        <f t="shared" si="249"/>
        <v>0</v>
      </c>
      <c r="X565" s="163">
        <f t="shared" si="249"/>
        <v>0</v>
      </c>
      <c r="Y565" s="163">
        <f t="shared" si="249"/>
        <v>0</v>
      </c>
      <c r="Z565" s="163">
        <f t="shared" si="249"/>
        <v>0</v>
      </c>
      <c r="AA565" s="163">
        <f t="shared" si="249"/>
        <v>0</v>
      </c>
      <c r="AB565" s="163">
        <f t="shared" si="249"/>
        <v>0</v>
      </c>
      <c r="AC565" s="163">
        <f t="shared" si="249"/>
        <v>0</v>
      </c>
      <c r="AD565" s="163">
        <f t="shared" si="249"/>
        <v>0</v>
      </c>
      <c r="AE565" s="163">
        <f t="shared" si="249"/>
        <v>0</v>
      </c>
      <c r="AF565" s="163">
        <f t="shared" si="249"/>
        <v>0</v>
      </c>
      <c r="AG565" s="163">
        <f t="shared" si="249"/>
        <v>0</v>
      </c>
      <c r="AH565" s="163">
        <f t="shared" si="249"/>
        <v>0</v>
      </c>
      <c r="AI565" s="163">
        <f t="shared" si="249"/>
        <v>0</v>
      </c>
      <c r="AJ565" s="163">
        <f t="shared" si="249"/>
        <v>0</v>
      </c>
      <c r="AK565" s="163">
        <f t="shared" si="249"/>
        <v>0</v>
      </c>
      <c r="AL565" s="163">
        <f t="shared" si="249"/>
        <v>0</v>
      </c>
      <c r="AM565" s="163">
        <f t="shared" si="249"/>
        <v>0</v>
      </c>
      <c r="AN565" s="163">
        <f t="shared" si="249"/>
        <v>0</v>
      </c>
      <c r="AO565" s="163">
        <f t="shared" si="249"/>
        <v>0</v>
      </c>
      <c r="AP565" s="163">
        <f t="shared" si="249"/>
        <v>0</v>
      </c>
    </row>
    <row r="566" spans="1:42" x14ac:dyDescent="0.2">
      <c r="A566" s="27" t="s">
        <v>13</v>
      </c>
      <c r="C566" s="186">
        <f>C564*C565</f>
        <v>0</v>
      </c>
      <c r="D566" s="186">
        <f t="shared" ref="D566:AP566" si="250">D564*D565</f>
        <v>0</v>
      </c>
      <c r="E566" s="186">
        <f t="shared" si="250"/>
        <v>0</v>
      </c>
      <c r="F566" s="186">
        <f t="shared" si="250"/>
        <v>0</v>
      </c>
      <c r="G566" s="186">
        <f t="shared" si="250"/>
        <v>0</v>
      </c>
      <c r="H566" s="186">
        <f t="shared" si="250"/>
        <v>0</v>
      </c>
      <c r="I566" s="186">
        <f t="shared" si="250"/>
        <v>0</v>
      </c>
      <c r="J566" s="186">
        <f t="shared" si="250"/>
        <v>0</v>
      </c>
      <c r="K566" s="186">
        <f t="shared" si="250"/>
        <v>0</v>
      </c>
      <c r="L566" s="186">
        <f t="shared" si="250"/>
        <v>0</v>
      </c>
      <c r="M566" s="186">
        <f t="shared" si="250"/>
        <v>0</v>
      </c>
      <c r="N566" s="186">
        <f t="shared" si="250"/>
        <v>0</v>
      </c>
      <c r="O566" s="186">
        <f t="shared" si="250"/>
        <v>0</v>
      </c>
      <c r="P566" s="186">
        <f t="shared" si="250"/>
        <v>0</v>
      </c>
      <c r="Q566" s="186">
        <f t="shared" si="250"/>
        <v>0</v>
      </c>
      <c r="R566" s="186">
        <f t="shared" si="250"/>
        <v>0</v>
      </c>
      <c r="S566" s="186">
        <f t="shared" si="250"/>
        <v>0</v>
      </c>
      <c r="T566" s="186">
        <f t="shared" si="250"/>
        <v>0</v>
      </c>
      <c r="U566" s="186">
        <f t="shared" si="250"/>
        <v>0</v>
      </c>
      <c r="V566" s="186">
        <f t="shared" si="250"/>
        <v>0</v>
      </c>
      <c r="W566" s="186">
        <f t="shared" si="250"/>
        <v>0</v>
      </c>
      <c r="X566" s="186">
        <f t="shared" si="250"/>
        <v>0</v>
      </c>
      <c r="Y566" s="186">
        <f t="shared" si="250"/>
        <v>0</v>
      </c>
      <c r="Z566" s="186">
        <f t="shared" si="250"/>
        <v>0</v>
      </c>
      <c r="AA566" s="186">
        <f t="shared" si="250"/>
        <v>0</v>
      </c>
      <c r="AB566" s="186">
        <f t="shared" si="250"/>
        <v>0</v>
      </c>
      <c r="AC566" s="186">
        <f t="shared" si="250"/>
        <v>0</v>
      </c>
      <c r="AD566" s="186">
        <f t="shared" si="250"/>
        <v>0</v>
      </c>
      <c r="AE566" s="186">
        <f t="shared" si="250"/>
        <v>0</v>
      </c>
      <c r="AF566" s="186">
        <f t="shared" si="250"/>
        <v>0</v>
      </c>
      <c r="AG566" s="186">
        <f t="shared" si="250"/>
        <v>0</v>
      </c>
      <c r="AH566" s="186">
        <f t="shared" si="250"/>
        <v>0</v>
      </c>
      <c r="AI566" s="186">
        <f t="shared" si="250"/>
        <v>0</v>
      </c>
      <c r="AJ566" s="186">
        <f t="shared" si="250"/>
        <v>0</v>
      </c>
      <c r="AK566" s="186">
        <f t="shared" si="250"/>
        <v>0</v>
      </c>
      <c r="AL566" s="186">
        <f t="shared" si="250"/>
        <v>0</v>
      </c>
      <c r="AM566" s="186">
        <f t="shared" si="250"/>
        <v>0</v>
      </c>
      <c r="AN566" s="186">
        <f t="shared" si="250"/>
        <v>0</v>
      </c>
      <c r="AO566" s="186">
        <f t="shared" si="250"/>
        <v>0</v>
      </c>
      <c r="AP566" s="186">
        <f t="shared" si="250"/>
        <v>0</v>
      </c>
    </row>
    <row r="567" spans="1:42" x14ac:dyDescent="0.2">
      <c r="A567" s="23" t="str">
        <f>Inputs!B131</f>
        <v>State ($/kWh)</v>
      </c>
    </row>
    <row r="568" spans="1:42" x14ac:dyDescent="0.2">
      <c r="A568" s="27" t="s">
        <v>33</v>
      </c>
      <c r="C568" s="136">
        <f>IF(pbi_sta_amount="n/a",Inputs!D172,IF(AND(C$2&lt;=pbi_sta_term,C$2&lt;=analysis_period),pbi_sta_amount*(1+pbi_sta_escal/100)^B$2,0))</f>
        <v>0</v>
      </c>
      <c r="D568" s="136">
        <f>IF(pbi_sta_amount="n/a",Inputs!E172,IF(AND(D$2&lt;=pbi_sta_term,D$2&lt;=analysis_period),pbi_sta_amount*(1+pbi_sta_escal/100)^C$2,0))</f>
        <v>0</v>
      </c>
      <c r="E568" s="136">
        <f>IF(pbi_sta_amount="n/a",Inputs!F172,IF(AND(E$2&lt;=pbi_sta_term,E$2&lt;=analysis_period),pbi_sta_amount*(1+pbi_sta_escal/100)^D$2,0))</f>
        <v>0</v>
      </c>
      <c r="F568" s="136">
        <f>IF(pbi_sta_amount="n/a",Inputs!G172,IF(AND(F$2&lt;=pbi_sta_term,F$2&lt;=analysis_period),pbi_sta_amount*(1+pbi_sta_escal/100)^E$2,0))</f>
        <v>0</v>
      </c>
      <c r="G568" s="136">
        <f>IF(pbi_sta_amount="n/a",Inputs!H172,IF(AND(G$2&lt;=pbi_sta_term,G$2&lt;=analysis_period),pbi_sta_amount*(1+pbi_sta_escal/100)^F$2,0))</f>
        <v>0</v>
      </c>
      <c r="H568" s="136">
        <f>IF(pbi_sta_amount="n/a",Inputs!I172,IF(AND(H$2&lt;=pbi_sta_term,H$2&lt;=analysis_period),pbi_sta_amount*(1+pbi_sta_escal/100)^G$2,0))</f>
        <v>0</v>
      </c>
      <c r="I568" s="136">
        <f>IF(pbi_sta_amount="n/a",Inputs!J172,IF(AND(I$2&lt;=pbi_sta_term,I$2&lt;=analysis_period),pbi_sta_amount*(1+pbi_sta_escal/100)^H$2,0))</f>
        <v>0</v>
      </c>
      <c r="J568" s="136">
        <f>IF(pbi_sta_amount="n/a",Inputs!K172,IF(AND(J$2&lt;=pbi_sta_term,J$2&lt;=analysis_period),pbi_sta_amount*(1+pbi_sta_escal/100)^I$2,0))</f>
        <v>0</v>
      </c>
      <c r="K568" s="136">
        <f>IF(pbi_sta_amount="n/a",Inputs!L172,IF(AND(K$2&lt;=pbi_sta_term,K$2&lt;=analysis_period),pbi_sta_amount*(1+pbi_sta_escal/100)^J$2,0))</f>
        <v>0</v>
      </c>
      <c r="L568" s="136">
        <f>IF(pbi_sta_amount="n/a",Inputs!M172,IF(AND(L$2&lt;=pbi_sta_term,L$2&lt;=analysis_period),pbi_sta_amount*(1+pbi_sta_escal/100)^K$2,0))</f>
        <v>0</v>
      </c>
      <c r="M568" s="136">
        <f>IF(pbi_sta_amount="n/a",Inputs!N172,IF(AND(M$2&lt;=pbi_sta_term,M$2&lt;=analysis_period),pbi_sta_amount*(1+pbi_sta_escal/100)^L$2,0))</f>
        <v>0</v>
      </c>
      <c r="N568" s="136">
        <f>IF(pbi_sta_amount="n/a",Inputs!O172,IF(AND(N$2&lt;=pbi_sta_term,N$2&lt;=analysis_period),pbi_sta_amount*(1+pbi_sta_escal/100)^M$2,0))</f>
        <v>0</v>
      </c>
      <c r="O568" s="136">
        <f>IF(pbi_sta_amount="n/a",Inputs!P172,IF(AND(O$2&lt;=pbi_sta_term,O$2&lt;=analysis_period),pbi_sta_amount*(1+pbi_sta_escal/100)^N$2,0))</f>
        <v>0</v>
      </c>
      <c r="P568" s="136">
        <f>IF(pbi_sta_amount="n/a",Inputs!Q172,IF(AND(P$2&lt;=pbi_sta_term,P$2&lt;=analysis_period),pbi_sta_amount*(1+pbi_sta_escal/100)^O$2,0))</f>
        <v>0</v>
      </c>
      <c r="Q568" s="136">
        <f>IF(pbi_sta_amount="n/a",Inputs!R172,IF(AND(Q$2&lt;=pbi_sta_term,Q$2&lt;=analysis_period),pbi_sta_amount*(1+pbi_sta_escal/100)^P$2,0))</f>
        <v>0</v>
      </c>
      <c r="R568" s="136">
        <f>IF(pbi_sta_amount="n/a",Inputs!S172,IF(AND(R$2&lt;=pbi_sta_term,R$2&lt;=analysis_period),pbi_sta_amount*(1+pbi_sta_escal/100)^Q$2,0))</f>
        <v>0</v>
      </c>
      <c r="S568" s="136">
        <f>IF(pbi_sta_amount="n/a",Inputs!T172,IF(AND(S$2&lt;=pbi_sta_term,S$2&lt;=analysis_period),pbi_sta_amount*(1+pbi_sta_escal/100)^R$2,0))</f>
        <v>0</v>
      </c>
      <c r="T568" s="136">
        <f>IF(pbi_sta_amount="n/a",Inputs!U172,IF(AND(T$2&lt;=pbi_sta_term,T$2&lt;=analysis_period),pbi_sta_amount*(1+pbi_sta_escal/100)^S$2,0))</f>
        <v>0</v>
      </c>
      <c r="U568" s="136">
        <f>IF(pbi_sta_amount="n/a",Inputs!V172,IF(AND(U$2&lt;=pbi_sta_term,U$2&lt;=analysis_period),pbi_sta_amount*(1+pbi_sta_escal/100)^T$2,0))</f>
        <v>0</v>
      </c>
      <c r="V568" s="136">
        <f>IF(pbi_sta_amount="n/a",Inputs!W172,IF(AND(V$2&lt;=pbi_sta_term,V$2&lt;=analysis_period),pbi_sta_amount*(1+pbi_sta_escal/100)^U$2,0))</f>
        <v>0</v>
      </c>
      <c r="W568" s="136">
        <f>IF(pbi_sta_amount="n/a",Inputs!X172,IF(AND(W$2&lt;=pbi_sta_term,W$2&lt;=analysis_period),pbi_sta_amount*(1+pbi_sta_escal/100)^V$2,0))</f>
        <v>0</v>
      </c>
      <c r="X568" s="136">
        <f>IF(pbi_sta_amount="n/a",Inputs!Y172,IF(AND(X$2&lt;=pbi_sta_term,X$2&lt;=analysis_period),pbi_sta_amount*(1+pbi_sta_escal/100)^W$2,0))</f>
        <v>0</v>
      </c>
      <c r="Y568" s="136">
        <f>IF(pbi_sta_amount="n/a",Inputs!Z172,IF(AND(Y$2&lt;=pbi_sta_term,Y$2&lt;=analysis_period),pbi_sta_amount*(1+pbi_sta_escal/100)^X$2,0))</f>
        <v>0</v>
      </c>
      <c r="Z568" s="136">
        <f>IF(pbi_sta_amount="n/a",Inputs!AA172,IF(AND(Z$2&lt;=pbi_sta_term,Z$2&lt;=analysis_period),pbi_sta_amount*(1+pbi_sta_escal/100)^Y$2,0))</f>
        <v>0</v>
      </c>
      <c r="AA568" s="136">
        <f>IF(pbi_sta_amount="n/a",Inputs!AB172,IF(AND(AA$2&lt;=pbi_sta_term,AA$2&lt;=analysis_period),pbi_sta_amount*(1+pbi_sta_escal/100)^Z$2,0))</f>
        <v>0</v>
      </c>
      <c r="AB568" s="136">
        <f>IF(pbi_sta_amount="n/a",Inputs!AC172,IF(AND(AB$2&lt;=pbi_sta_term,AB$2&lt;=analysis_period),pbi_sta_amount*(1+pbi_sta_escal/100)^AA$2,0))</f>
        <v>0</v>
      </c>
      <c r="AC568" s="136">
        <f>IF(pbi_sta_amount="n/a",Inputs!AD172,IF(AND(AC$2&lt;=pbi_sta_term,AC$2&lt;=analysis_period),pbi_sta_amount*(1+pbi_sta_escal/100)^AB$2,0))</f>
        <v>0</v>
      </c>
      <c r="AD568" s="136">
        <f>IF(pbi_sta_amount="n/a",Inputs!AE172,IF(AND(AD$2&lt;=pbi_sta_term,AD$2&lt;=analysis_period),pbi_sta_amount*(1+pbi_sta_escal/100)^AC$2,0))</f>
        <v>0</v>
      </c>
      <c r="AE568" s="136">
        <f>IF(pbi_sta_amount="n/a",Inputs!AF172,IF(AND(AE$2&lt;=pbi_sta_term,AE$2&lt;=analysis_period),pbi_sta_amount*(1+pbi_sta_escal/100)^AD$2,0))</f>
        <v>0</v>
      </c>
      <c r="AF568" s="136">
        <f>IF(pbi_sta_amount="n/a",Inputs!AG172,IF(AND(AF$2&lt;=pbi_sta_term,AF$2&lt;=analysis_period),pbi_sta_amount*(1+pbi_sta_escal/100)^AE$2,0))</f>
        <v>0</v>
      </c>
      <c r="AG568" s="136">
        <f>IF(pbi_sta_amount="n/a",Inputs!AH172,IF(AND(AG$2&lt;=pbi_sta_term,AG$2&lt;=analysis_period),pbi_sta_amount*(1+pbi_sta_escal/100)^AF$2,0))</f>
        <v>0</v>
      </c>
      <c r="AH568" s="136">
        <f>IF(pbi_sta_amount="n/a",Inputs!AI172,IF(AND(AH$2&lt;=pbi_sta_term,AH$2&lt;=analysis_period),pbi_sta_amount*(1+pbi_sta_escal/100)^AG$2,0))</f>
        <v>0</v>
      </c>
      <c r="AI568" s="136">
        <f>IF(pbi_sta_amount="n/a",Inputs!AJ172,IF(AND(AI$2&lt;=pbi_sta_term,AI$2&lt;=analysis_period),pbi_sta_amount*(1+pbi_sta_escal/100)^AH$2,0))</f>
        <v>0</v>
      </c>
      <c r="AJ568" s="136">
        <f>IF(pbi_sta_amount="n/a",Inputs!AK172,IF(AND(AJ$2&lt;=pbi_sta_term,AJ$2&lt;=analysis_period),pbi_sta_amount*(1+pbi_sta_escal/100)^AI$2,0))</f>
        <v>0</v>
      </c>
      <c r="AK568" s="136">
        <f>IF(pbi_sta_amount="n/a",Inputs!AL172,IF(AND(AK$2&lt;=pbi_sta_term,AK$2&lt;=analysis_period),pbi_sta_amount*(1+pbi_sta_escal/100)^AJ$2,0))</f>
        <v>0</v>
      </c>
      <c r="AL568" s="136">
        <f>IF(pbi_sta_amount="n/a",Inputs!AM172,IF(AND(AL$2&lt;=pbi_sta_term,AL$2&lt;=analysis_period),pbi_sta_amount*(1+pbi_sta_escal/100)^AK$2,0))</f>
        <v>0</v>
      </c>
      <c r="AM568" s="136">
        <f>IF(pbi_sta_amount="n/a",Inputs!AN172,IF(AND(AM$2&lt;=pbi_sta_term,AM$2&lt;=analysis_period),pbi_sta_amount*(1+pbi_sta_escal/100)^AL$2,0))</f>
        <v>0</v>
      </c>
      <c r="AN568" s="136">
        <f>IF(pbi_sta_amount="n/a",Inputs!AO172,IF(AND(AN$2&lt;=pbi_sta_term,AN$2&lt;=analysis_period),pbi_sta_amount*(1+pbi_sta_escal/100)^AM$2,0))</f>
        <v>0</v>
      </c>
      <c r="AO568" s="136">
        <f>IF(pbi_sta_amount="n/a",Inputs!AP172,IF(AND(AO$2&lt;=pbi_sta_term,AO$2&lt;=analysis_period),pbi_sta_amount*(1+pbi_sta_escal/100)^AN$2,0))</f>
        <v>0</v>
      </c>
      <c r="AP568" s="136">
        <f>IF(pbi_sta_amount="n/a",Inputs!AQ172,IF(AND(AP$2&lt;=pbi_sta_term,AP$2&lt;=analysis_period),pbi_sta_amount*(1+pbi_sta_escal/100)^AO$2,0))</f>
        <v>0</v>
      </c>
    </row>
    <row r="569" spans="1:42" x14ac:dyDescent="0.2">
      <c r="A569" s="27" t="s">
        <v>34</v>
      </c>
      <c r="C569" s="163">
        <f>C$10</f>
        <v>0</v>
      </c>
      <c r="D569" s="163">
        <f t="shared" ref="D569:AP569" si="251">D$10</f>
        <v>0</v>
      </c>
      <c r="E569" s="163">
        <f t="shared" si="251"/>
        <v>0</v>
      </c>
      <c r="F569" s="163">
        <f t="shared" si="251"/>
        <v>0</v>
      </c>
      <c r="G569" s="163">
        <f t="shared" si="251"/>
        <v>0</v>
      </c>
      <c r="H569" s="163">
        <f t="shared" si="251"/>
        <v>0</v>
      </c>
      <c r="I569" s="163">
        <f t="shared" si="251"/>
        <v>0</v>
      </c>
      <c r="J569" s="163">
        <f t="shared" si="251"/>
        <v>0</v>
      </c>
      <c r="K569" s="163">
        <f t="shared" si="251"/>
        <v>0</v>
      </c>
      <c r="L569" s="163">
        <f t="shared" si="251"/>
        <v>0</v>
      </c>
      <c r="M569" s="163">
        <f t="shared" si="251"/>
        <v>0</v>
      </c>
      <c r="N569" s="163">
        <f t="shared" si="251"/>
        <v>0</v>
      </c>
      <c r="O569" s="163">
        <f t="shared" si="251"/>
        <v>0</v>
      </c>
      <c r="P569" s="163">
        <f t="shared" si="251"/>
        <v>0</v>
      </c>
      <c r="Q569" s="163">
        <f t="shared" si="251"/>
        <v>0</v>
      </c>
      <c r="R569" s="163">
        <f t="shared" si="251"/>
        <v>0</v>
      </c>
      <c r="S569" s="163">
        <f t="shared" si="251"/>
        <v>0</v>
      </c>
      <c r="T569" s="163">
        <f t="shared" si="251"/>
        <v>0</v>
      </c>
      <c r="U569" s="163">
        <f t="shared" si="251"/>
        <v>0</v>
      </c>
      <c r="V569" s="163">
        <f t="shared" si="251"/>
        <v>0</v>
      </c>
      <c r="W569" s="163">
        <f t="shared" si="251"/>
        <v>0</v>
      </c>
      <c r="X569" s="163">
        <f t="shared" si="251"/>
        <v>0</v>
      </c>
      <c r="Y569" s="163">
        <f t="shared" si="251"/>
        <v>0</v>
      </c>
      <c r="Z569" s="163">
        <f t="shared" si="251"/>
        <v>0</v>
      </c>
      <c r="AA569" s="163">
        <f t="shared" si="251"/>
        <v>0</v>
      </c>
      <c r="AB569" s="163">
        <f t="shared" si="251"/>
        <v>0</v>
      </c>
      <c r="AC569" s="163">
        <f t="shared" si="251"/>
        <v>0</v>
      </c>
      <c r="AD569" s="163">
        <f t="shared" si="251"/>
        <v>0</v>
      </c>
      <c r="AE569" s="163">
        <f t="shared" si="251"/>
        <v>0</v>
      </c>
      <c r="AF569" s="163">
        <f t="shared" si="251"/>
        <v>0</v>
      </c>
      <c r="AG569" s="163">
        <f t="shared" si="251"/>
        <v>0</v>
      </c>
      <c r="AH569" s="163">
        <f t="shared" si="251"/>
        <v>0</v>
      </c>
      <c r="AI569" s="163">
        <f t="shared" si="251"/>
        <v>0</v>
      </c>
      <c r="AJ569" s="163">
        <f t="shared" si="251"/>
        <v>0</v>
      </c>
      <c r="AK569" s="163">
        <f t="shared" si="251"/>
        <v>0</v>
      </c>
      <c r="AL569" s="163">
        <f t="shared" si="251"/>
        <v>0</v>
      </c>
      <c r="AM569" s="163">
        <f t="shared" si="251"/>
        <v>0</v>
      </c>
      <c r="AN569" s="163">
        <f t="shared" si="251"/>
        <v>0</v>
      </c>
      <c r="AO569" s="163">
        <f t="shared" si="251"/>
        <v>0</v>
      </c>
      <c r="AP569" s="163">
        <f t="shared" si="251"/>
        <v>0</v>
      </c>
    </row>
    <row r="570" spans="1:42" x14ac:dyDescent="0.2">
      <c r="A570" s="27" t="s">
        <v>13</v>
      </c>
      <c r="C570" s="186">
        <f>C568*C569</f>
        <v>0</v>
      </c>
      <c r="D570" s="186">
        <f t="shared" ref="D570:AP570" si="252">D568*D569</f>
        <v>0</v>
      </c>
      <c r="E570" s="186">
        <f t="shared" si="252"/>
        <v>0</v>
      </c>
      <c r="F570" s="186">
        <f t="shared" si="252"/>
        <v>0</v>
      </c>
      <c r="G570" s="186">
        <f t="shared" si="252"/>
        <v>0</v>
      </c>
      <c r="H570" s="186">
        <f t="shared" si="252"/>
        <v>0</v>
      </c>
      <c r="I570" s="186">
        <f t="shared" si="252"/>
        <v>0</v>
      </c>
      <c r="J570" s="186">
        <f t="shared" si="252"/>
        <v>0</v>
      </c>
      <c r="K570" s="186">
        <f t="shared" si="252"/>
        <v>0</v>
      </c>
      <c r="L570" s="186">
        <f t="shared" si="252"/>
        <v>0</v>
      </c>
      <c r="M570" s="186">
        <f t="shared" si="252"/>
        <v>0</v>
      </c>
      <c r="N570" s="186">
        <f t="shared" si="252"/>
        <v>0</v>
      </c>
      <c r="O570" s="186">
        <f t="shared" si="252"/>
        <v>0</v>
      </c>
      <c r="P570" s="186">
        <f t="shared" si="252"/>
        <v>0</v>
      </c>
      <c r="Q570" s="186">
        <f t="shared" si="252"/>
        <v>0</v>
      </c>
      <c r="R570" s="186">
        <f t="shared" si="252"/>
        <v>0</v>
      </c>
      <c r="S570" s="186">
        <f t="shared" si="252"/>
        <v>0</v>
      </c>
      <c r="T570" s="186">
        <f t="shared" si="252"/>
        <v>0</v>
      </c>
      <c r="U570" s="186">
        <f t="shared" si="252"/>
        <v>0</v>
      </c>
      <c r="V570" s="186">
        <f t="shared" si="252"/>
        <v>0</v>
      </c>
      <c r="W570" s="186">
        <f t="shared" si="252"/>
        <v>0</v>
      </c>
      <c r="X570" s="186">
        <f t="shared" si="252"/>
        <v>0</v>
      </c>
      <c r="Y570" s="186">
        <f t="shared" si="252"/>
        <v>0</v>
      </c>
      <c r="Z570" s="186">
        <f t="shared" si="252"/>
        <v>0</v>
      </c>
      <c r="AA570" s="186">
        <f t="shared" si="252"/>
        <v>0</v>
      </c>
      <c r="AB570" s="186">
        <f t="shared" si="252"/>
        <v>0</v>
      </c>
      <c r="AC570" s="186">
        <f t="shared" si="252"/>
        <v>0</v>
      </c>
      <c r="AD570" s="186">
        <f t="shared" si="252"/>
        <v>0</v>
      </c>
      <c r="AE570" s="186">
        <f t="shared" si="252"/>
        <v>0</v>
      </c>
      <c r="AF570" s="186">
        <f t="shared" si="252"/>
        <v>0</v>
      </c>
      <c r="AG570" s="186">
        <f t="shared" si="252"/>
        <v>0</v>
      </c>
      <c r="AH570" s="186">
        <f t="shared" si="252"/>
        <v>0</v>
      </c>
      <c r="AI570" s="186">
        <f t="shared" si="252"/>
        <v>0</v>
      </c>
      <c r="AJ570" s="186">
        <f t="shared" si="252"/>
        <v>0</v>
      </c>
      <c r="AK570" s="186">
        <f t="shared" si="252"/>
        <v>0</v>
      </c>
      <c r="AL570" s="186">
        <f t="shared" si="252"/>
        <v>0</v>
      </c>
      <c r="AM570" s="186">
        <f t="shared" si="252"/>
        <v>0</v>
      </c>
      <c r="AN570" s="186">
        <f t="shared" si="252"/>
        <v>0</v>
      </c>
      <c r="AO570" s="186">
        <f t="shared" si="252"/>
        <v>0</v>
      </c>
      <c r="AP570" s="186">
        <f t="shared" si="252"/>
        <v>0</v>
      </c>
    </row>
    <row r="571" spans="1:42" x14ac:dyDescent="0.2">
      <c r="A571" s="23" t="str">
        <f>Inputs!B132</f>
        <v>Utility ($/kWh)</v>
      </c>
    </row>
    <row r="572" spans="1:42" x14ac:dyDescent="0.2">
      <c r="A572" s="27" t="s">
        <v>33</v>
      </c>
      <c r="C572" s="136">
        <f>IF(pbi_uti_amount="n/a",Inputs!D173,IF(AND(C$2&lt;=pbi_uti_term,C$2&lt;=analysis_period),pbi_uti_amount*(1+pbi_uti_escal/100)^B$2,0))</f>
        <v>0</v>
      </c>
      <c r="D572" s="136">
        <f>IF(pbi_uti_amount="n/a",Inputs!E173,IF(AND(D$2&lt;=pbi_uti_term,D$2&lt;=analysis_period),pbi_uti_amount*(1+pbi_uti_escal/100)^C$2,0))</f>
        <v>0</v>
      </c>
      <c r="E572" s="136">
        <f>IF(pbi_uti_amount="n/a",Inputs!F173,IF(AND(E$2&lt;=pbi_uti_term,E$2&lt;=analysis_period),pbi_uti_amount*(1+pbi_uti_escal/100)^D$2,0))</f>
        <v>0</v>
      </c>
      <c r="F572" s="136">
        <f>IF(pbi_uti_amount="n/a",Inputs!G173,IF(AND(F$2&lt;=pbi_uti_term,F$2&lt;=analysis_period),pbi_uti_amount*(1+pbi_uti_escal/100)^E$2,0))</f>
        <v>0</v>
      </c>
      <c r="G572" s="136">
        <f>IF(pbi_uti_amount="n/a",Inputs!H173,IF(AND(G$2&lt;=pbi_uti_term,G$2&lt;=analysis_period),pbi_uti_amount*(1+pbi_uti_escal/100)^F$2,0))</f>
        <v>0</v>
      </c>
      <c r="H572" s="136">
        <f>IF(pbi_uti_amount="n/a",Inputs!I173,IF(AND(H$2&lt;=pbi_uti_term,H$2&lt;=analysis_period),pbi_uti_amount*(1+pbi_uti_escal/100)^G$2,0))</f>
        <v>0</v>
      </c>
      <c r="I572" s="136">
        <f>IF(pbi_uti_amount="n/a",Inputs!J173,IF(AND(I$2&lt;=pbi_uti_term,I$2&lt;=analysis_period),pbi_uti_amount*(1+pbi_uti_escal/100)^H$2,0))</f>
        <v>0</v>
      </c>
      <c r="J572" s="136">
        <f>IF(pbi_uti_amount="n/a",Inputs!K173,IF(AND(J$2&lt;=pbi_uti_term,J$2&lt;=analysis_period),pbi_uti_amount*(1+pbi_uti_escal/100)^I$2,0))</f>
        <v>0</v>
      </c>
      <c r="K572" s="136">
        <f>IF(pbi_uti_amount="n/a",Inputs!L173,IF(AND(K$2&lt;=pbi_uti_term,K$2&lt;=analysis_period),pbi_uti_amount*(1+pbi_uti_escal/100)^J$2,0))</f>
        <v>0</v>
      </c>
      <c r="L572" s="136">
        <f>IF(pbi_uti_amount="n/a",Inputs!M173,IF(AND(L$2&lt;=pbi_uti_term,L$2&lt;=analysis_period),pbi_uti_amount*(1+pbi_uti_escal/100)^K$2,0))</f>
        <v>0</v>
      </c>
      <c r="M572" s="136">
        <f>IF(pbi_uti_amount="n/a",Inputs!N173,IF(AND(M$2&lt;=pbi_uti_term,M$2&lt;=analysis_period),pbi_uti_amount*(1+pbi_uti_escal/100)^L$2,0))</f>
        <v>0</v>
      </c>
      <c r="N572" s="136">
        <f>IF(pbi_uti_amount="n/a",Inputs!O173,IF(AND(N$2&lt;=pbi_uti_term,N$2&lt;=analysis_period),pbi_uti_amount*(1+pbi_uti_escal/100)^M$2,0))</f>
        <v>0</v>
      </c>
      <c r="O572" s="136">
        <f>IF(pbi_uti_amount="n/a",Inputs!P173,IF(AND(O$2&lt;=pbi_uti_term,O$2&lt;=analysis_period),pbi_uti_amount*(1+pbi_uti_escal/100)^N$2,0))</f>
        <v>0</v>
      </c>
      <c r="P572" s="136">
        <f>IF(pbi_uti_amount="n/a",Inputs!Q173,IF(AND(P$2&lt;=pbi_uti_term,P$2&lt;=analysis_period),pbi_uti_amount*(1+pbi_uti_escal/100)^O$2,0))</f>
        <v>0</v>
      </c>
      <c r="Q572" s="136">
        <f>IF(pbi_uti_amount="n/a",Inputs!R173,IF(AND(Q$2&lt;=pbi_uti_term,Q$2&lt;=analysis_period),pbi_uti_amount*(1+pbi_uti_escal/100)^P$2,0))</f>
        <v>0</v>
      </c>
      <c r="R572" s="136">
        <f>IF(pbi_uti_amount="n/a",Inputs!S173,IF(AND(R$2&lt;=pbi_uti_term,R$2&lt;=analysis_period),pbi_uti_amount*(1+pbi_uti_escal/100)^Q$2,0))</f>
        <v>0</v>
      </c>
      <c r="S572" s="136">
        <f>IF(pbi_uti_amount="n/a",Inputs!T173,IF(AND(S$2&lt;=pbi_uti_term,S$2&lt;=analysis_period),pbi_uti_amount*(1+pbi_uti_escal/100)^R$2,0))</f>
        <v>0</v>
      </c>
      <c r="T572" s="136">
        <f>IF(pbi_uti_amount="n/a",Inputs!U173,IF(AND(T$2&lt;=pbi_uti_term,T$2&lt;=analysis_period),pbi_uti_amount*(1+pbi_uti_escal/100)^S$2,0))</f>
        <v>0</v>
      </c>
      <c r="U572" s="136">
        <f>IF(pbi_uti_amount="n/a",Inputs!V173,IF(AND(U$2&lt;=pbi_uti_term,U$2&lt;=analysis_period),pbi_uti_amount*(1+pbi_uti_escal/100)^T$2,0))</f>
        <v>0</v>
      </c>
      <c r="V572" s="136">
        <f>IF(pbi_uti_amount="n/a",Inputs!W173,IF(AND(V$2&lt;=pbi_uti_term,V$2&lt;=analysis_period),pbi_uti_amount*(1+pbi_uti_escal/100)^U$2,0))</f>
        <v>0</v>
      </c>
      <c r="W572" s="136">
        <f>IF(pbi_uti_amount="n/a",Inputs!X173,IF(AND(W$2&lt;=pbi_uti_term,W$2&lt;=analysis_period),pbi_uti_amount*(1+pbi_uti_escal/100)^V$2,0))</f>
        <v>0</v>
      </c>
      <c r="X572" s="136">
        <f>IF(pbi_uti_amount="n/a",Inputs!Y173,IF(AND(X$2&lt;=pbi_uti_term,X$2&lt;=analysis_period),pbi_uti_amount*(1+pbi_uti_escal/100)^W$2,0))</f>
        <v>0</v>
      </c>
      <c r="Y572" s="136">
        <f>IF(pbi_uti_amount="n/a",Inputs!Z173,IF(AND(Y$2&lt;=pbi_uti_term,Y$2&lt;=analysis_period),pbi_uti_amount*(1+pbi_uti_escal/100)^X$2,0))</f>
        <v>0</v>
      </c>
      <c r="Z572" s="136">
        <f>IF(pbi_uti_amount="n/a",Inputs!AA173,IF(AND(Z$2&lt;=pbi_uti_term,Z$2&lt;=analysis_period),pbi_uti_amount*(1+pbi_uti_escal/100)^Y$2,0))</f>
        <v>0</v>
      </c>
      <c r="AA572" s="136">
        <f>IF(pbi_uti_amount="n/a",Inputs!AB173,IF(AND(AA$2&lt;=pbi_uti_term,AA$2&lt;=analysis_period),pbi_uti_amount*(1+pbi_uti_escal/100)^Z$2,0))</f>
        <v>0</v>
      </c>
      <c r="AB572" s="136">
        <f>IF(pbi_uti_amount="n/a",Inputs!AC173,IF(AND(AB$2&lt;=pbi_uti_term,AB$2&lt;=analysis_period),pbi_uti_amount*(1+pbi_uti_escal/100)^AA$2,0))</f>
        <v>0</v>
      </c>
      <c r="AC572" s="136">
        <f>IF(pbi_uti_amount="n/a",Inputs!AD173,IF(AND(AC$2&lt;=pbi_uti_term,AC$2&lt;=analysis_period),pbi_uti_amount*(1+pbi_uti_escal/100)^AB$2,0))</f>
        <v>0</v>
      </c>
      <c r="AD572" s="136">
        <f>IF(pbi_uti_amount="n/a",Inputs!AE173,IF(AND(AD$2&lt;=pbi_uti_term,AD$2&lt;=analysis_period),pbi_uti_amount*(1+pbi_uti_escal/100)^AC$2,0))</f>
        <v>0</v>
      </c>
      <c r="AE572" s="136">
        <f>IF(pbi_uti_amount="n/a",Inputs!AF173,IF(AND(AE$2&lt;=pbi_uti_term,AE$2&lt;=analysis_period),pbi_uti_amount*(1+pbi_uti_escal/100)^AD$2,0))</f>
        <v>0</v>
      </c>
      <c r="AF572" s="136">
        <f>IF(pbi_uti_amount="n/a",Inputs!AG173,IF(AND(AF$2&lt;=pbi_uti_term,AF$2&lt;=analysis_period),pbi_uti_amount*(1+pbi_uti_escal/100)^AE$2,0))</f>
        <v>0</v>
      </c>
      <c r="AG572" s="136">
        <f>IF(pbi_uti_amount="n/a",Inputs!AH173,IF(AND(AG$2&lt;=pbi_uti_term,AG$2&lt;=analysis_period),pbi_uti_amount*(1+pbi_uti_escal/100)^AF$2,0))</f>
        <v>0</v>
      </c>
      <c r="AH572" s="136">
        <f>IF(pbi_uti_amount="n/a",Inputs!AI173,IF(AND(AH$2&lt;=pbi_uti_term,AH$2&lt;=analysis_period),pbi_uti_amount*(1+pbi_uti_escal/100)^AG$2,0))</f>
        <v>0</v>
      </c>
      <c r="AI572" s="136">
        <f>IF(pbi_uti_amount="n/a",Inputs!AJ173,IF(AND(AI$2&lt;=pbi_uti_term,AI$2&lt;=analysis_period),pbi_uti_amount*(1+pbi_uti_escal/100)^AH$2,0))</f>
        <v>0</v>
      </c>
      <c r="AJ572" s="136">
        <f>IF(pbi_uti_amount="n/a",Inputs!AK173,IF(AND(AJ$2&lt;=pbi_uti_term,AJ$2&lt;=analysis_period),pbi_uti_amount*(1+pbi_uti_escal/100)^AI$2,0))</f>
        <v>0</v>
      </c>
      <c r="AK572" s="136">
        <f>IF(pbi_uti_amount="n/a",Inputs!AL173,IF(AND(AK$2&lt;=pbi_uti_term,AK$2&lt;=analysis_period),pbi_uti_amount*(1+pbi_uti_escal/100)^AJ$2,0))</f>
        <v>0</v>
      </c>
      <c r="AL572" s="136">
        <f>IF(pbi_uti_amount="n/a",Inputs!AM173,IF(AND(AL$2&lt;=pbi_uti_term,AL$2&lt;=analysis_period),pbi_uti_amount*(1+pbi_uti_escal/100)^AK$2,0))</f>
        <v>0</v>
      </c>
      <c r="AM572" s="136">
        <f>IF(pbi_uti_amount="n/a",Inputs!AN173,IF(AND(AM$2&lt;=pbi_uti_term,AM$2&lt;=analysis_period),pbi_uti_amount*(1+pbi_uti_escal/100)^AL$2,0))</f>
        <v>0</v>
      </c>
      <c r="AN572" s="136">
        <f>IF(pbi_uti_amount="n/a",Inputs!AO173,IF(AND(AN$2&lt;=pbi_uti_term,AN$2&lt;=analysis_period),pbi_uti_amount*(1+pbi_uti_escal/100)^AM$2,0))</f>
        <v>0</v>
      </c>
      <c r="AO572" s="136">
        <f>IF(pbi_uti_amount="n/a",Inputs!AP173,IF(AND(AO$2&lt;=pbi_uti_term,AO$2&lt;=analysis_period),pbi_uti_amount*(1+pbi_uti_escal/100)^AN$2,0))</f>
        <v>0</v>
      </c>
      <c r="AP572" s="136">
        <f>IF(pbi_uti_amount="n/a",Inputs!AQ173,IF(AND(AP$2&lt;=pbi_uti_term,AP$2&lt;=analysis_period),pbi_uti_amount*(1+pbi_uti_escal/100)^AO$2,0))</f>
        <v>0</v>
      </c>
    </row>
    <row r="573" spans="1:42" x14ac:dyDescent="0.2">
      <c r="A573" s="27" t="s">
        <v>34</v>
      </c>
      <c r="C573" s="163">
        <f>C$10</f>
        <v>0</v>
      </c>
      <c r="D573" s="163">
        <f t="shared" ref="D573:AP573" si="253">D$10</f>
        <v>0</v>
      </c>
      <c r="E573" s="163">
        <f t="shared" si="253"/>
        <v>0</v>
      </c>
      <c r="F573" s="163">
        <f t="shared" si="253"/>
        <v>0</v>
      </c>
      <c r="G573" s="163">
        <f t="shared" si="253"/>
        <v>0</v>
      </c>
      <c r="H573" s="163">
        <f t="shared" si="253"/>
        <v>0</v>
      </c>
      <c r="I573" s="163">
        <f t="shared" si="253"/>
        <v>0</v>
      </c>
      <c r="J573" s="163">
        <f t="shared" si="253"/>
        <v>0</v>
      </c>
      <c r="K573" s="163">
        <f t="shared" si="253"/>
        <v>0</v>
      </c>
      <c r="L573" s="163">
        <f t="shared" si="253"/>
        <v>0</v>
      </c>
      <c r="M573" s="163">
        <f t="shared" si="253"/>
        <v>0</v>
      </c>
      <c r="N573" s="163">
        <f t="shared" si="253"/>
        <v>0</v>
      </c>
      <c r="O573" s="163">
        <f t="shared" si="253"/>
        <v>0</v>
      </c>
      <c r="P573" s="163">
        <f t="shared" si="253"/>
        <v>0</v>
      </c>
      <c r="Q573" s="163">
        <f t="shared" si="253"/>
        <v>0</v>
      </c>
      <c r="R573" s="163">
        <f t="shared" si="253"/>
        <v>0</v>
      </c>
      <c r="S573" s="163">
        <f t="shared" si="253"/>
        <v>0</v>
      </c>
      <c r="T573" s="163">
        <f t="shared" si="253"/>
        <v>0</v>
      </c>
      <c r="U573" s="163">
        <f t="shared" si="253"/>
        <v>0</v>
      </c>
      <c r="V573" s="163">
        <f t="shared" si="253"/>
        <v>0</v>
      </c>
      <c r="W573" s="163">
        <f t="shared" si="253"/>
        <v>0</v>
      </c>
      <c r="X573" s="163">
        <f t="shared" si="253"/>
        <v>0</v>
      </c>
      <c r="Y573" s="163">
        <f t="shared" si="253"/>
        <v>0</v>
      </c>
      <c r="Z573" s="163">
        <f t="shared" si="253"/>
        <v>0</v>
      </c>
      <c r="AA573" s="163">
        <f t="shared" si="253"/>
        <v>0</v>
      </c>
      <c r="AB573" s="163">
        <f t="shared" si="253"/>
        <v>0</v>
      </c>
      <c r="AC573" s="163">
        <f t="shared" si="253"/>
        <v>0</v>
      </c>
      <c r="AD573" s="163">
        <f t="shared" si="253"/>
        <v>0</v>
      </c>
      <c r="AE573" s="163">
        <f t="shared" si="253"/>
        <v>0</v>
      </c>
      <c r="AF573" s="163">
        <f t="shared" si="253"/>
        <v>0</v>
      </c>
      <c r="AG573" s="163">
        <f t="shared" si="253"/>
        <v>0</v>
      </c>
      <c r="AH573" s="163">
        <f t="shared" si="253"/>
        <v>0</v>
      </c>
      <c r="AI573" s="163">
        <f t="shared" si="253"/>
        <v>0</v>
      </c>
      <c r="AJ573" s="163">
        <f t="shared" si="253"/>
        <v>0</v>
      </c>
      <c r="AK573" s="163">
        <f t="shared" si="253"/>
        <v>0</v>
      </c>
      <c r="AL573" s="163">
        <f t="shared" si="253"/>
        <v>0</v>
      </c>
      <c r="AM573" s="163">
        <f t="shared" si="253"/>
        <v>0</v>
      </c>
      <c r="AN573" s="163">
        <f t="shared" si="253"/>
        <v>0</v>
      </c>
      <c r="AO573" s="163">
        <f t="shared" si="253"/>
        <v>0</v>
      </c>
      <c r="AP573" s="163">
        <f t="shared" si="253"/>
        <v>0</v>
      </c>
    </row>
    <row r="574" spans="1:42" x14ac:dyDescent="0.2">
      <c r="A574" s="27" t="s">
        <v>13</v>
      </c>
      <c r="C574" s="186">
        <f>C572*C573</f>
        <v>0</v>
      </c>
      <c r="D574" s="186">
        <f t="shared" ref="D574:AP574" si="254">D572*D573</f>
        <v>0</v>
      </c>
      <c r="E574" s="186">
        <f t="shared" si="254"/>
        <v>0</v>
      </c>
      <c r="F574" s="186">
        <f t="shared" si="254"/>
        <v>0</v>
      </c>
      <c r="G574" s="186">
        <f t="shared" si="254"/>
        <v>0</v>
      </c>
      <c r="H574" s="186">
        <f t="shared" si="254"/>
        <v>0</v>
      </c>
      <c r="I574" s="186">
        <f t="shared" si="254"/>
        <v>0</v>
      </c>
      <c r="J574" s="186">
        <f t="shared" si="254"/>
        <v>0</v>
      </c>
      <c r="K574" s="186">
        <f t="shared" si="254"/>
        <v>0</v>
      </c>
      <c r="L574" s="186">
        <f t="shared" si="254"/>
        <v>0</v>
      </c>
      <c r="M574" s="186">
        <f t="shared" si="254"/>
        <v>0</v>
      </c>
      <c r="N574" s="186">
        <f t="shared" si="254"/>
        <v>0</v>
      </c>
      <c r="O574" s="186">
        <f t="shared" si="254"/>
        <v>0</v>
      </c>
      <c r="P574" s="186">
        <f t="shared" si="254"/>
        <v>0</v>
      </c>
      <c r="Q574" s="186">
        <f t="shared" si="254"/>
        <v>0</v>
      </c>
      <c r="R574" s="186">
        <f t="shared" si="254"/>
        <v>0</v>
      </c>
      <c r="S574" s="186">
        <f t="shared" si="254"/>
        <v>0</v>
      </c>
      <c r="T574" s="186">
        <f t="shared" si="254"/>
        <v>0</v>
      </c>
      <c r="U574" s="186">
        <f t="shared" si="254"/>
        <v>0</v>
      </c>
      <c r="V574" s="186">
        <f t="shared" si="254"/>
        <v>0</v>
      </c>
      <c r="W574" s="186">
        <f t="shared" si="254"/>
        <v>0</v>
      </c>
      <c r="X574" s="186">
        <f t="shared" si="254"/>
        <v>0</v>
      </c>
      <c r="Y574" s="186">
        <f t="shared" si="254"/>
        <v>0</v>
      </c>
      <c r="Z574" s="186">
        <f t="shared" si="254"/>
        <v>0</v>
      </c>
      <c r="AA574" s="186">
        <f t="shared" si="254"/>
        <v>0</v>
      </c>
      <c r="AB574" s="186">
        <f t="shared" si="254"/>
        <v>0</v>
      </c>
      <c r="AC574" s="186">
        <f t="shared" si="254"/>
        <v>0</v>
      </c>
      <c r="AD574" s="186">
        <f t="shared" si="254"/>
        <v>0</v>
      </c>
      <c r="AE574" s="186">
        <f t="shared" si="254"/>
        <v>0</v>
      </c>
      <c r="AF574" s="186">
        <f t="shared" si="254"/>
        <v>0</v>
      </c>
      <c r="AG574" s="186">
        <f t="shared" si="254"/>
        <v>0</v>
      </c>
      <c r="AH574" s="186">
        <f t="shared" si="254"/>
        <v>0</v>
      </c>
      <c r="AI574" s="186">
        <f t="shared" si="254"/>
        <v>0</v>
      </c>
      <c r="AJ574" s="186">
        <f t="shared" si="254"/>
        <v>0</v>
      </c>
      <c r="AK574" s="186">
        <f t="shared" si="254"/>
        <v>0</v>
      </c>
      <c r="AL574" s="186">
        <f t="shared" si="254"/>
        <v>0</v>
      </c>
      <c r="AM574" s="186">
        <f t="shared" si="254"/>
        <v>0</v>
      </c>
      <c r="AN574" s="186">
        <f t="shared" si="254"/>
        <v>0</v>
      </c>
      <c r="AO574" s="186">
        <f t="shared" si="254"/>
        <v>0</v>
      </c>
      <c r="AP574" s="186">
        <f t="shared" si="254"/>
        <v>0</v>
      </c>
    </row>
    <row r="575" spans="1:42" x14ac:dyDescent="0.2">
      <c r="A575" s="23" t="str">
        <f>Inputs!B133</f>
        <v>Other ($/kWh)</v>
      </c>
    </row>
    <row r="576" spans="1:42" x14ac:dyDescent="0.2">
      <c r="A576" s="27" t="s">
        <v>33</v>
      </c>
      <c r="C576" s="143">
        <f>IF(pbi_oth_amount="n/a",Inputs!D174,IF(AND(C$2&lt;=pbi_oth_term,C$2&lt;=analysis_period),pbi_oth_amount*(1+pbi_oth_escal/100)^B$2,0))</f>
        <v>0</v>
      </c>
      <c r="D576" s="143">
        <f>IF(pbi_oth_amount="n/a",Inputs!E174,IF(AND(D$2&lt;=pbi_oth_term,D$2&lt;=analysis_period),pbi_oth_amount*(1+pbi_oth_escal/100)^C$2,0))</f>
        <v>0</v>
      </c>
      <c r="E576" s="143">
        <f>IF(pbi_oth_amount="n/a",Inputs!F174,IF(AND(E$2&lt;=pbi_oth_term,E$2&lt;=analysis_period),pbi_oth_amount*(1+pbi_oth_escal/100)^D$2,0))</f>
        <v>0</v>
      </c>
      <c r="F576" s="143">
        <f>IF(pbi_oth_amount="n/a",Inputs!G174,IF(AND(F$2&lt;=pbi_oth_term,F$2&lt;=analysis_period),pbi_oth_amount*(1+pbi_oth_escal/100)^E$2,0))</f>
        <v>0</v>
      </c>
      <c r="G576" s="143">
        <f>IF(pbi_oth_amount="n/a",Inputs!H174,IF(AND(G$2&lt;=pbi_oth_term,G$2&lt;=analysis_period),pbi_oth_amount*(1+pbi_oth_escal/100)^F$2,0))</f>
        <v>0</v>
      </c>
      <c r="H576" s="143">
        <f>IF(pbi_oth_amount="n/a",Inputs!I174,IF(AND(H$2&lt;=pbi_oth_term,H$2&lt;=analysis_period),pbi_oth_amount*(1+pbi_oth_escal/100)^G$2,0))</f>
        <v>0</v>
      </c>
      <c r="I576" s="143">
        <f>IF(pbi_oth_amount="n/a",Inputs!J174,IF(AND(I$2&lt;=pbi_oth_term,I$2&lt;=analysis_period),pbi_oth_amount*(1+pbi_oth_escal/100)^H$2,0))</f>
        <v>0</v>
      </c>
      <c r="J576" s="143">
        <f>IF(pbi_oth_amount="n/a",Inputs!K174,IF(AND(J$2&lt;=pbi_oth_term,J$2&lt;=analysis_period),pbi_oth_amount*(1+pbi_oth_escal/100)^I$2,0))</f>
        <v>0</v>
      </c>
      <c r="K576" s="143">
        <f>IF(pbi_oth_amount="n/a",Inputs!L174,IF(AND(K$2&lt;=pbi_oth_term,K$2&lt;=analysis_period),pbi_oth_amount*(1+pbi_oth_escal/100)^J$2,0))</f>
        <v>0</v>
      </c>
      <c r="L576" s="143">
        <f>IF(pbi_oth_amount="n/a",Inputs!M174,IF(AND(L$2&lt;=pbi_oth_term,L$2&lt;=analysis_period),pbi_oth_amount*(1+pbi_oth_escal/100)^K$2,0))</f>
        <v>0</v>
      </c>
      <c r="M576" s="143">
        <f>IF(pbi_oth_amount="n/a",Inputs!N174,IF(AND(M$2&lt;=pbi_oth_term,M$2&lt;=analysis_period),pbi_oth_amount*(1+pbi_oth_escal/100)^L$2,0))</f>
        <v>0</v>
      </c>
      <c r="N576" s="143">
        <f>IF(pbi_oth_amount="n/a",Inputs!O174,IF(AND(N$2&lt;=pbi_oth_term,N$2&lt;=analysis_period),pbi_oth_amount*(1+pbi_oth_escal/100)^M$2,0))</f>
        <v>0</v>
      </c>
      <c r="O576" s="143">
        <f>IF(pbi_oth_amount="n/a",Inputs!P174,IF(AND(O$2&lt;=pbi_oth_term,O$2&lt;=analysis_period),pbi_oth_amount*(1+pbi_oth_escal/100)^N$2,0))</f>
        <v>0</v>
      </c>
      <c r="P576" s="143">
        <f>IF(pbi_oth_amount="n/a",Inputs!Q174,IF(AND(P$2&lt;=pbi_oth_term,P$2&lt;=analysis_period),pbi_oth_amount*(1+pbi_oth_escal/100)^O$2,0))</f>
        <v>0</v>
      </c>
      <c r="Q576" s="143">
        <f>IF(pbi_oth_amount="n/a",Inputs!R174,IF(AND(Q$2&lt;=pbi_oth_term,Q$2&lt;=analysis_period),pbi_oth_amount*(1+pbi_oth_escal/100)^P$2,0))</f>
        <v>0</v>
      </c>
      <c r="R576" s="143">
        <f>IF(pbi_oth_amount="n/a",Inputs!S174,IF(AND(R$2&lt;=pbi_oth_term,R$2&lt;=analysis_period),pbi_oth_amount*(1+pbi_oth_escal/100)^Q$2,0))</f>
        <v>0</v>
      </c>
      <c r="S576" s="143">
        <f>IF(pbi_oth_amount="n/a",Inputs!T174,IF(AND(S$2&lt;=pbi_oth_term,S$2&lt;=analysis_period),pbi_oth_amount*(1+pbi_oth_escal/100)^R$2,0))</f>
        <v>0</v>
      </c>
      <c r="T576" s="143">
        <f>IF(pbi_oth_amount="n/a",Inputs!U174,IF(AND(T$2&lt;=pbi_oth_term,T$2&lt;=analysis_period),pbi_oth_amount*(1+pbi_oth_escal/100)^S$2,0))</f>
        <v>0</v>
      </c>
      <c r="U576" s="143">
        <f>IF(pbi_oth_amount="n/a",Inputs!V174,IF(AND(U$2&lt;=pbi_oth_term,U$2&lt;=analysis_period),pbi_oth_amount*(1+pbi_oth_escal/100)^T$2,0))</f>
        <v>0</v>
      </c>
      <c r="V576" s="143">
        <f>IF(pbi_oth_amount="n/a",Inputs!W174,IF(AND(V$2&lt;=pbi_oth_term,V$2&lt;=analysis_period),pbi_oth_amount*(1+pbi_oth_escal/100)^U$2,0))</f>
        <v>0</v>
      </c>
      <c r="W576" s="143">
        <f>IF(pbi_oth_amount="n/a",Inputs!X174,IF(AND(W$2&lt;=pbi_oth_term,W$2&lt;=analysis_period),pbi_oth_amount*(1+pbi_oth_escal/100)^V$2,0))</f>
        <v>0</v>
      </c>
      <c r="X576" s="143">
        <f>IF(pbi_oth_amount="n/a",Inputs!Y174,IF(AND(X$2&lt;=pbi_oth_term,X$2&lt;=analysis_period),pbi_oth_amount*(1+pbi_oth_escal/100)^W$2,0))</f>
        <v>0</v>
      </c>
      <c r="Y576" s="143">
        <f>IF(pbi_oth_amount="n/a",Inputs!Z174,IF(AND(Y$2&lt;=pbi_oth_term,Y$2&lt;=analysis_period),pbi_oth_amount*(1+pbi_oth_escal/100)^X$2,0))</f>
        <v>0</v>
      </c>
      <c r="Z576" s="143">
        <f>IF(pbi_oth_amount="n/a",Inputs!AA174,IF(AND(Z$2&lt;=pbi_oth_term,Z$2&lt;=analysis_period),pbi_oth_amount*(1+pbi_oth_escal/100)^Y$2,0))</f>
        <v>0</v>
      </c>
      <c r="AA576" s="143">
        <f>IF(pbi_oth_amount="n/a",Inputs!AB174,IF(AND(AA$2&lt;=pbi_oth_term,AA$2&lt;=analysis_period),pbi_oth_amount*(1+pbi_oth_escal/100)^Z$2,0))</f>
        <v>0</v>
      </c>
      <c r="AB576" s="143">
        <f>IF(pbi_oth_amount="n/a",Inputs!AC174,IF(AND(AB$2&lt;=pbi_oth_term,AB$2&lt;=analysis_period),pbi_oth_amount*(1+pbi_oth_escal/100)^AA$2,0))</f>
        <v>0</v>
      </c>
      <c r="AC576" s="143">
        <f>IF(pbi_oth_amount="n/a",Inputs!AD174,IF(AND(AC$2&lt;=pbi_oth_term,AC$2&lt;=analysis_period),pbi_oth_amount*(1+pbi_oth_escal/100)^AB$2,0))</f>
        <v>0</v>
      </c>
      <c r="AD576" s="143">
        <f>IF(pbi_oth_amount="n/a",Inputs!AE174,IF(AND(AD$2&lt;=pbi_oth_term,AD$2&lt;=analysis_period),pbi_oth_amount*(1+pbi_oth_escal/100)^AC$2,0))</f>
        <v>0</v>
      </c>
      <c r="AE576" s="143">
        <f>IF(pbi_oth_amount="n/a",Inputs!AF174,IF(AND(AE$2&lt;=pbi_oth_term,AE$2&lt;=analysis_period),pbi_oth_amount*(1+pbi_oth_escal/100)^AD$2,0))</f>
        <v>0</v>
      </c>
      <c r="AF576" s="143">
        <f>IF(pbi_oth_amount="n/a",Inputs!AG174,IF(AND(AF$2&lt;=pbi_oth_term,AF$2&lt;=analysis_period),pbi_oth_amount*(1+pbi_oth_escal/100)^AE$2,0))</f>
        <v>0</v>
      </c>
      <c r="AG576" s="143">
        <f>IF(pbi_oth_amount="n/a",Inputs!AH174,IF(AND(AG$2&lt;=pbi_oth_term,AG$2&lt;=analysis_period),pbi_oth_amount*(1+pbi_oth_escal/100)^AF$2,0))</f>
        <v>0</v>
      </c>
      <c r="AH576" s="143">
        <f>IF(pbi_oth_amount="n/a",Inputs!AI174,IF(AND(AH$2&lt;=pbi_oth_term,AH$2&lt;=analysis_period),pbi_oth_amount*(1+pbi_oth_escal/100)^AG$2,0))</f>
        <v>0</v>
      </c>
      <c r="AI576" s="143">
        <f>IF(pbi_oth_amount="n/a",Inputs!AJ174,IF(AND(AI$2&lt;=pbi_oth_term,AI$2&lt;=analysis_period),pbi_oth_amount*(1+pbi_oth_escal/100)^AH$2,0))</f>
        <v>0</v>
      </c>
      <c r="AJ576" s="143">
        <f>IF(pbi_oth_amount="n/a",Inputs!AK174,IF(AND(AJ$2&lt;=pbi_oth_term,AJ$2&lt;=analysis_period),pbi_oth_amount*(1+pbi_oth_escal/100)^AI$2,0))</f>
        <v>0</v>
      </c>
      <c r="AK576" s="143">
        <f>IF(pbi_oth_amount="n/a",Inputs!AL174,IF(AND(AK$2&lt;=pbi_oth_term,AK$2&lt;=analysis_period),pbi_oth_amount*(1+pbi_oth_escal/100)^AJ$2,0))</f>
        <v>0</v>
      </c>
      <c r="AL576" s="143">
        <f>IF(pbi_oth_amount="n/a",Inputs!AM174,IF(AND(AL$2&lt;=pbi_oth_term,AL$2&lt;=analysis_period),pbi_oth_amount*(1+pbi_oth_escal/100)^AK$2,0))</f>
        <v>0</v>
      </c>
      <c r="AM576" s="143">
        <f>IF(pbi_oth_amount="n/a",Inputs!AN174,IF(AND(AM$2&lt;=pbi_oth_term,AM$2&lt;=analysis_period),pbi_oth_amount*(1+pbi_oth_escal/100)^AL$2,0))</f>
        <v>0</v>
      </c>
      <c r="AN576" s="143">
        <f>IF(pbi_oth_amount="n/a",Inputs!AO174,IF(AND(AN$2&lt;=pbi_oth_term,AN$2&lt;=analysis_period),pbi_oth_amount*(1+pbi_oth_escal/100)^AM$2,0))</f>
        <v>0</v>
      </c>
      <c r="AO576" s="143">
        <f>IF(pbi_oth_amount="n/a",Inputs!AP174,IF(AND(AO$2&lt;=pbi_oth_term,AO$2&lt;=analysis_period),pbi_oth_amount*(1+pbi_oth_escal/100)^AN$2,0))</f>
        <v>0</v>
      </c>
      <c r="AP576" s="143">
        <f>IF(pbi_oth_amount="n/a",Inputs!AQ174,IF(AND(AP$2&lt;=pbi_oth_term,AP$2&lt;=analysis_period),pbi_oth_amount*(1+pbi_oth_escal/100)^AO$2,0))</f>
        <v>0</v>
      </c>
    </row>
    <row r="577" spans="1:42" x14ac:dyDescent="0.2">
      <c r="A577" s="27" t="s">
        <v>34</v>
      </c>
      <c r="C577" s="163">
        <f>C$10</f>
        <v>0</v>
      </c>
      <c r="D577" s="163">
        <f t="shared" ref="D577:AP577" si="255">D$10</f>
        <v>0</v>
      </c>
      <c r="E577" s="163">
        <f t="shared" si="255"/>
        <v>0</v>
      </c>
      <c r="F577" s="163">
        <f t="shared" si="255"/>
        <v>0</v>
      </c>
      <c r="G577" s="163">
        <f t="shared" si="255"/>
        <v>0</v>
      </c>
      <c r="H577" s="163">
        <f t="shared" si="255"/>
        <v>0</v>
      </c>
      <c r="I577" s="163">
        <f t="shared" si="255"/>
        <v>0</v>
      </c>
      <c r="J577" s="163">
        <f t="shared" si="255"/>
        <v>0</v>
      </c>
      <c r="K577" s="163">
        <f t="shared" si="255"/>
        <v>0</v>
      </c>
      <c r="L577" s="163">
        <f t="shared" si="255"/>
        <v>0</v>
      </c>
      <c r="M577" s="163">
        <f t="shared" si="255"/>
        <v>0</v>
      </c>
      <c r="N577" s="163">
        <f t="shared" si="255"/>
        <v>0</v>
      </c>
      <c r="O577" s="163">
        <f t="shared" si="255"/>
        <v>0</v>
      </c>
      <c r="P577" s="163">
        <f t="shared" si="255"/>
        <v>0</v>
      </c>
      <c r="Q577" s="163">
        <f t="shared" si="255"/>
        <v>0</v>
      </c>
      <c r="R577" s="163">
        <f t="shared" si="255"/>
        <v>0</v>
      </c>
      <c r="S577" s="163">
        <f t="shared" si="255"/>
        <v>0</v>
      </c>
      <c r="T577" s="163">
        <f t="shared" si="255"/>
        <v>0</v>
      </c>
      <c r="U577" s="163">
        <f t="shared" si="255"/>
        <v>0</v>
      </c>
      <c r="V577" s="163">
        <f t="shared" si="255"/>
        <v>0</v>
      </c>
      <c r="W577" s="163">
        <f t="shared" si="255"/>
        <v>0</v>
      </c>
      <c r="X577" s="163">
        <f t="shared" si="255"/>
        <v>0</v>
      </c>
      <c r="Y577" s="163">
        <f t="shared" si="255"/>
        <v>0</v>
      </c>
      <c r="Z577" s="163">
        <f t="shared" si="255"/>
        <v>0</v>
      </c>
      <c r="AA577" s="163">
        <f t="shared" si="255"/>
        <v>0</v>
      </c>
      <c r="AB577" s="163">
        <f t="shared" si="255"/>
        <v>0</v>
      </c>
      <c r="AC577" s="163">
        <f t="shared" si="255"/>
        <v>0</v>
      </c>
      <c r="AD577" s="163">
        <f t="shared" si="255"/>
        <v>0</v>
      </c>
      <c r="AE577" s="163">
        <f t="shared" si="255"/>
        <v>0</v>
      </c>
      <c r="AF577" s="163">
        <f t="shared" si="255"/>
        <v>0</v>
      </c>
      <c r="AG577" s="163">
        <f t="shared" si="255"/>
        <v>0</v>
      </c>
      <c r="AH577" s="163">
        <f t="shared" si="255"/>
        <v>0</v>
      </c>
      <c r="AI577" s="163">
        <f t="shared" si="255"/>
        <v>0</v>
      </c>
      <c r="AJ577" s="163">
        <f t="shared" si="255"/>
        <v>0</v>
      </c>
      <c r="AK577" s="163">
        <f t="shared" si="255"/>
        <v>0</v>
      </c>
      <c r="AL577" s="163">
        <f t="shared" si="255"/>
        <v>0</v>
      </c>
      <c r="AM577" s="163">
        <f t="shared" si="255"/>
        <v>0</v>
      </c>
      <c r="AN577" s="163">
        <f t="shared" si="255"/>
        <v>0</v>
      </c>
      <c r="AO577" s="163">
        <f t="shared" si="255"/>
        <v>0</v>
      </c>
      <c r="AP577" s="163">
        <f t="shared" si="255"/>
        <v>0</v>
      </c>
    </row>
    <row r="578" spans="1:42" x14ac:dyDescent="0.2">
      <c r="A578" s="27" t="s">
        <v>13</v>
      </c>
      <c r="C578" s="186">
        <f>C576*C577</f>
        <v>0</v>
      </c>
      <c r="D578" s="186">
        <f t="shared" ref="D578:AP578" si="256">D576*D577</f>
        <v>0</v>
      </c>
      <c r="E578" s="186">
        <f t="shared" si="256"/>
        <v>0</v>
      </c>
      <c r="F578" s="186">
        <f t="shared" si="256"/>
        <v>0</v>
      </c>
      <c r="G578" s="186">
        <f t="shared" si="256"/>
        <v>0</v>
      </c>
      <c r="H578" s="186">
        <f t="shared" si="256"/>
        <v>0</v>
      </c>
      <c r="I578" s="186">
        <f t="shared" si="256"/>
        <v>0</v>
      </c>
      <c r="J578" s="186">
        <f t="shared" si="256"/>
        <v>0</v>
      </c>
      <c r="K578" s="186">
        <f t="shared" si="256"/>
        <v>0</v>
      </c>
      <c r="L578" s="186">
        <f t="shared" si="256"/>
        <v>0</v>
      </c>
      <c r="M578" s="186">
        <f t="shared" si="256"/>
        <v>0</v>
      </c>
      <c r="N578" s="186">
        <f t="shared" si="256"/>
        <v>0</v>
      </c>
      <c r="O578" s="186">
        <f t="shared" si="256"/>
        <v>0</v>
      </c>
      <c r="P578" s="186">
        <f t="shared" si="256"/>
        <v>0</v>
      </c>
      <c r="Q578" s="186">
        <f t="shared" si="256"/>
        <v>0</v>
      </c>
      <c r="R578" s="186">
        <f t="shared" si="256"/>
        <v>0</v>
      </c>
      <c r="S578" s="186">
        <f t="shared" si="256"/>
        <v>0</v>
      </c>
      <c r="T578" s="186">
        <f t="shared" si="256"/>
        <v>0</v>
      </c>
      <c r="U578" s="186">
        <f t="shared" si="256"/>
        <v>0</v>
      </c>
      <c r="V578" s="186">
        <f t="shared" si="256"/>
        <v>0</v>
      </c>
      <c r="W578" s="186">
        <f t="shared" si="256"/>
        <v>0</v>
      </c>
      <c r="X578" s="186">
        <f t="shared" si="256"/>
        <v>0</v>
      </c>
      <c r="Y578" s="186">
        <f t="shared" si="256"/>
        <v>0</v>
      </c>
      <c r="Z578" s="186">
        <f t="shared" si="256"/>
        <v>0</v>
      </c>
      <c r="AA578" s="186">
        <f t="shared" si="256"/>
        <v>0</v>
      </c>
      <c r="AB578" s="186">
        <f t="shared" si="256"/>
        <v>0</v>
      </c>
      <c r="AC578" s="186">
        <f t="shared" si="256"/>
        <v>0</v>
      </c>
      <c r="AD578" s="186">
        <f t="shared" si="256"/>
        <v>0</v>
      </c>
      <c r="AE578" s="186">
        <f t="shared" si="256"/>
        <v>0</v>
      </c>
      <c r="AF578" s="186">
        <f t="shared" si="256"/>
        <v>0</v>
      </c>
      <c r="AG578" s="186">
        <f t="shared" si="256"/>
        <v>0</v>
      </c>
      <c r="AH578" s="186">
        <f t="shared" si="256"/>
        <v>0</v>
      </c>
      <c r="AI578" s="186">
        <f t="shared" si="256"/>
        <v>0</v>
      </c>
      <c r="AJ578" s="186">
        <f t="shared" si="256"/>
        <v>0</v>
      </c>
      <c r="AK578" s="186">
        <f t="shared" si="256"/>
        <v>0</v>
      </c>
      <c r="AL578" s="186">
        <f t="shared" si="256"/>
        <v>0</v>
      </c>
      <c r="AM578" s="186">
        <f t="shared" si="256"/>
        <v>0</v>
      </c>
      <c r="AN578" s="186">
        <f t="shared" si="256"/>
        <v>0</v>
      </c>
      <c r="AO578" s="186">
        <f t="shared" si="256"/>
        <v>0</v>
      </c>
      <c r="AP578" s="186">
        <f t="shared" si="256"/>
        <v>0</v>
      </c>
    </row>
    <row r="579" spans="1:42" x14ac:dyDescent="0.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4" t="s">
        <v>13</v>
      </c>
      <c r="C580" s="191">
        <f>C566+C570+C574+C578</f>
        <v>0</v>
      </c>
      <c r="D580" s="191">
        <f t="shared" ref="D580:AP580" si="257">D566+D570+D574+D578</f>
        <v>0</v>
      </c>
      <c r="E580" s="191">
        <f t="shared" si="257"/>
        <v>0</v>
      </c>
      <c r="F580" s="191">
        <f t="shared" si="257"/>
        <v>0</v>
      </c>
      <c r="G580" s="191">
        <f t="shared" si="257"/>
        <v>0</v>
      </c>
      <c r="H580" s="191">
        <f t="shared" si="257"/>
        <v>0</v>
      </c>
      <c r="I580" s="191">
        <f t="shared" si="257"/>
        <v>0</v>
      </c>
      <c r="J580" s="191">
        <f t="shared" si="257"/>
        <v>0</v>
      </c>
      <c r="K580" s="191">
        <f t="shared" si="257"/>
        <v>0</v>
      </c>
      <c r="L580" s="191">
        <f t="shared" si="257"/>
        <v>0</v>
      </c>
      <c r="M580" s="191">
        <f t="shared" si="257"/>
        <v>0</v>
      </c>
      <c r="N580" s="191">
        <f t="shared" si="257"/>
        <v>0</v>
      </c>
      <c r="O580" s="191">
        <f t="shared" si="257"/>
        <v>0</v>
      </c>
      <c r="P580" s="191">
        <f t="shared" si="257"/>
        <v>0</v>
      </c>
      <c r="Q580" s="191">
        <f t="shared" si="257"/>
        <v>0</v>
      </c>
      <c r="R580" s="191">
        <f t="shared" si="257"/>
        <v>0</v>
      </c>
      <c r="S580" s="191">
        <f t="shared" si="257"/>
        <v>0</v>
      </c>
      <c r="T580" s="191">
        <f t="shared" si="257"/>
        <v>0</v>
      </c>
      <c r="U580" s="191">
        <f t="shared" si="257"/>
        <v>0</v>
      </c>
      <c r="V580" s="191">
        <f t="shared" si="257"/>
        <v>0</v>
      </c>
      <c r="W580" s="191">
        <f t="shared" si="257"/>
        <v>0</v>
      </c>
      <c r="X580" s="191">
        <f t="shared" si="257"/>
        <v>0</v>
      </c>
      <c r="Y580" s="191">
        <f t="shared" si="257"/>
        <v>0</v>
      </c>
      <c r="Z580" s="191">
        <f t="shared" si="257"/>
        <v>0</v>
      </c>
      <c r="AA580" s="191">
        <f t="shared" si="257"/>
        <v>0</v>
      </c>
      <c r="AB580" s="191">
        <f t="shared" si="257"/>
        <v>0</v>
      </c>
      <c r="AC580" s="191">
        <f t="shared" si="257"/>
        <v>0</v>
      </c>
      <c r="AD580" s="191">
        <f t="shared" si="257"/>
        <v>0</v>
      </c>
      <c r="AE580" s="191">
        <f t="shared" si="257"/>
        <v>0</v>
      </c>
      <c r="AF580" s="191">
        <f t="shared" si="257"/>
        <v>0</v>
      </c>
      <c r="AG580" s="191">
        <f t="shared" si="257"/>
        <v>0</v>
      </c>
      <c r="AH580" s="191">
        <f t="shared" si="257"/>
        <v>0</v>
      </c>
      <c r="AI580" s="191">
        <f t="shared" si="257"/>
        <v>0</v>
      </c>
      <c r="AJ580" s="191">
        <f t="shared" si="257"/>
        <v>0</v>
      </c>
      <c r="AK580" s="191">
        <f t="shared" si="257"/>
        <v>0</v>
      </c>
      <c r="AL580" s="191">
        <f t="shared" si="257"/>
        <v>0</v>
      </c>
      <c r="AM580" s="191">
        <f t="shared" si="257"/>
        <v>0</v>
      </c>
      <c r="AN580" s="191">
        <f t="shared" si="257"/>
        <v>0</v>
      </c>
      <c r="AO580" s="191">
        <f t="shared" si="257"/>
        <v>0</v>
      </c>
      <c r="AP580" s="191">
        <f t="shared" si="257"/>
        <v>0</v>
      </c>
    </row>
    <row r="582" spans="1:42" x14ac:dyDescent="0.2">
      <c r="A582" s="109" t="s">
        <v>335</v>
      </c>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row>
    <row r="583" spans="1:42" s="16" customFormat="1" x14ac:dyDescent="0.2">
      <c r="A583" s="23" t="s">
        <v>23</v>
      </c>
    </row>
    <row r="584" spans="1:42" s="16" customFormat="1" x14ac:dyDescent="0.2">
      <c r="A584" s="27" t="s">
        <v>26</v>
      </c>
      <c r="B584" s="166"/>
      <c r="C584" s="187">
        <f>IF(C602="N/A",IF(C$603="N/A",C$604+C$585,C$603),C$602)</f>
        <v>0</v>
      </c>
      <c r="D584" s="357">
        <f t="shared" ref="D584:AP584" si="258">IF(D602="N/A",IF(D$603="N/A",D$604+D$585,D$603),D$602)</f>
        <v>0</v>
      </c>
      <c r="E584" s="357">
        <f t="shared" si="258"/>
        <v>0</v>
      </c>
      <c r="F584" s="357">
        <f t="shared" si="258"/>
        <v>0</v>
      </c>
      <c r="G584" s="357">
        <f t="shared" si="258"/>
        <v>0</v>
      </c>
      <c r="H584" s="357">
        <f t="shared" si="258"/>
        <v>0</v>
      </c>
      <c r="I584" s="357">
        <f t="shared" si="258"/>
        <v>0</v>
      </c>
      <c r="J584" s="357">
        <f t="shared" si="258"/>
        <v>0</v>
      </c>
      <c r="K584" s="357">
        <f t="shared" si="258"/>
        <v>0</v>
      </c>
      <c r="L584" s="357">
        <f t="shared" si="258"/>
        <v>0</v>
      </c>
      <c r="M584" s="357">
        <f t="shared" si="258"/>
        <v>0</v>
      </c>
      <c r="N584" s="357">
        <f t="shared" si="258"/>
        <v>0</v>
      </c>
      <c r="O584" s="357">
        <f t="shared" si="258"/>
        <v>0</v>
      </c>
      <c r="P584" s="357">
        <f t="shared" si="258"/>
        <v>0</v>
      </c>
      <c r="Q584" s="357">
        <f t="shared" si="258"/>
        <v>0</v>
      </c>
      <c r="R584" s="357">
        <f t="shared" si="258"/>
        <v>0</v>
      </c>
      <c r="S584" s="357">
        <f t="shared" si="258"/>
        <v>0</v>
      </c>
      <c r="T584" s="357">
        <f t="shared" si="258"/>
        <v>0</v>
      </c>
      <c r="U584" s="357">
        <f t="shared" si="258"/>
        <v>0</v>
      </c>
      <c r="V584" s="357">
        <f t="shared" si="258"/>
        <v>0</v>
      </c>
      <c r="W584" s="357">
        <f t="shared" si="258"/>
        <v>0</v>
      </c>
      <c r="X584" s="357">
        <f t="shared" si="258"/>
        <v>0</v>
      </c>
      <c r="Y584" s="357">
        <f t="shared" si="258"/>
        <v>0</v>
      </c>
      <c r="Z584" s="357">
        <f t="shared" si="258"/>
        <v>0</v>
      </c>
      <c r="AA584" s="357">
        <f t="shared" si="258"/>
        <v>0</v>
      </c>
      <c r="AB584" s="357">
        <f t="shared" si="258"/>
        <v>0</v>
      </c>
      <c r="AC584" s="357">
        <f t="shared" si="258"/>
        <v>0</v>
      </c>
      <c r="AD584" s="357">
        <f t="shared" si="258"/>
        <v>0</v>
      </c>
      <c r="AE584" s="357">
        <f t="shared" si="258"/>
        <v>0</v>
      </c>
      <c r="AF584" s="357">
        <f t="shared" si="258"/>
        <v>0</v>
      </c>
      <c r="AG584" s="357">
        <f t="shared" si="258"/>
        <v>0</v>
      </c>
      <c r="AH584" s="357">
        <f t="shared" si="258"/>
        <v>0</v>
      </c>
      <c r="AI584" s="357">
        <f t="shared" si="258"/>
        <v>0</v>
      </c>
      <c r="AJ584" s="357">
        <f t="shared" si="258"/>
        <v>0</v>
      </c>
      <c r="AK584" s="357">
        <f t="shared" si="258"/>
        <v>0</v>
      </c>
      <c r="AL584" s="357">
        <f t="shared" si="258"/>
        <v>0</v>
      </c>
      <c r="AM584" s="357">
        <f t="shared" si="258"/>
        <v>0</v>
      </c>
      <c r="AN584" s="357">
        <f t="shared" si="258"/>
        <v>0</v>
      </c>
      <c r="AO584" s="357">
        <f t="shared" si="258"/>
        <v>0</v>
      </c>
      <c r="AP584" s="357">
        <f t="shared" si="258"/>
        <v>0</v>
      </c>
    </row>
    <row r="585" spans="1:42" s="16" customFormat="1" x14ac:dyDescent="0.2">
      <c r="A585" s="27" t="s">
        <v>191</v>
      </c>
      <c r="B585" s="162"/>
      <c r="C585" s="187">
        <f>IF(AND(C$2&lt;=term_tenor,C$2&lt;=analysis_period),B$587*term_int_rate/100,0)</f>
        <v>0</v>
      </c>
      <c r="D585" s="357">
        <f>IF(AND(D$2&lt;=term_tenor,D$2&lt;=analysis_period),C$587*term_int_rate/100,0)</f>
        <v>0</v>
      </c>
      <c r="E585" s="357">
        <f>IF(AND(E$2&lt;=term_tenor,E$2&lt;=analysis_period),D$587*term_int_rate/100,0)</f>
        <v>0</v>
      </c>
      <c r="F585" s="357">
        <f>IF(AND(F$2&lt;=term_tenor,F$2&lt;=analysis_period),E$587*term_int_rate/100,0)</f>
        <v>0</v>
      </c>
      <c r="G585" s="357">
        <f>IF(AND(G$2&lt;=term_tenor,G$2&lt;=analysis_period),F$587*term_int_rate/100,0)</f>
        <v>0</v>
      </c>
      <c r="H585" s="357">
        <f>IF(AND(H$2&lt;=term_tenor,H$2&lt;=analysis_period),G$587*term_int_rate/100,0)</f>
        <v>0</v>
      </c>
      <c r="I585" s="357">
        <f>IF(AND(I$2&lt;=term_tenor,I$2&lt;=analysis_period),H$587*term_int_rate/100,0)</f>
        <v>0</v>
      </c>
      <c r="J585" s="357">
        <f>IF(AND(J$2&lt;=term_tenor,J$2&lt;=analysis_period),I$587*term_int_rate/100,0)</f>
        <v>0</v>
      </c>
      <c r="K585" s="357">
        <f>IF(AND(K$2&lt;=term_tenor,K$2&lt;=analysis_period),J$587*term_int_rate/100,0)</f>
        <v>0</v>
      </c>
      <c r="L585" s="357">
        <f>IF(AND(L$2&lt;=term_tenor,L$2&lt;=analysis_period),K$587*term_int_rate/100,0)</f>
        <v>0</v>
      </c>
      <c r="M585" s="357">
        <f>IF(AND(M$2&lt;=term_tenor,M$2&lt;=analysis_period),L$587*term_int_rate/100,0)</f>
        <v>0</v>
      </c>
      <c r="N585" s="357">
        <f>IF(AND(N$2&lt;=term_tenor,N$2&lt;=analysis_period),M$587*term_int_rate/100,0)</f>
        <v>0</v>
      </c>
      <c r="O585" s="357">
        <f>IF(AND(O$2&lt;=term_tenor,O$2&lt;=analysis_period),N$587*term_int_rate/100,0)</f>
        <v>0</v>
      </c>
      <c r="P585" s="357">
        <f>IF(AND(P$2&lt;=term_tenor,P$2&lt;=analysis_period),O$587*term_int_rate/100,0)</f>
        <v>0</v>
      </c>
      <c r="Q585" s="357">
        <f>IF(AND(Q$2&lt;=term_tenor,Q$2&lt;=analysis_period),P$587*term_int_rate/100,0)</f>
        <v>0</v>
      </c>
      <c r="R585" s="357">
        <f>IF(AND(R$2&lt;=term_tenor,R$2&lt;=analysis_period),Q$587*term_int_rate/100,0)</f>
        <v>0</v>
      </c>
      <c r="S585" s="357">
        <f>IF(AND(S$2&lt;=term_tenor,S$2&lt;=analysis_period),R$587*term_int_rate/100,0)</f>
        <v>0</v>
      </c>
      <c r="T585" s="357">
        <f>IF(AND(T$2&lt;=term_tenor,T$2&lt;=analysis_period),S$587*term_int_rate/100,0)</f>
        <v>0</v>
      </c>
      <c r="U585" s="357">
        <f>IF(AND(U$2&lt;=term_tenor,U$2&lt;=analysis_period),T$587*term_int_rate/100,0)</f>
        <v>0</v>
      </c>
      <c r="V585" s="357">
        <f>IF(AND(V$2&lt;=term_tenor,V$2&lt;=analysis_period),U$587*term_int_rate/100,0)</f>
        <v>0</v>
      </c>
      <c r="W585" s="357">
        <f>IF(AND(W$2&lt;=term_tenor,W$2&lt;=analysis_period),V$587*term_int_rate/100,0)</f>
        <v>0</v>
      </c>
      <c r="X585" s="357">
        <f>IF(AND(X$2&lt;=term_tenor,X$2&lt;=analysis_period),W$587*term_int_rate/100,0)</f>
        <v>0</v>
      </c>
      <c r="Y585" s="357">
        <f>IF(AND(Y$2&lt;=term_tenor,Y$2&lt;=analysis_period),X$587*term_int_rate/100,0)</f>
        <v>0</v>
      </c>
      <c r="Z585" s="357">
        <f>IF(AND(Z$2&lt;=term_tenor,Z$2&lt;=analysis_period),Y$587*term_int_rate/100,0)</f>
        <v>0</v>
      </c>
      <c r="AA585" s="357">
        <f>IF(AND(AA$2&lt;=term_tenor,AA$2&lt;=analysis_period),Z$587*term_int_rate/100,0)</f>
        <v>0</v>
      </c>
      <c r="AB585" s="357">
        <f>IF(AND(AB$2&lt;=term_tenor,AB$2&lt;=analysis_period),AA$587*term_int_rate/100,0)</f>
        <v>0</v>
      </c>
      <c r="AC585" s="357">
        <f>IF(AND(AC$2&lt;=term_tenor,AC$2&lt;=analysis_period),AB$587*term_int_rate/100,0)</f>
        <v>0</v>
      </c>
      <c r="AD585" s="357">
        <f>IF(AND(AD$2&lt;=term_tenor,AD$2&lt;=analysis_period),AC$587*term_int_rate/100,0)</f>
        <v>0</v>
      </c>
      <c r="AE585" s="357">
        <f>IF(AND(AE$2&lt;=term_tenor,AE$2&lt;=analysis_period),AD$587*term_int_rate/100,0)</f>
        <v>0</v>
      </c>
      <c r="AF585" s="357">
        <f>IF(AND(AF$2&lt;=term_tenor,AF$2&lt;=analysis_period),AE$587*term_int_rate/100,0)</f>
        <v>0</v>
      </c>
      <c r="AG585" s="357">
        <f>IF(AND(AG$2&lt;=term_tenor,AG$2&lt;=analysis_period),AF$587*term_int_rate/100,0)</f>
        <v>0</v>
      </c>
      <c r="AH585" s="357">
        <f>IF(AND(AH$2&lt;=term_tenor,AH$2&lt;=analysis_period),AG$587*term_int_rate/100,0)</f>
        <v>0</v>
      </c>
      <c r="AI585" s="357">
        <f>IF(AND(AI$2&lt;=term_tenor,AI$2&lt;=analysis_period),AH$587*term_int_rate/100,0)</f>
        <v>0</v>
      </c>
      <c r="AJ585" s="357">
        <f>IF(AND(AJ$2&lt;=term_tenor,AJ$2&lt;=analysis_period),AI$587*term_int_rate/100,0)</f>
        <v>0</v>
      </c>
      <c r="AK585" s="357">
        <f>IF(AND(AK$2&lt;=term_tenor,AK$2&lt;=analysis_period),AJ$587*term_int_rate/100,0)</f>
        <v>0</v>
      </c>
      <c r="AL585" s="357">
        <f>IF(AND(AL$2&lt;=term_tenor,AL$2&lt;=analysis_period),AK$587*term_int_rate/100,0)</f>
        <v>0</v>
      </c>
      <c r="AM585" s="357">
        <f>IF(AND(AM$2&lt;=term_tenor,AM$2&lt;=analysis_period),AL$587*term_int_rate/100,0)</f>
        <v>0</v>
      </c>
      <c r="AN585" s="357">
        <f>IF(AND(AN$2&lt;=term_tenor,AN$2&lt;=analysis_period),AM$587*term_int_rate/100,0)</f>
        <v>0</v>
      </c>
      <c r="AO585" s="357">
        <f>IF(AND(AO$2&lt;=term_tenor,AO$2&lt;=analysis_period),AN$587*term_int_rate/100,0)</f>
        <v>0</v>
      </c>
      <c r="AP585" s="357">
        <f>IF(AND(AP$2&lt;=term_tenor,AP$2&lt;=analysis_period),AO$587*term_int_rate/100,0)</f>
        <v>0</v>
      </c>
    </row>
    <row r="586" spans="1:42" s="16" customFormat="1" x14ac:dyDescent="0.2">
      <c r="A586" s="27" t="s">
        <v>190</v>
      </c>
      <c r="B586" s="166"/>
      <c r="C586" s="187">
        <f>IF(C604="N/A",IF(C$2&gt;loan_moratorium,C$584-C$585,0),C$604)</f>
        <v>0</v>
      </c>
      <c r="D586" s="357">
        <f>IF(D604="N/A",IF(D$2&gt;loan_moratorium,D$584-D$585,0),D$604)</f>
        <v>0</v>
      </c>
      <c r="E586" s="357">
        <f>IF(E604="N/A",IF(E$2&gt;loan_moratorium,E$584-E$585,0),E$604)</f>
        <v>0</v>
      </c>
      <c r="F586" s="357">
        <f>IF(F604="N/A",IF(F$2&gt;loan_moratorium,F$584-F$585,0),F$604)</f>
        <v>0</v>
      </c>
      <c r="G586" s="357">
        <f>IF(G604="N/A",IF(G$2&gt;loan_moratorium,G$584-G$585,0),G$604)</f>
        <v>0</v>
      </c>
      <c r="H586" s="357">
        <f>IF(H604="N/A",IF(H$2&gt;loan_moratorium,H$584-H$585,0),H$604)</f>
        <v>0</v>
      </c>
      <c r="I586" s="357">
        <f>IF(I604="N/A",IF(I$2&gt;loan_moratorium,I$584-I$585,0),I$604)</f>
        <v>0</v>
      </c>
      <c r="J586" s="357">
        <f>IF(J604="N/A",IF(J$2&gt;loan_moratorium,J$584-J$585,0),J$604)</f>
        <v>0</v>
      </c>
      <c r="K586" s="357">
        <f>IF(K604="N/A",IF(K$2&gt;loan_moratorium,K$584-K$585,0),K$604)</f>
        <v>0</v>
      </c>
      <c r="L586" s="357">
        <f>IF(L604="N/A",IF(L$2&gt;loan_moratorium,L$584-L$585,0),L$604)</f>
        <v>0</v>
      </c>
      <c r="M586" s="357">
        <f>IF(M604="N/A",IF(M$2&gt;loan_moratorium,M$584-M$585,0),M$604)</f>
        <v>0</v>
      </c>
      <c r="N586" s="357">
        <f>IF(N604="N/A",IF(N$2&gt;loan_moratorium,N$584-N$585,0),N$604)</f>
        <v>0</v>
      </c>
      <c r="O586" s="357">
        <f>IF(O604="N/A",IF(O$2&gt;loan_moratorium,O$584-O$585,0),O$604)</f>
        <v>0</v>
      </c>
      <c r="P586" s="357">
        <f>IF(P604="N/A",IF(P$2&gt;loan_moratorium,P$584-P$585,0),P$604)</f>
        <v>0</v>
      </c>
      <c r="Q586" s="357">
        <f>IF(Q604="N/A",IF(Q$2&gt;loan_moratorium,Q$584-Q$585,0),Q$604)</f>
        <v>0</v>
      </c>
      <c r="R586" s="357">
        <f>IF(R604="N/A",IF(R$2&gt;loan_moratorium,R$584-R$585,0),R$604)</f>
        <v>0</v>
      </c>
      <c r="S586" s="357">
        <f>IF(S604="N/A",IF(S$2&gt;loan_moratorium,S$584-S$585,0),S$604)</f>
        <v>0</v>
      </c>
      <c r="T586" s="357">
        <f>IF(T604="N/A",IF(T$2&gt;loan_moratorium,T$584-T$585,0),T$604)</f>
        <v>0</v>
      </c>
      <c r="U586" s="357">
        <f>IF(U604="N/A",IF(U$2&gt;loan_moratorium,U$584-U$585,0),U$604)</f>
        <v>0</v>
      </c>
      <c r="V586" s="357">
        <f>IF(V604="N/A",IF(V$2&gt;loan_moratorium,V$584-V$585,0),V$604)</f>
        <v>0</v>
      </c>
      <c r="W586" s="357">
        <f>IF(W604="N/A",IF(W$2&gt;loan_moratorium,W$584-W$585,0),W$604)</f>
        <v>0</v>
      </c>
      <c r="X586" s="357">
        <f>IF(X604="N/A",IF(X$2&gt;loan_moratorium,X$584-X$585,0),X$604)</f>
        <v>0</v>
      </c>
      <c r="Y586" s="357">
        <f>IF(Y604="N/A",IF(Y$2&gt;loan_moratorium,Y$584-Y$585,0),Y$604)</f>
        <v>0</v>
      </c>
      <c r="Z586" s="357">
        <f>IF(Z604="N/A",IF(Z$2&gt;loan_moratorium,Z$584-Z$585,0),Z$604)</f>
        <v>0</v>
      </c>
      <c r="AA586" s="357">
        <f>IF(AA604="N/A",IF(AA$2&gt;loan_moratorium,AA$584-AA$585,0),AA$604)</f>
        <v>0</v>
      </c>
      <c r="AB586" s="357">
        <f>IF(AB604="N/A",IF(AB$2&gt;loan_moratorium,AB$584-AB$585,0),AB$604)</f>
        <v>0</v>
      </c>
      <c r="AC586" s="357">
        <f>IF(AC604="N/A",IF(AC$2&gt;loan_moratorium,AC$584-AC$585,0),AC$604)</f>
        <v>0</v>
      </c>
      <c r="AD586" s="357">
        <f>IF(AD604="N/A",IF(AD$2&gt;loan_moratorium,AD$584-AD$585,0),AD$604)</f>
        <v>0</v>
      </c>
      <c r="AE586" s="357">
        <f>IF(AE604="N/A",IF(AE$2&gt;loan_moratorium,AE$584-AE$585,0),AE$604)</f>
        <v>0</v>
      </c>
      <c r="AF586" s="357">
        <f>IF(AF604="N/A",IF(AF$2&gt;loan_moratorium,AF$584-AF$585,0),AF$604)</f>
        <v>0</v>
      </c>
      <c r="AG586" s="357">
        <f>IF(AG604="N/A",IF(AG$2&gt;loan_moratorium,AG$584-AG$585,0),AG$604)</f>
        <v>0</v>
      </c>
      <c r="AH586" s="357">
        <f>IF(AH604="N/A",IF(AH$2&gt;loan_moratorium,AH$584-AH$585,0),AH$604)</f>
        <v>0</v>
      </c>
      <c r="AI586" s="357">
        <f>IF(AI604="N/A",IF(AI$2&gt;loan_moratorium,AI$584-AI$585,0),AI$604)</f>
        <v>0</v>
      </c>
      <c r="AJ586" s="357">
        <f>IF(AJ604="N/A",IF(AJ$2&gt;loan_moratorium,AJ$584-AJ$585,0),AJ$604)</f>
        <v>0</v>
      </c>
      <c r="AK586" s="357">
        <f>IF(AK604="N/A",IF(AK$2&gt;loan_moratorium,AK$584-AK$585,0),AK$604)</f>
        <v>0</v>
      </c>
      <c r="AL586" s="357">
        <f>IF(AL604="N/A",IF(AL$2&gt;loan_moratorium,AL$584-AL$585,0),AL$604)</f>
        <v>0</v>
      </c>
      <c r="AM586" s="357">
        <f>IF(AM604="N/A",IF(AM$2&gt;loan_moratorium,AM$584-AM$585,0),AM$604)</f>
        <v>0</v>
      </c>
      <c r="AN586" s="357">
        <f>IF(AN604="N/A",IF(AN$2&gt;loan_moratorium,AN$584-AN$585,0),AN$604)</f>
        <v>0</v>
      </c>
      <c r="AO586" s="357">
        <f>IF(AO604="N/A",IF(AO$2&gt;loan_moratorium,AO$584-AO$585,0),AO$604)</f>
        <v>0</v>
      </c>
      <c r="AP586" s="357">
        <f>IF(AP604="N/A",IF(AP$2&gt;loan_moratorium,AP$584-AP$585,0),AP$604)</f>
        <v>0</v>
      </c>
    </row>
    <row r="587" spans="1:42" s="16" customFormat="1" x14ac:dyDescent="0.2">
      <c r="A587" s="27" t="s">
        <v>252</v>
      </c>
      <c r="B587" s="192">
        <f>$B$599</f>
        <v>0</v>
      </c>
      <c r="C587" s="192">
        <f>B$587-C$586</f>
        <v>0</v>
      </c>
      <c r="D587" s="358">
        <f t="shared" ref="D587:AP587" si="259">C$587-D$586</f>
        <v>0</v>
      </c>
      <c r="E587" s="358">
        <f t="shared" si="259"/>
        <v>0</v>
      </c>
      <c r="F587" s="358">
        <f t="shared" si="259"/>
        <v>0</v>
      </c>
      <c r="G587" s="358">
        <f t="shared" si="259"/>
        <v>0</v>
      </c>
      <c r="H587" s="358">
        <f t="shared" si="259"/>
        <v>0</v>
      </c>
      <c r="I587" s="358">
        <f t="shared" si="259"/>
        <v>0</v>
      </c>
      <c r="J587" s="358">
        <f t="shared" si="259"/>
        <v>0</v>
      </c>
      <c r="K587" s="358">
        <f t="shared" si="259"/>
        <v>0</v>
      </c>
      <c r="L587" s="358">
        <f t="shared" si="259"/>
        <v>0</v>
      </c>
      <c r="M587" s="358">
        <f t="shared" si="259"/>
        <v>0</v>
      </c>
      <c r="N587" s="358">
        <f t="shared" si="259"/>
        <v>0</v>
      </c>
      <c r="O587" s="358">
        <f t="shared" si="259"/>
        <v>0</v>
      </c>
      <c r="P587" s="358">
        <f t="shared" si="259"/>
        <v>0</v>
      </c>
      <c r="Q587" s="358">
        <f t="shared" si="259"/>
        <v>0</v>
      </c>
      <c r="R587" s="358">
        <f t="shared" si="259"/>
        <v>0</v>
      </c>
      <c r="S587" s="358">
        <f t="shared" si="259"/>
        <v>0</v>
      </c>
      <c r="T587" s="358">
        <f t="shared" si="259"/>
        <v>0</v>
      </c>
      <c r="U587" s="358">
        <f t="shared" si="259"/>
        <v>0</v>
      </c>
      <c r="V587" s="358">
        <f t="shared" si="259"/>
        <v>0</v>
      </c>
      <c r="W587" s="358">
        <f t="shared" si="259"/>
        <v>0</v>
      </c>
      <c r="X587" s="358">
        <f t="shared" si="259"/>
        <v>0</v>
      </c>
      <c r="Y587" s="358">
        <f t="shared" si="259"/>
        <v>0</v>
      </c>
      <c r="Z587" s="358">
        <f t="shared" si="259"/>
        <v>0</v>
      </c>
      <c r="AA587" s="358">
        <f t="shared" si="259"/>
        <v>0</v>
      </c>
      <c r="AB587" s="358">
        <f t="shared" si="259"/>
        <v>0</v>
      </c>
      <c r="AC587" s="358">
        <f t="shared" si="259"/>
        <v>0</v>
      </c>
      <c r="AD587" s="358">
        <f t="shared" si="259"/>
        <v>0</v>
      </c>
      <c r="AE587" s="358">
        <f t="shared" si="259"/>
        <v>0</v>
      </c>
      <c r="AF587" s="358">
        <f t="shared" si="259"/>
        <v>0</v>
      </c>
      <c r="AG587" s="358">
        <f t="shared" si="259"/>
        <v>0</v>
      </c>
      <c r="AH587" s="358">
        <f t="shared" si="259"/>
        <v>0</v>
      </c>
      <c r="AI587" s="358">
        <f t="shared" si="259"/>
        <v>0</v>
      </c>
      <c r="AJ587" s="358">
        <f t="shared" si="259"/>
        <v>0</v>
      </c>
      <c r="AK587" s="358">
        <f t="shared" si="259"/>
        <v>0</v>
      </c>
      <c r="AL587" s="358">
        <f t="shared" si="259"/>
        <v>0</v>
      </c>
      <c r="AM587" s="358">
        <f t="shared" si="259"/>
        <v>0</v>
      </c>
      <c r="AN587" s="358">
        <f t="shared" si="259"/>
        <v>0</v>
      </c>
      <c r="AO587" s="358">
        <f t="shared" si="259"/>
        <v>0</v>
      </c>
      <c r="AP587" s="358">
        <f t="shared" si="259"/>
        <v>0</v>
      </c>
    </row>
    <row r="588" spans="1:42" s="16" customFormat="1" x14ac:dyDescent="0.2">
      <c r="A588" s="9"/>
      <c r="B588" s="192"/>
      <c r="C588" s="186"/>
    </row>
    <row r="589" spans="1:42" s="16" customFormat="1" x14ac:dyDescent="0.2">
      <c r="A589" s="23" t="s">
        <v>258</v>
      </c>
    </row>
    <row r="590" spans="1:42" s="16" customFormat="1" x14ac:dyDescent="0.2">
      <c r="A590" s="27" t="s">
        <v>27</v>
      </c>
      <c r="B590" s="166"/>
      <c r="C590" s="187">
        <f t="shared" ref="C590:AP590" si="260">IF(AND(C$2&lt;=term_tenor,C$2&lt;=analysis_period),C75,0)</f>
        <v>0</v>
      </c>
      <c r="D590" s="187">
        <f t="shared" si="260"/>
        <v>0</v>
      </c>
      <c r="E590" s="187">
        <f t="shared" si="260"/>
        <v>0</v>
      </c>
      <c r="F590" s="187">
        <f t="shared" si="260"/>
        <v>0</v>
      </c>
      <c r="G590" s="187">
        <f t="shared" si="260"/>
        <v>0</v>
      </c>
      <c r="H590" s="187">
        <f t="shared" si="260"/>
        <v>0</v>
      </c>
      <c r="I590" s="187">
        <f t="shared" si="260"/>
        <v>0</v>
      </c>
      <c r="J590" s="187">
        <f t="shared" si="260"/>
        <v>0</v>
      </c>
      <c r="K590" s="187">
        <f t="shared" si="260"/>
        <v>0</v>
      </c>
      <c r="L590" s="187">
        <f t="shared" si="260"/>
        <v>0</v>
      </c>
      <c r="M590" s="187">
        <f t="shared" si="260"/>
        <v>0</v>
      </c>
      <c r="N590" s="187">
        <f t="shared" si="260"/>
        <v>0</v>
      </c>
      <c r="O590" s="187">
        <f t="shared" si="260"/>
        <v>0</v>
      </c>
      <c r="P590" s="187">
        <f t="shared" si="260"/>
        <v>0</v>
      </c>
      <c r="Q590" s="187">
        <f t="shared" si="260"/>
        <v>0</v>
      </c>
      <c r="R590" s="187">
        <f t="shared" si="260"/>
        <v>0</v>
      </c>
      <c r="S590" s="187">
        <f t="shared" si="260"/>
        <v>0</v>
      </c>
      <c r="T590" s="187">
        <f t="shared" si="260"/>
        <v>0</v>
      </c>
      <c r="U590" s="187">
        <f t="shared" si="260"/>
        <v>0</v>
      </c>
      <c r="V590" s="187">
        <f t="shared" si="260"/>
        <v>0</v>
      </c>
      <c r="W590" s="187">
        <f t="shared" si="260"/>
        <v>0</v>
      </c>
      <c r="X590" s="187">
        <f t="shared" si="260"/>
        <v>0</v>
      </c>
      <c r="Y590" s="187">
        <f t="shared" si="260"/>
        <v>0</v>
      </c>
      <c r="Z590" s="187">
        <f t="shared" si="260"/>
        <v>0</v>
      </c>
      <c r="AA590" s="187">
        <f t="shared" si="260"/>
        <v>0</v>
      </c>
      <c r="AB590" s="187">
        <f t="shared" si="260"/>
        <v>0</v>
      </c>
      <c r="AC590" s="187">
        <f t="shared" si="260"/>
        <v>0</v>
      </c>
      <c r="AD590" s="187">
        <f t="shared" si="260"/>
        <v>0</v>
      </c>
      <c r="AE590" s="187">
        <f t="shared" si="260"/>
        <v>0</v>
      </c>
      <c r="AF590" s="187">
        <f t="shared" si="260"/>
        <v>0</v>
      </c>
      <c r="AG590" s="187">
        <f t="shared" si="260"/>
        <v>0</v>
      </c>
      <c r="AH590" s="187">
        <f t="shared" si="260"/>
        <v>0</v>
      </c>
      <c r="AI590" s="187">
        <f t="shared" si="260"/>
        <v>0</v>
      </c>
      <c r="AJ590" s="187">
        <f t="shared" si="260"/>
        <v>0</v>
      </c>
      <c r="AK590" s="187">
        <f t="shared" si="260"/>
        <v>0</v>
      </c>
      <c r="AL590" s="187">
        <f t="shared" si="260"/>
        <v>0</v>
      </c>
      <c r="AM590" s="187">
        <f t="shared" si="260"/>
        <v>0</v>
      </c>
      <c r="AN590" s="187">
        <f t="shared" si="260"/>
        <v>0</v>
      </c>
      <c r="AO590" s="187">
        <f t="shared" si="260"/>
        <v>0</v>
      </c>
      <c r="AP590" s="187">
        <f t="shared" si="260"/>
        <v>0</v>
      </c>
    </row>
    <row r="591" spans="1:42" s="16" customFormat="1" x14ac:dyDescent="0.2">
      <c r="A591" s="41" t="s">
        <v>307</v>
      </c>
      <c r="B591" s="166"/>
      <c r="C591" s="162">
        <f t="shared" ref="C591:AP591" si="261">IF(AND(C$2&lt;=term_tenor,C$2&lt;=analysis_period),-C624-C630-C662-C694,0)</f>
        <v>0</v>
      </c>
      <c r="D591" s="162">
        <f t="shared" si="261"/>
        <v>0</v>
      </c>
      <c r="E591" s="162">
        <f t="shared" si="261"/>
        <v>0</v>
      </c>
      <c r="F591" s="162">
        <f t="shared" si="261"/>
        <v>0</v>
      </c>
      <c r="G591" s="162">
        <f t="shared" si="261"/>
        <v>0</v>
      </c>
      <c r="H591" s="162">
        <f t="shared" si="261"/>
        <v>0</v>
      </c>
      <c r="I591" s="162">
        <f t="shared" si="261"/>
        <v>0</v>
      </c>
      <c r="J591" s="162">
        <f t="shared" si="261"/>
        <v>0</v>
      </c>
      <c r="K591" s="162">
        <f t="shared" si="261"/>
        <v>0</v>
      </c>
      <c r="L591" s="162">
        <f t="shared" si="261"/>
        <v>0</v>
      </c>
      <c r="M591" s="162">
        <f t="shared" si="261"/>
        <v>0</v>
      </c>
      <c r="N591" s="162">
        <f t="shared" si="261"/>
        <v>0</v>
      </c>
      <c r="O591" s="162">
        <f t="shared" si="261"/>
        <v>0</v>
      </c>
      <c r="P591" s="162">
        <f t="shared" si="261"/>
        <v>0</v>
      </c>
      <c r="Q591" s="162">
        <f t="shared" si="261"/>
        <v>0</v>
      </c>
      <c r="R591" s="162">
        <f t="shared" si="261"/>
        <v>0</v>
      </c>
      <c r="S591" s="162">
        <f t="shared" si="261"/>
        <v>0</v>
      </c>
      <c r="T591" s="162">
        <f t="shared" si="261"/>
        <v>0</v>
      </c>
      <c r="U591" s="162">
        <f t="shared" si="261"/>
        <v>0</v>
      </c>
      <c r="V591" s="162">
        <f t="shared" si="261"/>
        <v>0</v>
      </c>
      <c r="W591" s="162">
        <f t="shared" si="261"/>
        <v>0</v>
      </c>
      <c r="X591" s="162">
        <f t="shared" si="261"/>
        <v>0</v>
      </c>
      <c r="Y591" s="162">
        <f t="shared" si="261"/>
        <v>0</v>
      </c>
      <c r="Z591" s="162">
        <f t="shared" si="261"/>
        <v>0</v>
      </c>
      <c r="AA591" s="162">
        <f t="shared" si="261"/>
        <v>0</v>
      </c>
      <c r="AB591" s="162">
        <f t="shared" si="261"/>
        <v>0</v>
      </c>
      <c r="AC591" s="162">
        <f t="shared" si="261"/>
        <v>0</v>
      </c>
      <c r="AD591" s="162">
        <f t="shared" si="261"/>
        <v>0</v>
      </c>
      <c r="AE591" s="162">
        <f t="shared" si="261"/>
        <v>0</v>
      </c>
      <c r="AF591" s="162">
        <f t="shared" si="261"/>
        <v>0</v>
      </c>
      <c r="AG591" s="162">
        <f t="shared" si="261"/>
        <v>0</v>
      </c>
      <c r="AH591" s="162">
        <f t="shared" si="261"/>
        <v>0</v>
      </c>
      <c r="AI591" s="162">
        <f t="shared" si="261"/>
        <v>0</v>
      </c>
      <c r="AJ591" s="162">
        <f t="shared" si="261"/>
        <v>0</v>
      </c>
      <c r="AK591" s="162">
        <f t="shared" si="261"/>
        <v>0</v>
      </c>
      <c r="AL591" s="162">
        <f t="shared" si="261"/>
        <v>0</v>
      </c>
      <c r="AM591" s="162">
        <f t="shared" si="261"/>
        <v>0</v>
      </c>
      <c r="AN591" s="162">
        <f t="shared" si="261"/>
        <v>0</v>
      </c>
      <c r="AO591" s="162">
        <f t="shared" si="261"/>
        <v>0</v>
      </c>
      <c r="AP591" s="162">
        <f t="shared" si="261"/>
        <v>0</v>
      </c>
    </row>
    <row r="592" spans="1:42" s="16" customFormat="1" x14ac:dyDescent="0.2">
      <c r="A592" s="27" t="s">
        <v>260</v>
      </c>
      <c r="B592" s="187"/>
      <c r="C592" s="187">
        <f>SUM(C590:C591)</f>
        <v>0</v>
      </c>
      <c r="D592" s="187">
        <f t="shared" ref="D592:AP592" si="262">SUM(D590:D591)</f>
        <v>0</v>
      </c>
      <c r="E592" s="187">
        <f t="shared" si="262"/>
        <v>0</v>
      </c>
      <c r="F592" s="187">
        <f t="shared" si="262"/>
        <v>0</v>
      </c>
      <c r="G592" s="187">
        <f t="shared" si="262"/>
        <v>0</v>
      </c>
      <c r="H592" s="187">
        <f t="shared" si="262"/>
        <v>0</v>
      </c>
      <c r="I592" s="187">
        <f t="shared" si="262"/>
        <v>0</v>
      </c>
      <c r="J592" s="187">
        <f t="shared" si="262"/>
        <v>0</v>
      </c>
      <c r="K592" s="187">
        <f t="shared" si="262"/>
        <v>0</v>
      </c>
      <c r="L592" s="187">
        <f t="shared" si="262"/>
        <v>0</v>
      </c>
      <c r="M592" s="187">
        <f t="shared" si="262"/>
        <v>0</v>
      </c>
      <c r="N592" s="187">
        <f t="shared" si="262"/>
        <v>0</v>
      </c>
      <c r="O592" s="187">
        <f t="shared" si="262"/>
        <v>0</v>
      </c>
      <c r="P592" s="187">
        <f t="shared" si="262"/>
        <v>0</v>
      </c>
      <c r="Q592" s="187">
        <f t="shared" si="262"/>
        <v>0</v>
      </c>
      <c r="R592" s="187">
        <f t="shared" si="262"/>
        <v>0</v>
      </c>
      <c r="S592" s="187">
        <f t="shared" si="262"/>
        <v>0</v>
      </c>
      <c r="T592" s="187">
        <f t="shared" si="262"/>
        <v>0</v>
      </c>
      <c r="U592" s="187">
        <f t="shared" si="262"/>
        <v>0</v>
      </c>
      <c r="V592" s="187">
        <f t="shared" si="262"/>
        <v>0</v>
      </c>
      <c r="W592" s="187">
        <f t="shared" si="262"/>
        <v>0</v>
      </c>
      <c r="X592" s="187">
        <f t="shared" si="262"/>
        <v>0</v>
      </c>
      <c r="Y592" s="187">
        <f t="shared" si="262"/>
        <v>0</v>
      </c>
      <c r="Z592" s="187">
        <f t="shared" si="262"/>
        <v>0</v>
      </c>
      <c r="AA592" s="187">
        <f t="shared" si="262"/>
        <v>0</v>
      </c>
      <c r="AB592" s="187">
        <f t="shared" si="262"/>
        <v>0</v>
      </c>
      <c r="AC592" s="187">
        <f t="shared" si="262"/>
        <v>0</v>
      </c>
      <c r="AD592" s="187">
        <f t="shared" si="262"/>
        <v>0</v>
      </c>
      <c r="AE592" s="187">
        <f t="shared" si="262"/>
        <v>0</v>
      </c>
      <c r="AF592" s="187">
        <f t="shared" si="262"/>
        <v>0</v>
      </c>
      <c r="AG592" s="187">
        <f t="shared" si="262"/>
        <v>0</v>
      </c>
      <c r="AH592" s="187">
        <f t="shared" si="262"/>
        <v>0</v>
      </c>
      <c r="AI592" s="187">
        <f t="shared" si="262"/>
        <v>0</v>
      </c>
      <c r="AJ592" s="187">
        <f t="shared" si="262"/>
        <v>0</v>
      </c>
      <c r="AK592" s="187">
        <f t="shared" si="262"/>
        <v>0</v>
      </c>
      <c r="AL592" s="187">
        <f t="shared" si="262"/>
        <v>0</v>
      </c>
      <c r="AM592" s="187">
        <f t="shared" si="262"/>
        <v>0</v>
      </c>
      <c r="AN592" s="187">
        <f t="shared" si="262"/>
        <v>0</v>
      </c>
      <c r="AO592" s="187">
        <f t="shared" si="262"/>
        <v>0</v>
      </c>
      <c r="AP592" s="187">
        <f t="shared" si="262"/>
        <v>0</v>
      </c>
    </row>
    <row r="593" spans="1:42" s="16" customFormat="1" x14ac:dyDescent="0.2">
      <c r="A593" s="27" t="s">
        <v>261</v>
      </c>
      <c r="B593" s="187"/>
      <c r="C593" s="261">
        <f>IF(AND(C$2&lt;=term_tenor,C$2&lt;=analysis_period),1/(1+term_int_rate/100),0)</f>
        <v>0</v>
      </c>
      <c r="D593" s="261">
        <f t="shared" ref="D593:AP593" si="263">IF(AND(C$2&lt;=term_tenor,C$2&lt;=analysis_period),C593/(1+term_int_rate/100),0)</f>
        <v>0</v>
      </c>
      <c r="E593" s="261">
        <f t="shared" si="263"/>
        <v>0</v>
      </c>
      <c r="F593" s="261">
        <f t="shared" si="263"/>
        <v>0</v>
      </c>
      <c r="G593" s="261">
        <f t="shared" si="263"/>
        <v>0</v>
      </c>
      <c r="H593" s="261">
        <f t="shared" si="263"/>
        <v>0</v>
      </c>
      <c r="I593" s="261">
        <f t="shared" si="263"/>
        <v>0</v>
      </c>
      <c r="J593" s="261">
        <f t="shared" si="263"/>
        <v>0</v>
      </c>
      <c r="K593" s="261">
        <f t="shared" si="263"/>
        <v>0</v>
      </c>
      <c r="L593" s="261">
        <f t="shared" si="263"/>
        <v>0</v>
      </c>
      <c r="M593" s="261">
        <f t="shared" si="263"/>
        <v>0</v>
      </c>
      <c r="N593" s="261">
        <f t="shared" si="263"/>
        <v>0</v>
      </c>
      <c r="O593" s="261">
        <f t="shared" si="263"/>
        <v>0</v>
      </c>
      <c r="P593" s="261">
        <f t="shared" si="263"/>
        <v>0</v>
      </c>
      <c r="Q593" s="261">
        <f t="shared" si="263"/>
        <v>0</v>
      </c>
      <c r="R593" s="261">
        <f t="shared" si="263"/>
        <v>0</v>
      </c>
      <c r="S593" s="261">
        <f t="shared" si="263"/>
        <v>0</v>
      </c>
      <c r="T593" s="261">
        <f t="shared" si="263"/>
        <v>0</v>
      </c>
      <c r="U593" s="261">
        <f t="shared" si="263"/>
        <v>0</v>
      </c>
      <c r="V593" s="261">
        <f t="shared" si="263"/>
        <v>0</v>
      </c>
      <c r="W593" s="261">
        <f t="shared" si="263"/>
        <v>0</v>
      </c>
      <c r="X593" s="261">
        <f t="shared" si="263"/>
        <v>0</v>
      </c>
      <c r="Y593" s="261">
        <f t="shared" si="263"/>
        <v>0</v>
      </c>
      <c r="Z593" s="261">
        <f t="shared" si="263"/>
        <v>0</v>
      </c>
      <c r="AA593" s="261">
        <f t="shared" si="263"/>
        <v>0</v>
      </c>
      <c r="AB593" s="261">
        <f t="shared" si="263"/>
        <v>0</v>
      </c>
      <c r="AC593" s="261">
        <f t="shared" si="263"/>
        <v>0</v>
      </c>
      <c r="AD593" s="261">
        <f t="shared" si="263"/>
        <v>0</v>
      </c>
      <c r="AE593" s="261">
        <f t="shared" si="263"/>
        <v>0</v>
      </c>
      <c r="AF593" s="261">
        <f t="shared" si="263"/>
        <v>0</v>
      </c>
      <c r="AG593" s="261">
        <f t="shared" si="263"/>
        <v>0</v>
      </c>
      <c r="AH593" s="261">
        <f t="shared" si="263"/>
        <v>0</v>
      </c>
      <c r="AI593" s="261">
        <f t="shared" si="263"/>
        <v>0</v>
      </c>
      <c r="AJ593" s="261">
        <f t="shared" si="263"/>
        <v>0</v>
      </c>
      <c r="AK593" s="261">
        <f t="shared" si="263"/>
        <v>0</v>
      </c>
      <c r="AL593" s="261">
        <f t="shared" si="263"/>
        <v>0</v>
      </c>
      <c r="AM593" s="261">
        <f t="shared" si="263"/>
        <v>0</v>
      </c>
      <c r="AN593" s="261">
        <f t="shared" si="263"/>
        <v>0</v>
      </c>
      <c r="AO593" s="261">
        <f t="shared" si="263"/>
        <v>0</v>
      </c>
      <c r="AP593" s="261">
        <f t="shared" si="263"/>
        <v>0</v>
      </c>
    </row>
    <row r="594" spans="1:42" s="16" customFormat="1" x14ac:dyDescent="0.2">
      <c r="A594" s="27" t="s">
        <v>259</v>
      </c>
      <c r="B594" s="187"/>
      <c r="C594" s="187">
        <f>C592*C593</f>
        <v>0</v>
      </c>
      <c r="D594" s="187">
        <f t="shared" ref="D594:AP594" si="264">D592*D593</f>
        <v>0</v>
      </c>
      <c r="E594" s="187">
        <f t="shared" si="264"/>
        <v>0</v>
      </c>
      <c r="F594" s="187">
        <f t="shared" si="264"/>
        <v>0</v>
      </c>
      <c r="G594" s="187">
        <f t="shared" si="264"/>
        <v>0</v>
      </c>
      <c r="H594" s="187">
        <f t="shared" si="264"/>
        <v>0</v>
      </c>
      <c r="I594" s="187">
        <f t="shared" si="264"/>
        <v>0</v>
      </c>
      <c r="J594" s="187">
        <f t="shared" si="264"/>
        <v>0</v>
      </c>
      <c r="K594" s="187">
        <f t="shared" si="264"/>
        <v>0</v>
      </c>
      <c r="L594" s="187">
        <f t="shared" si="264"/>
        <v>0</v>
      </c>
      <c r="M594" s="187">
        <f t="shared" si="264"/>
        <v>0</v>
      </c>
      <c r="N594" s="187">
        <f t="shared" si="264"/>
        <v>0</v>
      </c>
      <c r="O594" s="187">
        <f t="shared" si="264"/>
        <v>0</v>
      </c>
      <c r="P594" s="187">
        <f t="shared" si="264"/>
        <v>0</v>
      </c>
      <c r="Q594" s="187">
        <f t="shared" si="264"/>
        <v>0</v>
      </c>
      <c r="R594" s="187">
        <f t="shared" si="264"/>
        <v>0</v>
      </c>
      <c r="S594" s="187">
        <f t="shared" si="264"/>
        <v>0</v>
      </c>
      <c r="T594" s="187">
        <f t="shared" si="264"/>
        <v>0</v>
      </c>
      <c r="U594" s="187">
        <f t="shared" si="264"/>
        <v>0</v>
      </c>
      <c r="V594" s="187">
        <f t="shared" si="264"/>
        <v>0</v>
      </c>
      <c r="W594" s="187">
        <f t="shared" si="264"/>
        <v>0</v>
      </c>
      <c r="X594" s="187">
        <f t="shared" si="264"/>
        <v>0</v>
      </c>
      <c r="Y594" s="187">
        <f t="shared" si="264"/>
        <v>0</v>
      </c>
      <c r="Z594" s="187">
        <f t="shared" si="264"/>
        <v>0</v>
      </c>
      <c r="AA594" s="187">
        <f t="shared" si="264"/>
        <v>0</v>
      </c>
      <c r="AB594" s="187">
        <f t="shared" si="264"/>
        <v>0</v>
      </c>
      <c r="AC594" s="187">
        <f t="shared" si="264"/>
        <v>0</v>
      </c>
      <c r="AD594" s="187">
        <f t="shared" si="264"/>
        <v>0</v>
      </c>
      <c r="AE594" s="187">
        <f t="shared" si="264"/>
        <v>0</v>
      </c>
      <c r="AF594" s="187">
        <f t="shared" si="264"/>
        <v>0</v>
      </c>
      <c r="AG594" s="187">
        <f t="shared" si="264"/>
        <v>0</v>
      </c>
      <c r="AH594" s="187">
        <f t="shared" si="264"/>
        <v>0</v>
      </c>
      <c r="AI594" s="187">
        <f t="shared" si="264"/>
        <v>0</v>
      </c>
      <c r="AJ594" s="187">
        <f t="shared" si="264"/>
        <v>0</v>
      </c>
      <c r="AK594" s="187">
        <f t="shared" si="264"/>
        <v>0</v>
      </c>
      <c r="AL594" s="187">
        <f t="shared" si="264"/>
        <v>0</v>
      </c>
      <c r="AM594" s="187">
        <f t="shared" si="264"/>
        <v>0</v>
      </c>
      <c r="AN594" s="187">
        <f t="shared" si="264"/>
        <v>0</v>
      </c>
      <c r="AO594" s="187">
        <f t="shared" si="264"/>
        <v>0</v>
      </c>
      <c r="AP594" s="187">
        <f t="shared" si="264"/>
        <v>0</v>
      </c>
    </row>
    <row r="595" spans="1:42" s="16" customFormat="1" x14ac:dyDescent="0.2">
      <c r="A595" s="27"/>
      <c r="B595" s="187"/>
      <c r="C595" s="187"/>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c r="AA595" s="187"/>
      <c r="AB595" s="187"/>
      <c r="AC595" s="187"/>
      <c r="AD595" s="187"/>
      <c r="AE595" s="187"/>
      <c r="AF595" s="187"/>
      <c r="AG595" s="187"/>
      <c r="AH595" s="187"/>
      <c r="AI595" s="187"/>
      <c r="AJ595" s="187"/>
      <c r="AK595" s="187"/>
      <c r="AL595" s="187"/>
      <c r="AM595" s="187"/>
      <c r="AN595" s="187"/>
      <c r="AO595" s="187"/>
      <c r="AP595" s="187"/>
    </row>
    <row r="596" spans="1:42" s="16" customFormat="1" x14ac:dyDescent="0.2">
      <c r="A596" s="23" t="s">
        <v>253</v>
      </c>
      <c r="B596" s="187"/>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c r="AA596" s="152"/>
      <c r="AB596" s="152"/>
      <c r="AC596" s="152"/>
      <c r="AD596" s="152"/>
      <c r="AE596" s="152"/>
      <c r="AF596" s="152"/>
      <c r="AG596" s="152"/>
      <c r="AH596" s="152"/>
      <c r="AI596" s="152"/>
      <c r="AJ596" s="152"/>
      <c r="AK596" s="152"/>
      <c r="AL596" s="152"/>
      <c r="AM596" s="152"/>
      <c r="AN596" s="152"/>
      <c r="AO596" s="152"/>
      <c r="AP596" s="152"/>
    </row>
    <row r="597" spans="1:42" s="16" customFormat="1" x14ac:dyDescent="0.2">
      <c r="A597" s="27" t="s">
        <v>283</v>
      </c>
      <c r="B597" s="358">
        <f>IF(DebtServiceCoverageRatio="Calculated","N/A",IF(AND(B$2&lt;=term_tenor,B$2&lt;=analysis_period),IF(B$606=0,0,B$594/B$606),0))</f>
        <v>0</v>
      </c>
      <c r="C597" s="192">
        <f>IF(DebtServiceCoverageRatio="Calculated","N/A",IF(AND(C$2&lt;=term_tenor,C$2&lt;=analysis_period),IF(C$606=0,0,C$594/C$606),0))</f>
        <v>0</v>
      </c>
      <c r="D597" s="358">
        <f>IF(DebtServiceCoverageRatio="Calculated","N/A",IF(AND(D$2&lt;=term_tenor,D$2&lt;=analysis_period),IF(D$606=0,0,D$594/D$606),0))</f>
        <v>0</v>
      </c>
      <c r="E597" s="358">
        <f>IF(DebtServiceCoverageRatio="Calculated","N/A",IF(AND(E$2&lt;=term_tenor,E$2&lt;=analysis_period),IF(E$606=0,0,E$594/E$606),0))</f>
        <v>0</v>
      </c>
      <c r="F597" s="358">
        <f>IF(DebtServiceCoverageRatio="Calculated","N/A",IF(AND(F$2&lt;=term_tenor,F$2&lt;=analysis_period),IF(F$606=0,0,F$594/F$606),0))</f>
        <v>0</v>
      </c>
      <c r="G597" s="358">
        <f>IF(DebtServiceCoverageRatio="Calculated","N/A",IF(AND(G$2&lt;=term_tenor,G$2&lt;=analysis_period),IF(G$606=0,0,G$594/G$606),0))</f>
        <v>0</v>
      </c>
      <c r="H597" s="358">
        <f>IF(DebtServiceCoverageRatio="Calculated","N/A",IF(AND(H$2&lt;=term_tenor,H$2&lt;=analysis_period),IF(H$606=0,0,H$594/H$606),0))</f>
        <v>0</v>
      </c>
      <c r="I597" s="358">
        <f>IF(DebtServiceCoverageRatio="Calculated","N/A",IF(AND(I$2&lt;=term_tenor,I$2&lt;=analysis_period),IF(I$606=0,0,I$594/I$606),0))</f>
        <v>0</v>
      </c>
      <c r="J597" s="358">
        <f>IF(DebtServiceCoverageRatio="Calculated","N/A",IF(AND(J$2&lt;=term_tenor,J$2&lt;=analysis_period),IF(J$606=0,0,J$594/J$606),0))</f>
        <v>0</v>
      </c>
      <c r="K597" s="358">
        <f>IF(DebtServiceCoverageRatio="Calculated","N/A",IF(AND(K$2&lt;=term_tenor,K$2&lt;=analysis_period),IF(K$606=0,0,K$594/K$606),0))</f>
        <v>0</v>
      </c>
      <c r="L597" s="358">
        <f>IF(DebtServiceCoverageRatio="Calculated","N/A",IF(AND(L$2&lt;=term_tenor,L$2&lt;=analysis_period),IF(L$606=0,0,L$594/L$606),0))</f>
        <v>0</v>
      </c>
      <c r="M597" s="358">
        <f>IF(DebtServiceCoverageRatio="Calculated","N/A",IF(AND(M$2&lt;=term_tenor,M$2&lt;=analysis_period),IF(M$606=0,0,M$594/M$606),0))</f>
        <v>0</v>
      </c>
      <c r="N597" s="358">
        <f>IF(DebtServiceCoverageRatio="Calculated","N/A",IF(AND(N$2&lt;=term_tenor,N$2&lt;=analysis_period),IF(N$606=0,0,N$594/N$606),0))</f>
        <v>0</v>
      </c>
      <c r="O597" s="358">
        <f>IF(DebtServiceCoverageRatio="Calculated","N/A",IF(AND(O$2&lt;=term_tenor,O$2&lt;=analysis_period),IF(O$606=0,0,O$594/O$606),0))</f>
        <v>0</v>
      </c>
      <c r="P597" s="358">
        <f>IF(DebtServiceCoverageRatio="Calculated","N/A",IF(AND(P$2&lt;=term_tenor,P$2&lt;=analysis_period),IF(P$606=0,0,P$594/P$606),0))</f>
        <v>0</v>
      </c>
      <c r="Q597" s="358">
        <f>IF(DebtServiceCoverageRatio="Calculated","N/A",IF(AND(Q$2&lt;=term_tenor,Q$2&lt;=analysis_period),IF(Q$606=0,0,Q$594/Q$606),0))</f>
        <v>0</v>
      </c>
      <c r="R597" s="358">
        <f>IF(DebtServiceCoverageRatio="Calculated","N/A",IF(AND(R$2&lt;=term_tenor,R$2&lt;=analysis_period),IF(R$606=0,0,R$594/R$606),0))</f>
        <v>0</v>
      </c>
      <c r="S597" s="358">
        <f>IF(DebtServiceCoverageRatio="Calculated","N/A",IF(AND(S$2&lt;=term_tenor,S$2&lt;=analysis_period),IF(S$606=0,0,S$594/S$606),0))</f>
        <v>0</v>
      </c>
      <c r="T597" s="358">
        <f>IF(DebtServiceCoverageRatio="Calculated","N/A",IF(AND(T$2&lt;=term_tenor,T$2&lt;=analysis_period),IF(T$606=0,0,T$594/T$606),0))</f>
        <v>0</v>
      </c>
      <c r="U597" s="358">
        <f>IF(DebtServiceCoverageRatio="Calculated","N/A",IF(AND(U$2&lt;=term_tenor,U$2&lt;=analysis_period),IF(U$606=0,0,U$594/U$606),0))</f>
        <v>0</v>
      </c>
      <c r="V597" s="358">
        <f>IF(DebtServiceCoverageRatio="Calculated","N/A",IF(AND(V$2&lt;=term_tenor,V$2&lt;=analysis_period),IF(V$606=0,0,V$594/V$606),0))</f>
        <v>0</v>
      </c>
      <c r="W597" s="358">
        <f>IF(DebtServiceCoverageRatio="Calculated","N/A",IF(AND(W$2&lt;=term_tenor,W$2&lt;=analysis_period),IF(W$606=0,0,W$594/W$606),0))</f>
        <v>0</v>
      </c>
      <c r="X597" s="358">
        <f>IF(DebtServiceCoverageRatio="Calculated","N/A",IF(AND(X$2&lt;=term_tenor,X$2&lt;=analysis_period),IF(X$606=0,0,X$594/X$606),0))</f>
        <v>0</v>
      </c>
      <c r="Y597" s="358">
        <f>IF(DebtServiceCoverageRatio="Calculated","N/A",IF(AND(Y$2&lt;=term_tenor,Y$2&lt;=analysis_period),IF(Y$606=0,0,Y$594/Y$606),0))</f>
        <v>0</v>
      </c>
      <c r="Z597" s="358">
        <f>IF(DebtServiceCoverageRatio="Calculated","N/A",IF(AND(Z$2&lt;=term_tenor,Z$2&lt;=analysis_period),IF(Z$606=0,0,Z$594/Z$606),0))</f>
        <v>0</v>
      </c>
      <c r="AA597" s="358">
        <f>IF(DebtServiceCoverageRatio="Calculated","N/A",IF(AND(AA$2&lt;=term_tenor,AA$2&lt;=analysis_period),IF(AA$606=0,0,AA$594/AA$606),0))</f>
        <v>0</v>
      </c>
      <c r="AB597" s="358">
        <f>IF(DebtServiceCoverageRatio="Calculated","N/A",IF(AND(AB$2&lt;=term_tenor,AB$2&lt;=analysis_period),IF(AB$606=0,0,AB$594/AB$606),0))</f>
        <v>0</v>
      </c>
      <c r="AC597" s="358">
        <f>IF(DebtServiceCoverageRatio="Calculated","N/A",IF(AND(AC$2&lt;=term_tenor,AC$2&lt;=analysis_period),IF(AC$606=0,0,AC$594/AC$606),0))</f>
        <v>0</v>
      </c>
      <c r="AD597" s="358">
        <f>IF(DebtServiceCoverageRatio="Calculated","N/A",IF(AND(AD$2&lt;=term_tenor,AD$2&lt;=analysis_period),IF(AD$606=0,0,AD$594/AD$606),0))</f>
        <v>0</v>
      </c>
      <c r="AE597" s="358">
        <f>IF(DebtServiceCoverageRatio="Calculated","N/A",IF(AND(AE$2&lt;=term_tenor,AE$2&lt;=analysis_period),IF(AE$606=0,0,AE$594/AE$606),0))</f>
        <v>0</v>
      </c>
      <c r="AF597" s="358">
        <f>IF(DebtServiceCoverageRatio="Calculated","N/A",IF(AND(AF$2&lt;=term_tenor,AF$2&lt;=analysis_period),IF(AF$606=0,0,AF$594/AF$606),0))</f>
        <v>0</v>
      </c>
      <c r="AG597" s="358">
        <f>IF(DebtServiceCoverageRatio="Calculated","N/A",IF(AND(AG$2&lt;=term_tenor,AG$2&lt;=analysis_period),IF(AG$606=0,0,AG$594/AG$606),0))</f>
        <v>0</v>
      </c>
      <c r="AH597" s="358">
        <f>IF(DebtServiceCoverageRatio="Calculated","N/A",IF(AND(AH$2&lt;=term_tenor,AH$2&lt;=analysis_period),IF(AH$606=0,0,AH$594/AH$606),0))</f>
        <v>0</v>
      </c>
      <c r="AI597" s="358">
        <f>IF(DebtServiceCoverageRatio="Calculated","N/A",IF(AND(AI$2&lt;=term_tenor,AI$2&lt;=analysis_period),IF(AI$606=0,0,AI$594/AI$606),0))</f>
        <v>0</v>
      </c>
      <c r="AJ597" s="358">
        <f>IF(DebtServiceCoverageRatio="Calculated","N/A",IF(AND(AJ$2&lt;=term_tenor,AJ$2&lt;=analysis_period),IF(AJ$606=0,0,AJ$594/AJ$606),0))</f>
        <v>0</v>
      </c>
      <c r="AK597" s="358">
        <f>IF(DebtServiceCoverageRatio="Calculated","N/A",IF(AND(AK$2&lt;=term_tenor,AK$2&lt;=analysis_period),IF(AK$606=0,0,AK$594/AK$606),0))</f>
        <v>0</v>
      </c>
      <c r="AL597" s="358">
        <f>IF(DebtServiceCoverageRatio="Calculated","N/A",IF(AND(AL$2&lt;=term_tenor,AL$2&lt;=analysis_period),IF(AL$606=0,0,AL$594/AL$606),0))</f>
        <v>0</v>
      </c>
      <c r="AM597" s="358">
        <f>IF(DebtServiceCoverageRatio="Calculated","N/A",IF(AND(AM$2&lt;=term_tenor,AM$2&lt;=analysis_period),IF(AM$606=0,0,AM$594/AM$606),0))</f>
        <v>0</v>
      </c>
      <c r="AN597" s="358">
        <f>IF(DebtServiceCoverageRatio="Calculated","N/A",IF(AND(AN$2&lt;=term_tenor,AN$2&lt;=analysis_period),IF(AN$606=0,0,AN$594/AN$606),0))</f>
        <v>0</v>
      </c>
      <c r="AO597" s="358">
        <f>IF(DebtServiceCoverageRatio="Calculated","N/A",IF(AND(AO$2&lt;=term_tenor,AO$2&lt;=analysis_period),IF(AO$606=0,0,AO$594/AO$606),0))</f>
        <v>0</v>
      </c>
      <c r="AP597" s="358">
        <f>IF(DebtServiceCoverageRatio="Calculated","N/A",IF(AND(AP$2&lt;=term_tenor,AP$2&lt;=analysis_period),IF(AP$606=0,0,AP$594/AP$606),0))</f>
        <v>0</v>
      </c>
    </row>
    <row r="598" spans="1:42" s="16" customFormat="1" x14ac:dyDescent="0.2">
      <c r="A598" s="119" t="s">
        <v>355</v>
      </c>
      <c r="B598" s="357">
        <f t="shared" ref="B598:AP598" si="265">IF(dscr_limit_debt_fraction="Yes",B$594/$B$607,B$597)</f>
        <v>0</v>
      </c>
      <c r="C598" s="357">
        <f t="shared" si="265"/>
        <v>0</v>
      </c>
      <c r="D598" s="357">
        <f t="shared" si="265"/>
        <v>0</v>
      </c>
      <c r="E598" s="357">
        <f t="shared" si="265"/>
        <v>0</v>
      </c>
      <c r="F598" s="357">
        <f t="shared" si="265"/>
        <v>0</v>
      </c>
      <c r="G598" s="357">
        <f t="shared" si="265"/>
        <v>0</v>
      </c>
      <c r="H598" s="357">
        <f t="shared" si="265"/>
        <v>0</v>
      </c>
      <c r="I598" s="357">
        <f t="shared" si="265"/>
        <v>0</v>
      </c>
      <c r="J598" s="357">
        <f t="shared" si="265"/>
        <v>0</v>
      </c>
      <c r="K598" s="357">
        <f t="shared" si="265"/>
        <v>0</v>
      </c>
      <c r="L598" s="357">
        <f t="shared" si="265"/>
        <v>0</v>
      </c>
      <c r="M598" s="357">
        <f t="shared" si="265"/>
        <v>0</v>
      </c>
      <c r="N598" s="357">
        <f t="shared" si="265"/>
        <v>0</v>
      </c>
      <c r="O598" s="357">
        <f t="shared" si="265"/>
        <v>0</v>
      </c>
      <c r="P598" s="357">
        <f t="shared" si="265"/>
        <v>0</v>
      </c>
      <c r="Q598" s="357">
        <f t="shared" si="265"/>
        <v>0</v>
      </c>
      <c r="R598" s="357">
        <f t="shared" si="265"/>
        <v>0</v>
      </c>
      <c r="S598" s="357">
        <f t="shared" si="265"/>
        <v>0</v>
      </c>
      <c r="T598" s="357">
        <f t="shared" si="265"/>
        <v>0</v>
      </c>
      <c r="U598" s="357">
        <f t="shared" si="265"/>
        <v>0</v>
      </c>
      <c r="V598" s="357">
        <f t="shared" si="265"/>
        <v>0</v>
      </c>
      <c r="W598" s="357">
        <f t="shared" si="265"/>
        <v>0</v>
      </c>
      <c r="X598" s="357">
        <f t="shared" si="265"/>
        <v>0</v>
      </c>
      <c r="Y598" s="357">
        <f t="shared" si="265"/>
        <v>0</v>
      </c>
      <c r="Z598" s="357">
        <f t="shared" si="265"/>
        <v>0</v>
      </c>
      <c r="AA598" s="357">
        <f t="shared" si="265"/>
        <v>0</v>
      </c>
      <c r="AB598" s="357">
        <f t="shared" si="265"/>
        <v>0</v>
      </c>
      <c r="AC598" s="357">
        <f t="shared" si="265"/>
        <v>0</v>
      </c>
      <c r="AD598" s="357">
        <f t="shared" si="265"/>
        <v>0</v>
      </c>
      <c r="AE598" s="357">
        <f t="shared" si="265"/>
        <v>0</v>
      </c>
      <c r="AF598" s="357">
        <f t="shared" si="265"/>
        <v>0</v>
      </c>
      <c r="AG598" s="357">
        <f t="shared" si="265"/>
        <v>0</v>
      </c>
      <c r="AH598" s="357">
        <f t="shared" si="265"/>
        <v>0</v>
      </c>
      <c r="AI598" s="357">
        <f t="shared" si="265"/>
        <v>0</v>
      </c>
      <c r="AJ598" s="357">
        <f t="shared" si="265"/>
        <v>0</v>
      </c>
      <c r="AK598" s="357">
        <f t="shared" si="265"/>
        <v>0</v>
      </c>
      <c r="AL598" s="357">
        <f t="shared" si="265"/>
        <v>0</v>
      </c>
      <c r="AM598" s="357">
        <f t="shared" si="265"/>
        <v>0</v>
      </c>
      <c r="AN598" s="357">
        <f t="shared" si="265"/>
        <v>0</v>
      </c>
      <c r="AO598" s="357">
        <f t="shared" si="265"/>
        <v>0</v>
      </c>
      <c r="AP598" s="357">
        <f t="shared" si="265"/>
        <v>0</v>
      </c>
    </row>
    <row r="599" spans="1:42" s="16" customFormat="1" x14ac:dyDescent="0.2">
      <c r="A599" s="356" t="s">
        <v>219</v>
      </c>
      <c r="B599" s="231">
        <f>IF(MortgageSizeOfDebt="N/A",IF(dscr_limit_debt_fraction="Yes",SUM(B598:AP598),SUM(B597:AP597)),MortgageSizeOfDebt)</f>
        <v>0</v>
      </c>
      <c r="C599" s="358"/>
      <c r="D599" s="358"/>
      <c r="E599" s="358"/>
      <c r="F599" s="358"/>
      <c r="G599" s="358"/>
      <c r="H599" s="358"/>
      <c r="I599" s="358"/>
      <c r="J599" s="358"/>
      <c r="K599" s="358"/>
      <c r="L599" s="358"/>
      <c r="M599" s="358"/>
      <c r="N599" s="358"/>
      <c r="O599" s="358"/>
      <c r="P599" s="358"/>
      <c r="Q599" s="358"/>
      <c r="R599" s="358"/>
      <c r="S599" s="358"/>
      <c r="T599" s="358"/>
      <c r="U599" s="358"/>
      <c r="V599" s="358"/>
      <c r="W599" s="358"/>
      <c r="X599" s="358"/>
      <c r="Y599" s="358"/>
      <c r="Z599" s="358"/>
      <c r="AA599" s="358"/>
      <c r="AB599" s="358"/>
      <c r="AC599" s="358"/>
      <c r="AD599" s="358"/>
      <c r="AE599" s="358"/>
      <c r="AF599" s="358"/>
      <c r="AG599" s="358"/>
      <c r="AH599" s="358"/>
      <c r="AI599" s="358"/>
      <c r="AJ599" s="358"/>
      <c r="AK599" s="358"/>
      <c r="AL599" s="358"/>
      <c r="AM599" s="358"/>
      <c r="AN599" s="358"/>
      <c r="AO599" s="358"/>
      <c r="AP599" s="358"/>
    </row>
    <row r="600" spans="1:42" s="16" customFormat="1" x14ac:dyDescent="0.2">
      <c r="A600" s="23"/>
      <c r="B600" s="187"/>
      <c r="C600" s="192"/>
      <c r="D600" s="192"/>
      <c r="E600" s="192"/>
      <c r="F600" s="192"/>
      <c r="G600" s="192"/>
      <c r="H600" s="192"/>
      <c r="I600" s="192"/>
      <c r="J600" s="192"/>
      <c r="K600" s="192"/>
      <c r="L600" s="192"/>
      <c r="M600" s="192"/>
      <c r="N600" s="192"/>
      <c r="O600" s="192"/>
      <c r="P600" s="192"/>
      <c r="Q600" s="192"/>
      <c r="R600" s="192"/>
      <c r="S600" s="192"/>
      <c r="T600" s="192"/>
      <c r="U600" s="192"/>
      <c r="V600" s="192"/>
      <c r="W600" s="192"/>
      <c r="X600" s="192"/>
      <c r="Y600" s="192"/>
      <c r="Z600" s="192"/>
      <c r="AA600" s="192"/>
      <c r="AB600" s="192"/>
      <c r="AC600" s="192"/>
      <c r="AD600" s="192"/>
      <c r="AE600" s="192"/>
      <c r="AF600" s="192"/>
      <c r="AG600" s="192"/>
      <c r="AH600" s="192"/>
      <c r="AI600" s="192"/>
      <c r="AJ600" s="192"/>
      <c r="AK600" s="192"/>
      <c r="AL600" s="192"/>
      <c r="AM600" s="192"/>
      <c r="AN600" s="192"/>
      <c r="AO600" s="192"/>
      <c r="AP600" s="192"/>
    </row>
    <row r="601" spans="1:42" s="16" customFormat="1" x14ac:dyDescent="0.2">
      <c r="A601" s="355" t="s">
        <v>284</v>
      </c>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c r="AA601" s="192"/>
      <c r="AB601" s="192"/>
      <c r="AC601" s="192"/>
      <c r="AD601" s="192"/>
      <c r="AE601" s="192"/>
      <c r="AF601" s="192"/>
      <c r="AG601" s="192"/>
      <c r="AH601" s="192"/>
      <c r="AI601" s="192"/>
      <c r="AJ601" s="192"/>
      <c r="AK601" s="192"/>
      <c r="AL601" s="192"/>
      <c r="AM601" s="192"/>
      <c r="AN601" s="192"/>
      <c r="AO601" s="192"/>
      <c r="AP601" s="192"/>
    </row>
    <row r="602" spans="1:42" s="16" customFormat="1" x14ac:dyDescent="0.2">
      <c r="A602" s="356" t="s">
        <v>285</v>
      </c>
      <c r="B602" s="187"/>
      <c r="C602" s="192">
        <f>IF(C$2&gt;term_tenor,0,IF(DebtPercent="Calculated",IF(C$606=0,0,C$592/C$606),"N/A"))</f>
        <v>0</v>
      </c>
      <c r="D602" s="358">
        <f>IF(D$2&gt;term_tenor,0,IF(DebtPercent="Calculated",IF(D$606=0,0,D$592/D$606),"N/A"))</f>
        <v>0</v>
      </c>
      <c r="E602" s="358">
        <f>IF(E$2&gt;term_tenor,0,IF(DebtPercent="Calculated",IF(E$606=0,0,E$592/E$606),"N/A"))</f>
        <v>0</v>
      </c>
      <c r="F602" s="358">
        <f>IF(F$2&gt;term_tenor,0,IF(DebtPercent="Calculated",IF(F$606=0,0,F$592/F$606),"N/A"))</f>
        <v>0</v>
      </c>
      <c r="G602" s="358">
        <f>IF(G$2&gt;term_tenor,0,IF(DebtPercent="Calculated",IF(G$606=0,0,G$592/G$606),"N/A"))</f>
        <v>0</v>
      </c>
      <c r="H602" s="358">
        <f>IF(H$2&gt;term_tenor,0,IF(DebtPercent="Calculated",IF(H$606=0,0,H$592/H$606),"N/A"))</f>
        <v>0</v>
      </c>
      <c r="I602" s="358">
        <f>IF(I$2&gt;term_tenor,0,IF(DebtPercent="Calculated",IF(I$606=0,0,I$592/I$606),"N/A"))</f>
        <v>0</v>
      </c>
      <c r="J602" s="358">
        <f>IF(J$2&gt;term_tenor,0,IF(DebtPercent="Calculated",IF(J$606=0,0,J$592/J$606),"N/A"))</f>
        <v>0</v>
      </c>
      <c r="K602" s="358">
        <f>IF(K$2&gt;term_tenor,0,IF(DebtPercent="Calculated",IF(K$606=0,0,K$592/K$606),"N/A"))</f>
        <v>0</v>
      </c>
      <c r="L602" s="358">
        <f>IF(L$2&gt;term_tenor,0,IF(DebtPercent="Calculated",IF(L$606=0,0,L$592/L$606),"N/A"))</f>
        <v>0</v>
      </c>
      <c r="M602" s="358">
        <f>IF(M$2&gt;term_tenor,0,IF(DebtPercent="Calculated",IF(M$606=0,0,M$592/M$606),"N/A"))</f>
        <v>0</v>
      </c>
      <c r="N602" s="358">
        <f>IF(N$2&gt;term_tenor,0,IF(DebtPercent="Calculated",IF(N$606=0,0,N$592/N$606),"N/A"))</f>
        <v>0</v>
      </c>
      <c r="O602" s="358">
        <f>IF(O$2&gt;term_tenor,0,IF(DebtPercent="Calculated",IF(O$606=0,0,O$592/O$606),"N/A"))</f>
        <v>0</v>
      </c>
      <c r="P602" s="358">
        <f>IF(P$2&gt;term_tenor,0,IF(DebtPercent="Calculated",IF(P$606=0,0,P$592/P$606),"N/A"))</f>
        <v>0</v>
      </c>
      <c r="Q602" s="358">
        <f>IF(Q$2&gt;term_tenor,0,IF(DebtPercent="Calculated",IF(Q$606=0,0,Q$592/Q$606),"N/A"))</f>
        <v>0</v>
      </c>
      <c r="R602" s="358">
        <f>IF(R$2&gt;term_tenor,0,IF(DebtPercent="Calculated",IF(R$606=0,0,R$592/R$606),"N/A"))</f>
        <v>0</v>
      </c>
      <c r="S602" s="358">
        <f>IF(S$2&gt;term_tenor,0,IF(DebtPercent="Calculated",IF(S$606=0,0,S$592/S$606),"N/A"))</f>
        <v>0</v>
      </c>
      <c r="T602" s="358">
        <f>IF(T$2&gt;term_tenor,0,IF(DebtPercent="Calculated",IF(T$606=0,0,T$592/T$606),"N/A"))</f>
        <v>0</v>
      </c>
      <c r="U602" s="358">
        <f>IF(U$2&gt;term_tenor,0,IF(DebtPercent="Calculated",IF(U$606=0,0,U$592/U$606),"N/A"))</f>
        <v>0</v>
      </c>
      <c r="V602" s="358">
        <f>IF(V$2&gt;term_tenor,0,IF(DebtPercent="Calculated",IF(V$606=0,0,V$592/V$606),"N/A"))</f>
        <v>0</v>
      </c>
      <c r="W602" s="358">
        <f>IF(W$2&gt;term_tenor,0,IF(DebtPercent="Calculated",IF(W$606=0,0,W$592/W$606),"N/A"))</f>
        <v>0</v>
      </c>
      <c r="X602" s="358">
        <f>IF(X$2&gt;term_tenor,0,IF(DebtPercent="Calculated",IF(X$606=0,0,X$592/X$606),"N/A"))</f>
        <v>0</v>
      </c>
      <c r="Y602" s="358">
        <f>IF(Y$2&gt;term_tenor,0,IF(DebtPercent="Calculated",IF(Y$606=0,0,Y$592/Y$606),"N/A"))</f>
        <v>0</v>
      </c>
      <c r="Z602" s="358">
        <f>IF(Z$2&gt;term_tenor,0,IF(DebtPercent="Calculated",IF(Z$606=0,0,Z$592/Z$606),"N/A"))</f>
        <v>0</v>
      </c>
      <c r="AA602" s="358">
        <f>IF(AA$2&gt;term_tenor,0,IF(DebtPercent="Calculated",IF(AA$606=0,0,AA$592/AA$606),"N/A"))</f>
        <v>0</v>
      </c>
      <c r="AB602" s="358">
        <f>IF(AB$2&gt;term_tenor,0,IF(DebtPercent="Calculated",IF(AB$606=0,0,AB$592/AB$606),"N/A"))</f>
        <v>0</v>
      </c>
      <c r="AC602" s="358">
        <f>IF(AC$2&gt;term_tenor,0,IF(DebtPercent="Calculated",IF(AC$606=0,0,AC$592/AC$606),"N/A"))</f>
        <v>0</v>
      </c>
      <c r="AD602" s="358">
        <f>IF(AD$2&gt;term_tenor,0,IF(DebtPercent="Calculated",IF(AD$606=0,0,AD$592/AD$606),"N/A"))</f>
        <v>0</v>
      </c>
      <c r="AE602" s="358">
        <f>IF(AE$2&gt;term_tenor,0,IF(DebtPercent="Calculated",IF(AE$606=0,0,AE$592/AE$606),"N/A"))</f>
        <v>0</v>
      </c>
      <c r="AF602" s="358">
        <f>IF(AF$2&gt;term_tenor,0,IF(DebtPercent="Calculated",IF(AF$606=0,0,AF$592/AF$606),"N/A"))</f>
        <v>0</v>
      </c>
      <c r="AG602" s="358">
        <f>IF(AG$2&gt;term_tenor,0,IF(DebtPercent="Calculated",IF(AG$606=0,0,AG$592/AG$606),"N/A"))</f>
        <v>0</v>
      </c>
      <c r="AH602" s="358">
        <f>IF(AH$2&gt;term_tenor,0,IF(DebtPercent="Calculated",IF(AH$606=0,0,AH$592/AH$606),"N/A"))</f>
        <v>0</v>
      </c>
      <c r="AI602" s="358">
        <f>IF(AI$2&gt;term_tenor,0,IF(DebtPercent="Calculated",IF(AI$606=0,0,AI$592/AI$606),"N/A"))</f>
        <v>0</v>
      </c>
      <c r="AJ602" s="358">
        <f>IF(AJ$2&gt;term_tenor,0,IF(DebtPercent="Calculated",IF(AJ$606=0,0,AJ$592/AJ$606),"N/A"))</f>
        <v>0</v>
      </c>
      <c r="AK602" s="358">
        <f>IF(AK$2&gt;term_tenor,0,IF(DebtPercent="Calculated",IF(AK$606=0,0,AK$592/AK$606),"N/A"))</f>
        <v>0</v>
      </c>
      <c r="AL602" s="358">
        <f>IF(AL$2&gt;term_tenor,0,IF(DebtPercent="Calculated",IF(AL$606=0,0,AL$592/AL$606),"N/A"))</f>
        <v>0</v>
      </c>
      <c r="AM602" s="358">
        <f>IF(AM$2&gt;term_tenor,0,IF(DebtPercent="Calculated",IF(AM$606=0,0,AM$592/AM$606),"N/A"))</f>
        <v>0</v>
      </c>
      <c r="AN602" s="358">
        <f>IF(AN$2&gt;term_tenor,0,IF(DebtPercent="Calculated",IF(AN$606=0,0,AN$592/AN$606),"N/A"))</f>
        <v>0</v>
      </c>
      <c r="AO602" s="358">
        <f>IF(AO$2&gt;term_tenor,0,IF(DebtPercent="Calculated",IF(AO$606=0,0,AO$592/AO$606),"N/A"))</f>
        <v>0</v>
      </c>
      <c r="AP602" s="358">
        <f>IF(AP$2&gt;term_tenor,0,IF(DebtPercent="Calculated",IF(AP$606=0,0,AP$592/AP$606),"N/A"))</f>
        <v>0</v>
      </c>
    </row>
    <row r="603" spans="1:42" s="16" customFormat="1" x14ac:dyDescent="0.2">
      <c r="A603" s="356" t="s">
        <v>286</v>
      </c>
      <c r="B603" s="187"/>
      <c r="C603" s="358">
        <f>IF(C$2&gt;term_tenor,0,IF(DebtPayment="Fixed principal","N/A",IF(DebtPercent="Calculated","N/A",IF(C$2&lt;loan_moratorium,C$585,IF(AND(C$2&lt;=term_tenor,C$2&lt;=analysis_period),-PMT(term_int_rate/100,term_tenor-loan_moratorium,$B$599),0)))))</f>
        <v>0</v>
      </c>
      <c r="D603" s="358">
        <f>IF(D$2&gt;term_tenor,0,IF(DebtPayment="Fixed principal","N/A",IF(DebtPercent="Calculated","N/A",IF(D$2&lt;loan_moratorium,D$585,IF(AND(D$2&lt;=term_tenor,D$2&lt;=analysis_period),-PMT(term_int_rate/100,term_tenor-loan_moratorium,$B$599),0)))))</f>
        <v>0</v>
      </c>
      <c r="E603" s="358">
        <f>IF(E$2&gt;term_tenor,0,IF(DebtPayment="Fixed principal","N/A",IF(DebtPercent="Calculated","N/A",IF(E$2&lt;loan_moratorium,E$585,IF(AND(E$2&lt;=term_tenor,E$2&lt;=analysis_period),-PMT(term_int_rate/100,term_tenor-loan_moratorium,$B$599),0)))))</f>
        <v>0</v>
      </c>
      <c r="F603" s="358">
        <f>IF(F$2&gt;term_tenor,0,IF(DebtPayment="Fixed principal","N/A",IF(DebtPercent="Calculated","N/A",IF(F$2&lt;loan_moratorium,F$585,IF(AND(F$2&lt;=term_tenor,F$2&lt;=analysis_period),-PMT(term_int_rate/100,term_tenor-loan_moratorium,$B$599),0)))))</f>
        <v>0</v>
      </c>
      <c r="G603" s="358">
        <f>IF(G$2&gt;term_tenor,0,IF(DebtPayment="Fixed principal","N/A",IF(DebtPercent="Calculated","N/A",IF(G$2&lt;loan_moratorium,G$585,IF(AND(G$2&lt;=term_tenor,G$2&lt;=analysis_period),-PMT(term_int_rate/100,term_tenor-loan_moratorium,$B$599),0)))))</f>
        <v>0</v>
      </c>
      <c r="H603" s="358">
        <f>IF(H$2&gt;term_tenor,0,IF(DebtPayment="Fixed principal","N/A",IF(DebtPercent="Calculated","N/A",IF(H$2&lt;loan_moratorium,H$585,IF(AND(H$2&lt;=term_tenor,H$2&lt;=analysis_period),-PMT(term_int_rate/100,term_tenor-loan_moratorium,$B$599),0)))))</f>
        <v>0</v>
      </c>
      <c r="I603" s="358">
        <f>IF(I$2&gt;term_tenor,0,IF(DebtPayment="Fixed principal","N/A",IF(DebtPercent="Calculated","N/A",IF(I$2&lt;loan_moratorium,I$585,IF(AND(I$2&lt;=term_tenor,I$2&lt;=analysis_period),-PMT(term_int_rate/100,term_tenor-loan_moratorium,$B$599),0)))))</f>
        <v>0</v>
      </c>
      <c r="J603" s="358">
        <f>IF(J$2&gt;term_tenor,0,IF(DebtPayment="Fixed principal","N/A",IF(DebtPercent="Calculated","N/A",IF(J$2&lt;loan_moratorium,J$585,IF(AND(J$2&lt;=term_tenor,J$2&lt;=analysis_period),-PMT(term_int_rate/100,term_tenor-loan_moratorium,$B$599),0)))))</f>
        <v>0</v>
      </c>
      <c r="K603" s="358">
        <f>IF(K$2&gt;term_tenor,0,IF(DebtPayment="Fixed principal","N/A",IF(DebtPercent="Calculated","N/A",IF(K$2&lt;loan_moratorium,K$585,IF(AND(K$2&lt;=term_tenor,K$2&lt;=analysis_period),-PMT(term_int_rate/100,term_tenor-loan_moratorium,$B$599),0)))))</f>
        <v>0</v>
      </c>
      <c r="L603" s="358">
        <f>IF(L$2&gt;term_tenor,0,IF(DebtPayment="Fixed principal","N/A",IF(DebtPercent="Calculated","N/A",IF(L$2&lt;loan_moratorium,L$585,IF(AND(L$2&lt;=term_tenor,L$2&lt;=analysis_period),-PMT(term_int_rate/100,term_tenor-loan_moratorium,$B$599),0)))))</f>
        <v>0</v>
      </c>
      <c r="M603" s="358">
        <f>IF(M$2&gt;term_tenor,0,IF(DebtPayment="Fixed principal","N/A",IF(DebtPercent="Calculated","N/A",IF(M$2&lt;loan_moratorium,M$585,IF(AND(M$2&lt;=term_tenor,M$2&lt;=analysis_period),-PMT(term_int_rate/100,term_tenor-loan_moratorium,$B$599),0)))))</f>
        <v>0</v>
      </c>
      <c r="N603" s="358">
        <f>IF(N$2&gt;term_tenor,0,IF(DebtPayment="Fixed principal","N/A",IF(DebtPercent="Calculated","N/A",IF(N$2&lt;loan_moratorium,N$585,IF(AND(N$2&lt;=term_tenor,N$2&lt;=analysis_period),-PMT(term_int_rate/100,term_tenor-loan_moratorium,$B$599),0)))))</f>
        <v>0</v>
      </c>
      <c r="O603" s="358">
        <f>IF(O$2&gt;term_tenor,0,IF(DebtPayment="Fixed principal","N/A",IF(DebtPercent="Calculated","N/A",IF(O$2&lt;loan_moratorium,O$585,IF(AND(O$2&lt;=term_tenor,O$2&lt;=analysis_period),-PMT(term_int_rate/100,term_tenor-loan_moratorium,$B$599),0)))))</f>
        <v>0</v>
      </c>
      <c r="P603" s="358">
        <f>IF(P$2&gt;term_tenor,0,IF(DebtPayment="Fixed principal","N/A",IF(DebtPercent="Calculated","N/A",IF(P$2&lt;loan_moratorium,P$585,IF(AND(P$2&lt;=term_tenor,P$2&lt;=analysis_period),-PMT(term_int_rate/100,term_tenor-loan_moratorium,$B$599),0)))))</f>
        <v>0</v>
      </c>
      <c r="Q603" s="358">
        <f>IF(Q$2&gt;term_tenor,0,IF(DebtPayment="Fixed principal","N/A",IF(DebtPercent="Calculated","N/A",IF(Q$2&lt;loan_moratorium,Q$585,IF(AND(Q$2&lt;=term_tenor,Q$2&lt;=analysis_period),-PMT(term_int_rate/100,term_tenor-loan_moratorium,$B$599),0)))))</f>
        <v>0</v>
      </c>
      <c r="R603" s="358">
        <f>IF(R$2&gt;term_tenor,0,IF(DebtPayment="Fixed principal","N/A",IF(DebtPercent="Calculated","N/A",IF(R$2&lt;loan_moratorium,R$585,IF(AND(R$2&lt;=term_tenor,R$2&lt;=analysis_period),-PMT(term_int_rate/100,term_tenor-loan_moratorium,$B$599),0)))))</f>
        <v>0</v>
      </c>
      <c r="S603" s="358">
        <f>IF(S$2&gt;term_tenor,0,IF(DebtPayment="Fixed principal","N/A",IF(DebtPercent="Calculated","N/A",IF(S$2&lt;loan_moratorium,S$585,IF(AND(S$2&lt;=term_tenor,S$2&lt;=analysis_period),-PMT(term_int_rate/100,term_tenor-loan_moratorium,$B$599),0)))))</f>
        <v>0</v>
      </c>
      <c r="T603" s="358">
        <f>IF(T$2&gt;term_tenor,0,IF(DebtPayment="Fixed principal","N/A",IF(DebtPercent="Calculated","N/A",IF(T$2&lt;loan_moratorium,T$585,IF(AND(T$2&lt;=term_tenor,T$2&lt;=analysis_period),-PMT(term_int_rate/100,term_tenor-loan_moratorium,$B$599),0)))))</f>
        <v>0</v>
      </c>
      <c r="U603" s="358">
        <f>IF(U$2&gt;term_tenor,0,IF(DebtPayment="Fixed principal","N/A",IF(DebtPercent="Calculated","N/A",IF(U$2&lt;loan_moratorium,U$585,IF(AND(U$2&lt;=term_tenor,U$2&lt;=analysis_period),-PMT(term_int_rate/100,term_tenor-loan_moratorium,$B$599),0)))))</f>
        <v>0</v>
      </c>
      <c r="V603" s="358">
        <f>IF(V$2&gt;term_tenor,0,IF(DebtPayment="Fixed principal","N/A",IF(DebtPercent="Calculated","N/A",IF(V$2&lt;loan_moratorium,V$585,IF(AND(V$2&lt;=term_tenor,V$2&lt;=analysis_period),-PMT(term_int_rate/100,term_tenor-loan_moratorium,$B$599),0)))))</f>
        <v>0</v>
      </c>
      <c r="W603" s="358">
        <f>IF(W$2&gt;term_tenor,0,IF(DebtPayment="Fixed principal","N/A",IF(DebtPercent="Calculated","N/A",IF(W$2&lt;loan_moratorium,W$585,IF(AND(W$2&lt;=term_tenor,W$2&lt;=analysis_period),-PMT(term_int_rate/100,term_tenor-loan_moratorium,$B$599),0)))))</f>
        <v>0</v>
      </c>
      <c r="X603" s="358">
        <f>IF(X$2&gt;term_tenor,0,IF(DebtPayment="Fixed principal","N/A",IF(DebtPercent="Calculated","N/A",IF(X$2&lt;loan_moratorium,X$585,IF(AND(X$2&lt;=term_tenor,X$2&lt;=analysis_period),-PMT(term_int_rate/100,term_tenor-loan_moratorium,$B$599),0)))))</f>
        <v>0</v>
      </c>
      <c r="Y603" s="358">
        <f>IF(Y$2&gt;term_tenor,0,IF(DebtPayment="Fixed principal","N/A",IF(DebtPercent="Calculated","N/A",IF(Y$2&lt;loan_moratorium,Y$585,IF(AND(Y$2&lt;=term_tenor,Y$2&lt;=analysis_period),-PMT(term_int_rate/100,term_tenor-loan_moratorium,$B$599),0)))))</f>
        <v>0</v>
      </c>
      <c r="Z603" s="358">
        <f>IF(Z$2&gt;term_tenor,0,IF(DebtPayment="Fixed principal","N/A",IF(DebtPercent="Calculated","N/A",IF(Z$2&lt;loan_moratorium,Z$585,IF(AND(Z$2&lt;=term_tenor,Z$2&lt;=analysis_period),-PMT(term_int_rate/100,term_tenor-loan_moratorium,$B$599),0)))))</f>
        <v>0</v>
      </c>
      <c r="AA603" s="358">
        <f>IF(AA$2&gt;term_tenor,0,IF(DebtPayment="Fixed principal","N/A",IF(DebtPercent="Calculated","N/A",IF(AA$2&lt;loan_moratorium,AA$585,IF(AND(AA$2&lt;=term_tenor,AA$2&lt;=analysis_period),-PMT(term_int_rate/100,term_tenor-loan_moratorium,$B$599),0)))))</f>
        <v>0</v>
      </c>
      <c r="AB603" s="358">
        <f>IF(AB$2&gt;term_tenor,0,IF(DebtPayment="Fixed principal","N/A",IF(DebtPercent="Calculated","N/A",IF(AB$2&lt;loan_moratorium,AB$585,IF(AND(AB$2&lt;=term_tenor,AB$2&lt;=analysis_period),-PMT(term_int_rate/100,term_tenor-loan_moratorium,$B$599),0)))))</f>
        <v>0</v>
      </c>
      <c r="AC603" s="358">
        <f>IF(AC$2&gt;term_tenor,0,IF(DebtPayment="Fixed principal","N/A",IF(DebtPercent="Calculated","N/A",IF(AC$2&lt;loan_moratorium,AC$585,IF(AND(AC$2&lt;=term_tenor,AC$2&lt;=analysis_period),-PMT(term_int_rate/100,term_tenor-loan_moratorium,$B$599),0)))))</f>
        <v>0</v>
      </c>
      <c r="AD603" s="358">
        <f>IF(AD$2&gt;term_tenor,0,IF(DebtPayment="Fixed principal","N/A",IF(DebtPercent="Calculated","N/A",IF(AD$2&lt;loan_moratorium,AD$585,IF(AND(AD$2&lt;=term_tenor,AD$2&lt;=analysis_period),-PMT(term_int_rate/100,term_tenor-loan_moratorium,$B$599),0)))))</f>
        <v>0</v>
      </c>
      <c r="AE603" s="358">
        <f>IF(AE$2&gt;term_tenor,0,IF(DebtPayment="Fixed principal","N/A",IF(DebtPercent="Calculated","N/A",IF(AE$2&lt;loan_moratorium,AE$585,IF(AND(AE$2&lt;=term_tenor,AE$2&lt;=analysis_period),-PMT(term_int_rate/100,term_tenor-loan_moratorium,$B$599),0)))))</f>
        <v>0</v>
      </c>
      <c r="AF603" s="358">
        <f>IF(AF$2&gt;term_tenor,0,IF(DebtPayment="Fixed principal","N/A",IF(DebtPercent="Calculated","N/A",IF(AF$2&lt;loan_moratorium,AF$585,IF(AND(AF$2&lt;=term_tenor,AF$2&lt;=analysis_period),-PMT(term_int_rate/100,term_tenor-loan_moratorium,$B$599),0)))))</f>
        <v>0</v>
      </c>
      <c r="AG603" s="358">
        <f>IF(AG$2&gt;term_tenor,0,IF(DebtPayment="Fixed principal","N/A",IF(DebtPercent="Calculated","N/A",IF(AG$2&lt;loan_moratorium,AG$585,IF(AND(AG$2&lt;=term_tenor,AG$2&lt;=analysis_period),-PMT(term_int_rate/100,term_tenor-loan_moratorium,$B$599),0)))))</f>
        <v>0</v>
      </c>
      <c r="AH603" s="358">
        <f>IF(AH$2&gt;term_tenor,0,IF(DebtPayment="Fixed principal","N/A",IF(DebtPercent="Calculated","N/A",IF(AH$2&lt;loan_moratorium,AH$585,IF(AND(AH$2&lt;=term_tenor,AH$2&lt;=analysis_period),-PMT(term_int_rate/100,term_tenor-loan_moratorium,$B$599),0)))))</f>
        <v>0</v>
      </c>
      <c r="AI603" s="358">
        <f>IF(AI$2&gt;term_tenor,0,IF(DebtPayment="Fixed principal","N/A",IF(DebtPercent="Calculated","N/A",IF(AI$2&lt;loan_moratorium,AI$585,IF(AND(AI$2&lt;=term_tenor,AI$2&lt;=analysis_period),-PMT(term_int_rate/100,term_tenor-loan_moratorium,$B$599),0)))))</f>
        <v>0</v>
      </c>
      <c r="AJ603" s="358">
        <f>IF(AJ$2&gt;term_tenor,0,IF(DebtPayment="Fixed principal","N/A",IF(DebtPercent="Calculated","N/A",IF(AJ$2&lt;loan_moratorium,AJ$585,IF(AND(AJ$2&lt;=term_tenor,AJ$2&lt;=analysis_period),-PMT(term_int_rate/100,term_tenor-loan_moratorium,$B$599),0)))))</f>
        <v>0</v>
      </c>
      <c r="AK603" s="358">
        <f>IF(AK$2&gt;term_tenor,0,IF(DebtPayment="Fixed principal","N/A",IF(DebtPercent="Calculated","N/A",IF(AK$2&lt;loan_moratorium,AK$585,IF(AND(AK$2&lt;=term_tenor,AK$2&lt;=analysis_period),-PMT(term_int_rate/100,term_tenor-loan_moratorium,$B$599),0)))))</f>
        <v>0</v>
      </c>
      <c r="AL603" s="358">
        <f>IF(AL$2&gt;term_tenor,0,IF(DebtPayment="Fixed principal","N/A",IF(DebtPercent="Calculated","N/A",IF(AL$2&lt;loan_moratorium,AL$585,IF(AND(AL$2&lt;=term_tenor,AL$2&lt;=analysis_period),-PMT(term_int_rate/100,term_tenor-loan_moratorium,$B$599),0)))))</f>
        <v>0</v>
      </c>
      <c r="AM603" s="358">
        <f>IF(AM$2&gt;term_tenor,0,IF(DebtPayment="Fixed principal","N/A",IF(DebtPercent="Calculated","N/A",IF(AM$2&lt;loan_moratorium,AM$585,IF(AND(AM$2&lt;=term_tenor,AM$2&lt;=analysis_period),-PMT(term_int_rate/100,term_tenor-loan_moratorium,$B$599),0)))))</f>
        <v>0</v>
      </c>
      <c r="AN603" s="358">
        <f>IF(AN$2&gt;term_tenor,0,IF(DebtPayment="Fixed principal","N/A",IF(DebtPercent="Calculated","N/A",IF(AN$2&lt;loan_moratorium,AN$585,IF(AND(AN$2&lt;=term_tenor,AN$2&lt;=analysis_period),-PMT(term_int_rate/100,term_tenor-loan_moratorium,$B$599),0)))))</f>
        <v>0</v>
      </c>
      <c r="AO603" s="358">
        <f>IF(AO$2&gt;term_tenor,0,IF(DebtPayment="Fixed principal","N/A",IF(DebtPercent="Calculated","N/A",IF(AO$2&lt;loan_moratorium,AO$585,IF(AND(AO$2&lt;=term_tenor,AO$2&lt;=analysis_period),-PMT(term_int_rate/100,term_tenor-loan_moratorium,$B$599),0)))))</f>
        <v>0</v>
      </c>
      <c r="AP603" s="358">
        <f>IF(AP$2&gt;term_tenor,0,IF(DebtPayment="Fixed principal","N/A",IF(DebtPercent="Calculated","N/A",IF(AP$2&lt;loan_moratorium,AP$585,IF(AND(AP$2&lt;=term_tenor,AP$2&lt;=analysis_period),-PMT(term_int_rate/100,term_tenor-loan_moratorium,$B$599),0)))))</f>
        <v>0</v>
      </c>
    </row>
    <row r="604" spans="1:42" s="16" customFormat="1" x14ac:dyDescent="0.2">
      <c r="A604" s="356" t="s">
        <v>287</v>
      </c>
      <c r="B604" s="187"/>
      <c r="C604" s="358">
        <f>IF(C$2&gt;term_tenor,0,IF(DebtPayment="Equal Payments","N/A",IF(DebtPercent="Calculated","N/A",IF(C$2&lt;=loan_moratorium,0,$B$599/(term_tenor-loan_moratorium)))))</f>
        <v>0</v>
      </c>
      <c r="D604" s="358">
        <f>IF(D$2&gt;term_tenor,0,IF(DebtPayment="Equal Payments","N/A",IF(DebtPercent="Calculated","N/A",IF(D$2&lt;=loan_moratorium,0,$B$599/(term_tenor-loan_moratorium)))))</f>
        <v>0</v>
      </c>
      <c r="E604" s="358">
        <f>IF(E$2&gt;term_tenor,0,IF(DebtPayment="Equal Payments","N/A",IF(DebtPercent="Calculated","N/A",IF(E$2&lt;=loan_moratorium,0,$B$599/(term_tenor-loan_moratorium)))))</f>
        <v>0</v>
      </c>
      <c r="F604" s="358">
        <f>IF(F$2&gt;term_tenor,0,IF(DebtPayment="Equal Payments","N/A",IF(DebtPercent="Calculated","N/A",IF(F$2&lt;=loan_moratorium,0,$B$599/(term_tenor-loan_moratorium)))))</f>
        <v>0</v>
      </c>
      <c r="G604" s="358">
        <f>IF(G$2&gt;term_tenor,0,IF(DebtPayment="Equal Payments","N/A",IF(DebtPercent="Calculated","N/A",IF(G$2&lt;=loan_moratorium,0,$B$599/(term_tenor-loan_moratorium)))))</f>
        <v>0</v>
      </c>
      <c r="H604" s="358">
        <f>IF(H$2&gt;term_tenor,0,IF(DebtPayment="Equal Payments","N/A",IF(DebtPercent="Calculated","N/A",IF(H$2&lt;=loan_moratorium,0,$B$599/(term_tenor-loan_moratorium)))))</f>
        <v>0</v>
      </c>
      <c r="I604" s="358">
        <f>IF(I$2&gt;term_tenor,0,IF(DebtPayment="Equal Payments","N/A",IF(DebtPercent="Calculated","N/A",IF(I$2&lt;=loan_moratorium,0,$B$599/(term_tenor-loan_moratorium)))))</f>
        <v>0</v>
      </c>
      <c r="J604" s="358">
        <f>IF(J$2&gt;term_tenor,0,IF(DebtPayment="Equal Payments","N/A",IF(DebtPercent="Calculated","N/A",IF(J$2&lt;=loan_moratorium,0,$B$599/(term_tenor-loan_moratorium)))))</f>
        <v>0</v>
      </c>
      <c r="K604" s="358">
        <f>IF(K$2&gt;term_tenor,0,IF(DebtPayment="Equal Payments","N/A",IF(DebtPercent="Calculated","N/A",IF(K$2&lt;=loan_moratorium,0,$B$599/(term_tenor-loan_moratorium)))))</f>
        <v>0</v>
      </c>
      <c r="L604" s="358">
        <f>IF(L$2&gt;term_tenor,0,IF(DebtPayment="Equal Payments","N/A",IF(DebtPercent="Calculated","N/A",IF(L$2&lt;=loan_moratorium,0,$B$599/(term_tenor-loan_moratorium)))))</f>
        <v>0</v>
      </c>
      <c r="M604" s="358">
        <f>IF(M$2&gt;term_tenor,0,IF(DebtPayment="Equal Payments","N/A",IF(DebtPercent="Calculated","N/A",IF(M$2&lt;=loan_moratorium,0,$B$599/(term_tenor-loan_moratorium)))))</f>
        <v>0</v>
      </c>
      <c r="N604" s="358">
        <f>IF(N$2&gt;term_tenor,0,IF(DebtPayment="Equal Payments","N/A",IF(DebtPercent="Calculated","N/A",IF(N$2&lt;=loan_moratorium,0,$B$599/(term_tenor-loan_moratorium)))))</f>
        <v>0</v>
      </c>
      <c r="O604" s="358">
        <f>IF(O$2&gt;term_tenor,0,IF(DebtPayment="Equal Payments","N/A",IF(DebtPercent="Calculated","N/A",IF(O$2&lt;=loan_moratorium,0,$B$599/(term_tenor-loan_moratorium)))))</f>
        <v>0</v>
      </c>
      <c r="P604" s="358">
        <f>IF(P$2&gt;term_tenor,0,IF(DebtPayment="Equal Payments","N/A",IF(DebtPercent="Calculated","N/A",IF(P$2&lt;=loan_moratorium,0,$B$599/(term_tenor-loan_moratorium)))))</f>
        <v>0</v>
      </c>
      <c r="Q604" s="358">
        <f>IF(Q$2&gt;term_tenor,0,IF(DebtPayment="Equal Payments","N/A",IF(DebtPercent="Calculated","N/A",IF(Q$2&lt;=loan_moratorium,0,$B$599/(term_tenor-loan_moratorium)))))</f>
        <v>0</v>
      </c>
      <c r="R604" s="358">
        <f>IF(R$2&gt;term_tenor,0,IF(DebtPayment="Equal Payments","N/A",IF(DebtPercent="Calculated","N/A",IF(R$2&lt;=loan_moratorium,0,$B$599/(term_tenor-loan_moratorium)))))</f>
        <v>0</v>
      </c>
      <c r="S604" s="358">
        <f>IF(S$2&gt;term_tenor,0,IF(DebtPayment="Equal Payments","N/A",IF(DebtPercent="Calculated","N/A",IF(S$2&lt;=loan_moratorium,0,$B$599/(term_tenor-loan_moratorium)))))</f>
        <v>0</v>
      </c>
      <c r="T604" s="358">
        <f>IF(T$2&gt;term_tenor,0,IF(DebtPayment="Equal Payments","N/A",IF(DebtPercent="Calculated","N/A",IF(T$2&lt;=loan_moratorium,0,$B$599/(term_tenor-loan_moratorium)))))</f>
        <v>0</v>
      </c>
      <c r="U604" s="358">
        <f>IF(U$2&gt;term_tenor,0,IF(DebtPayment="Equal Payments","N/A",IF(DebtPercent="Calculated","N/A",IF(U$2&lt;=loan_moratorium,0,$B$599/(term_tenor-loan_moratorium)))))</f>
        <v>0</v>
      </c>
      <c r="V604" s="358">
        <f>IF(V$2&gt;term_tenor,0,IF(DebtPayment="Equal Payments","N/A",IF(DebtPercent="Calculated","N/A",IF(V$2&lt;=loan_moratorium,0,$B$599/(term_tenor-loan_moratorium)))))</f>
        <v>0</v>
      </c>
      <c r="W604" s="358">
        <f>IF(W$2&gt;term_tenor,0,IF(DebtPayment="Equal Payments","N/A",IF(DebtPercent="Calculated","N/A",IF(W$2&lt;=loan_moratorium,0,$B$599/(term_tenor-loan_moratorium)))))</f>
        <v>0</v>
      </c>
      <c r="X604" s="358">
        <f>IF(X$2&gt;term_tenor,0,IF(DebtPayment="Equal Payments","N/A",IF(DebtPercent="Calculated","N/A",IF(X$2&lt;=loan_moratorium,0,$B$599/(term_tenor-loan_moratorium)))))</f>
        <v>0</v>
      </c>
      <c r="Y604" s="358">
        <f>IF(Y$2&gt;term_tenor,0,IF(DebtPayment="Equal Payments","N/A",IF(DebtPercent="Calculated","N/A",IF(Y$2&lt;=loan_moratorium,0,$B$599/(term_tenor-loan_moratorium)))))</f>
        <v>0</v>
      </c>
      <c r="Z604" s="358">
        <f>IF(Z$2&gt;term_tenor,0,IF(DebtPayment="Equal Payments","N/A",IF(DebtPercent="Calculated","N/A",IF(Z$2&lt;=loan_moratorium,0,$B$599/(term_tenor-loan_moratorium)))))</f>
        <v>0</v>
      </c>
      <c r="AA604" s="358">
        <f>IF(AA$2&gt;term_tenor,0,IF(DebtPayment="Equal Payments","N/A",IF(DebtPercent="Calculated","N/A",IF(AA$2&lt;=loan_moratorium,0,$B$599/(term_tenor-loan_moratorium)))))</f>
        <v>0</v>
      </c>
      <c r="AB604" s="358">
        <f>IF(AB$2&gt;term_tenor,0,IF(DebtPayment="Equal Payments","N/A",IF(DebtPercent="Calculated","N/A",IF(AB$2&lt;=loan_moratorium,0,$B$599/(term_tenor-loan_moratorium)))))</f>
        <v>0</v>
      </c>
      <c r="AC604" s="358">
        <f>IF(AC$2&gt;term_tenor,0,IF(DebtPayment="Equal Payments","N/A",IF(DebtPercent="Calculated","N/A",IF(AC$2&lt;=loan_moratorium,0,$B$599/(term_tenor-loan_moratorium)))))</f>
        <v>0</v>
      </c>
      <c r="AD604" s="358">
        <f>IF(AD$2&gt;term_tenor,0,IF(DebtPayment="Equal Payments","N/A",IF(DebtPercent="Calculated","N/A",IF(AD$2&lt;=loan_moratorium,0,$B$599/(term_tenor-loan_moratorium)))))</f>
        <v>0</v>
      </c>
      <c r="AE604" s="358">
        <f>IF(AE$2&gt;term_tenor,0,IF(DebtPayment="Equal Payments","N/A",IF(DebtPercent="Calculated","N/A",IF(AE$2&lt;=loan_moratorium,0,$B$599/(term_tenor-loan_moratorium)))))</f>
        <v>0</v>
      </c>
      <c r="AF604" s="358">
        <f>IF(AF$2&gt;term_tenor,0,IF(DebtPayment="Equal Payments","N/A",IF(DebtPercent="Calculated","N/A",IF(AF$2&lt;=loan_moratorium,0,$B$599/(term_tenor-loan_moratorium)))))</f>
        <v>0</v>
      </c>
      <c r="AG604" s="358">
        <f>IF(AG$2&gt;term_tenor,0,IF(DebtPayment="Equal Payments","N/A",IF(DebtPercent="Calculated","N/A",IF(AG$2&lt;=loan_moratorium,0,$B$599/(term_tenor-loan_moratorium)))))</f>
        <v>0</v>
      </c>
      <c r="AH604" s="358">
        <f>IF(AH$2&gt;term_tenor,0,IF(DebtPayment="Equal Payments","N/A",IF(DebtPercent="Calculated","N/A",IF(AH$2&lt;=loan_moratorium,0,$B$599/(term_tenor-loan_moratorium)))))</f>
        <v>0</v>
      </c>
      <c r="AI604" s="358">
        <f>IF(AI$2&gt;term_tenor,0,IF(DebtPayment="Equal Payments","N/A",IF(DebtPercent="Calculated","N/A",IF(AI$2&lt;=loan_moratorium,0,$B$599/(term_tenor-loan_moratorium)))))</f>
        <v>0</v>
      </c>
      <c r="AJ604" s="358">
        <f>IF(AJ$2&gt;term_tenor,0,IF(DebtPayment="Equal Payments","N/A",IF(DebtPercent="Calculated","N/A",IF(AJ$2&lt;=loan_moratorium,0,$B$599/(term_tenor-loan_moratorium)))))</f>
        <v>0</v>
      </c>
      <c r="AK604" s="358">
        <f>IF(AK$2&gt;term_tenor,0,IF(DebtPayment="Equal Payments","N/A",IF(DebtPercent="Calculated","N/A",IF(AK$2&lt;=loan_moratorium,0,$B$599/(term_tenor-loan_moratorium)))))</f>
        <v>0</v>
      </c>
      <c r="AL604" s="358">
        <f>IF(AL$2&gt;term_tenor,0,IF(DebtPayment="Equal Payments","N/A",IF(DebtPercent="Calculated","N/A",IF(AL$2&lt;=loan_moratorium,0,$B$599/(term_tenor-loan_moratorium)))))</f>
        <v>0</v>
      </c>
      <c r="AM604" s="358">
        <f>IF(AM$2&gt;term_tenor,0,IF(DebtPayment="Equal Payments","N/A",IF(DebtPercent="Calculated","N/A",IF(AM$2&lt;=loan_moratorium,0,$B$599/(term_tenor-loan_moratorium)))))</f>
        <v>0</v>
      </c>
      <c r="AN604" s="358">
        <f>IF(AN$2&gt;term_tenor,0,IF(DebtPayment="Equal Payments","N/A",IF(DebtPercent="Calculated","N/A",IF(AN$2&lt;=loan_moratorium,0,$B$599/(term_tenor-loan_moratorium)))))</f>
        <v>0</v>
      </c>
      <c r="AO604" s="358">
        <f>IF(AO$2&gt;term_tenor,0,IF(DebtPayment="Equal Payments","N/A",IF(DebtPercent="Calculated","N/A",IF(AO$2&lt;=loan_moratorium,0,$B$599/(term_tenor-loan_moratorium)))))</f>
        <v>0</v>
      </c>
      <c r="AP604" s="358">
        <f>IF(AP$2&gt;term_tenor,0,IF(DebtPayment="Equal Payments","N/A",IF(DebtPercent="Calculated","N/A",IF(AP$2&lt;=loan_moratorium,0,$B$599/(term_tenor-loan_moratorium)))))</f>
        <v>0</v>
      </c>
    </row>
    <row r="605" spans="1:42" s="16" customFormat="1" x14ac:dyDescent="0.2">
      <c r="A605" s="27"/>
      <c r="B605" s="187"/>
      <c r="C605" s="192"/>
      <c r="D605" s="192"/>
      <c r="E605" s="192"/>
      <c r="F605" s="192"/>
      <c r="G605" s="192"/>
      <c r="H605" s="192"/>
      <c r="I605" s="192"/>
      <c r="J605" s="192"/>
      <c r="K605" s="192"/>
      <c r="L605" s="192"/>
      <c r="M605" s="192"/>
      <c r="N605" s="192"/>
      <c r="O605" s="192"/>
      <c r="P605" s="192"/>
      <c r="Q605" s="192"/>
      <c r="R605" s="192"/>
      <c r="S605" s="192"/>
      <c r="T605" s="192"/>
      <c r="U605" s="192"/>
      <c r="V605" s="192"/>
      <c r="W605" s="192"/>
      <c r="X605" s="192"/>
      <c r="Y605" s="192"/>
      <c r="Z605" s="192"/>
      <c r="AA605" s="192"/>
      <c r="AB605" s="192"/>
      <c r="AC605" s="192"/>
      <c r="AD605" s="192"/>
      <c r="AE605" s="192"/>
      <c r="AF605" s="192"/>
      <c r="AG605" s="192"/>
      <c r="AH605" s="192"/>
      <c r="AI605" s="192"/>
      <c r="AJ605" s="192"/>
      <c r="AK605" s="192"/>
      <c r="AL605" s="192"/>
      <c r="AM605" s="192"/>
      <c r="AN605" s="192"/>
      <c r="AO605" s="192"/>
      <c r="AP605" s="192"/>
    </row>
    <row r="606" spans="1:42" s="16" customFormat="1" x14ac:dyDescent="0.2">
      <c r="A606" s="23" t="s">
        <v>251</v>
      </c>
      <c r="B606" s="146">
        <f>MIN(C606:AP606)</f>
        <v>0</v>
      </c>
      <c r="C606" s="152" t="str">
        <f t="shared" ref="C606:AP606" si="266">IF(DebtServiceCoverageRatio="Calculated",IF(AND(C$2&lt;=term_tenor,C$2&lt;=analysis_period),C592/C584,"N/A"),IF(AND(C$2&lt;=term_tenor,C$2&lt;=analysis_period),DebtServiceCoverageRatio,"N/A"))</f>
        <v>N/A</v>
      </c>
      <c r="D606" s="152" t="str">
        <f t="shared" si="266"/>
        <v>N/A</v>
      </c>
      <c r="E606" s="152" t="str">
        <f t="shared" si="266"/>
        <v>N/A</v>
      </c>
      <c r="F606" s="152" t="str">
        <f t="shared" si="266"/>
        <v>N/A</v>
      </c>
      <c r="G606" s="152" t="str">
        <f t="shared" si="266"/>
        <v>N/A</v>
      </c>
      <c r="H606" s="152" t="str">
        <f t="shared" si="266"/>
        <v>N/A</v>
      </c>
      <c r="I606" s="152" t="str">
        <f t="shared" si="266"/>
        <v>N/A</v>
      </c>
      <c r="J606" s="152" t="str">
        <f t="shared" si="266"/>
        <v>N/A</v>
      </c>
      <c r="K606" s="152" t="str">
        <f t="shared" si="266"/>
        <v>N/A</v>
      </c>
      <c r="L606" s="152" t="str">
        <f t="shared" si="266"/>
        <v>N/A</v>
      </c>
      <c r="M606" s="152" t="str">
        <f t="shared" si="266"/>
        <v>N/A</v>
      </c>
      <c r="N606" s="152" t="str">
        <f t="shared" si="266"/>
        <v>N/A</v>
      </c>
      <c r="O606" s="152" t="str">
        <f t="shared" si="266"/>
        <v>N/A</v>
      </c>
      <c r="P606" s="152" t="str">
        <f t="shared" si="266"/>
        <v>N/A</v>
      </c>
      <c r="Q606" s="152" t="str">
        <f t="shared" si="266"/>
        <v>N/A</v>
      </c>
      <c r="R606" s="152" t="str">
        <f t="shared" si="266"/>
        <v>N/A</v>
      </c>
      <c r="S606" s="152" t="str">
        <f t="shared" si="266"/>
        <v>N/A</v>
      </c>
      <c r="T606" s="152" t="str">
        <f t="shared" si="266"/>
        <v>N/A</v>
      </c>
      <c r="U606" s="152" t="str">
        <f t="shared" si="266"/>
        <v>N/A</v>
      </c>
      <c r="V606" s="152" t="str">
        <f t="shared" si="266"/>
        <v>N/A</v>
      </c>
      <c r="W606" s="152" t="str">
        <f t="shared" si="266"/>
        <v>N/A</v>
      </c>
      <c r="X606" s="152" t="str">
        <f t="shared" si="266"/>
        <v>N/A</v>
      </c>
      <c r="Y606" s="152" t="str">
        <f t="shared" si="266"/>
        <v>N/A</v>
      </c>
      <c r="Z606" s="152" t="str">
        <f t="shared" si="266"/>
        <v>N/A</v>
      </c>
      <c r="AA606" s="152" t="str">
        <f t="shared" si="266"/>
        <v>N/A</v>
      </c>
      <c r="AB606" s="152" t="str">
        <f t="shared" si="266"/>
        <v>N/A</v>
      </c>
      <c r="AC606" s="152" t="str">
        <f t="shared" si="266"/>
        <v>N/A</v>
      </c>
      <c r="AD606" s="152" t="str">
        <f t="shared" si="266"/>
        <v>N/A</v>
      </c>
      <c r="AE606" s="152" t="str">
        <f t="shared" si="266"/>
        <v>N/A</v>
      </c>
      <c r="AF606" s="152" t="str">
        <f t="shared" si="266"/>
        <v>N/A</v>
      </c>
      <c r="AG606" s="152" t="str">
        <f t="shared" si="266"/>
        <v>N/A</v>
      </c>
      <c r="AH606" s="152" t="str">
        <f t="shared" si="266"/>
        <v>N/A</v>
      </c>
      <c r="AI606" s="152" t="str">
        <f t="shared" si="266"/>
        <v>N/A</v>
      </c>
      <c r="AJ606" s="152" t="str">
        <f t="shared" si="266"/>
        <v>N/A</v>
      </c>
      <c r="AK606" s="152" t="str">
        <f t="shared" si="266"/>
        <v>N/A</v>
      </c>
      <c r="AL606" s="152" t="str">
        <f t="shared" si="266"/>
        <v>N/A</v>
      </c>
      <c r="AM606" s="152" t="str">
        <f t="shared" si="266"/>
        <v>N/A</v>
      </c>
      <c r="AN606" s="152" t="str">
        <f t="shared" si="266"/>
        <v>N/A</v>
      </c>
      <c r="AO606" s="152" t="str">
        <f t="shared" si="266"/>
        <v>N/A</v>
      </c>
      <c r="AP606" s="152" t="str">
        <f t="shared" si="266"/>
        <v>N/A</v>
      </c>
    </row>
    <row r="607" spans="1:42" s="16" customFormat="1" x14ac:dyDescent="0.2">
      <c r="A607" s="117" t="s">
        <v>355</v>
      </c>
      <c r="B607" s="146">
        <f>IF(dscr_limit_debt_fraction="Yes",SUM(B597:AP597)/(-$B$113*dscr_maximum_debt_fraction/100)*DebtServiceCoverageRatio,B606)</f>
        <v>0</v>
      </c>
      <c r="C607" s="152" t="str">
        <f t="shared" ref="C607:AP607" si="267">IF(dscr_limit_debt_fraction="Yes",B607,C$606)</f>
        <v>N/A</v>
      </c>
      <c r="D607" s="152" t="str">
        <f t="shared" si="267"/>
        <v>N/A</v>
      </c>
      <c r="E607" s="152" t="str">
        <f t="shared" si="267"/>
        <v>N/A</v>
      </c>
      <c r="F607" s="152" t="str">
        <f t="shared" si="267"/>
        <v>N/A</v>
      </c>
      <c r="G607" s="152" t="str">
        <f t="shared" si="267"/>
        <v>N/A</v>
      </c>
      <c r="H607" s="152" t="str">
        <f t="shared" si="267"/>
        <v>N/A</v>
      </c>
      <c r="I607" s="152" t="str">
        <f t="shared" si="267"/>
        <v>N/A</v>
      </c>
      <c r="J607" s="152" t="str">
        <f t="shared" si="267"/>
        <v>N/A</v>
      </c>
      <c r="K607" s="152" t="str">
        <f t="shared" si="267"/>
        <v>N/A</v>
      </c>
      <c r="L607" s="152" t="str">
        <f t="shared" si="267"/>
        <v>N/A</v>
      </c>
      <c r="M607" s="152" t="str">
        <f t="shared" si="267"/>
        <v>N/A</v>
      </c>
      <c r="N607" s="152" t="str">
        <f t="shared" si="267"/>
        <v>N/A</v>
      </c>
      <c r="O607" s="152" t="str">
        <f t="shared" si="267"/>
        <v>N/A</v>
      </c>
      <c r="P607" s="152" t="str">
        <f t="shared" si="267"/>
        <v>N/A</v>
      </c>
      <c r="Q607" s="152" t="str">
        <f t="shared" si="267"/>
        <v>N/A</v>
      </c>
      <c r="R607" s="152" t="str">
        <f t="shared" si="267"/>
        <v>N/A</v>
      </c>
      <c r="S607" s="152" t="str">
        <f t="shared" si="267"/>
        <v>N/A</v>
      </c>
      <c r="T607" s="152" t="str">
        <f t="shared" si="267"/>
        <v>N/A</v>
      </c>
      <c r="U607" s="152" t="str">
        <f t="shared" si="267"/>
        <v>N/A</v>
      </c>
      <c r="V607" s="152" t="str">
        <f t="shared" si="267"/>
        <v>N/A</v>
      </c>
      <c r="W607" s="152" t="str">
        <f t="shared" si="267"/>
        <v>N/A</v>
      </c>
      <c r="X607" s="152" t="str">
        <f t="shared" si="267"/>
        <v>N/A</v>
      </c>
      <c r="Y607" s="152" t="str">
        <f t="shared" si="267"/>
        <v>N/A</v>
      </c>
      <c r="Z607" s="152" t="str">
        <f t="shared" si="267"/>
        <v>N/A</v>
      </c>
      <c r="AA607" s="152" t="str">
        <f t="shared" si="267"/>
        <v>N/A</v>
      </c>
      <c r="AB607" s="152" t="str">
        <f t="shared" si="267"/>
        <v>N/A</v>
      </c>
      <c r="AC607" s="152" t="str">
        <f t="shared" si="267"/>
        <v>N/A</v>
      </c>
      <c r="AD607" s="152" t="str">
        <f t="shared" si="267"/>
        <v>N/A</v>
      </c>
      <c r="AE607" s="152" t="str">
        <f t="shared" si="267"/>
        <v>N/A</v>
      </c>
      <c r="AF607" s="152" t="str">
        <f t="shared" si="267"/>
        <v>N/A</v>
      </c>
      <c r="AG607" s="152" t="str">
        <f t="shared" si="267"/>
        <v>N/A</v>
      </c>
      <c r="AH607" s="152" t="str">
        <f t="shared" si="267"/>
        <v>N/A</v>
      </c>
      <c r="AI607" s="152" t="str">
        <f t="shared" si="267"/>
        <v>N/A</v>
      </c>
      <c r="AJ607" s="152" t="str">
        <f t="shared" si="267"/>
        <v>N/A</v>
      </c>
      <c r="AK607" s="152" t="str">
        <f t="shared" si="267"/>
        <v>N/A</v>
      </c>
      <c r="AL607" s="152" t="str">
        <f t="shared" si="267"/>
        <v>N/A</v>
      </c>
      <c r="AM607" s="152" t="str">
        <f t="shared" si="267"/>
        <v>N/A</v>
      </c>
      <c r="AN607" s="152" t="str">
        <f t="shared" si="267"/>
        <v>N/A</v>
      </c>
      <c r="AO607" s="152" t="str">
        <f t="shared" si="267"/>
        <v>N/A</v>
      </c>
      <c r="AP607" s="152" t="str">
        <f t="shared" si="267"/>
        <v>N/A</v>
      </c>
    </row>
    <row r="608" spans="1:42" x14ac:dyDescent="0.2">
      <c r="A608" s="31"/>
      <c r="B608" s="236"/>
    </row>
    <row r="609" spans="1:42" x14ac:dyDescent="0.2">
      <c r="A609" s="109" t="s">
        <v>336</v>
      </c>
      <c r="B609" s="276"/>
      <c r="C609" s="276"/>
      <c r="D609" s="276"/>
      <c r="E609" s="276"/>
      <c r="F609" s="276"/>
      <c r="G609" s="276"/>
      <c r="H609" s="276"/>
      <c r="I609" s="276"/>
      <c r="J609" s="276"/>
      <c r="K609" s="276"/>
      <c r="L609" s="276"/>
      <c r="M609" s="276"/>
      <c r="N609" s="276"/>
      <c r="O609" s="276"/>
      <c r="P609" s="276"/>
      <c r="Q609" s="276"/>
      <c r="R609" s="276"/>
      <c r="S609" s="276"/>
      <c r="T609" s="276"/>
      <c r="U609" s="276"/>
      <c r="V609" s="276"/>
      <c r="W609" s="276"/>
      <c r="X609" s="276"/>
      <c r="Y609" s="276"/>
      <c r="Z609" s="276"/>
      <c r="AA609" s="276"/>
      <c r="AB609" s="276"/>
      <c r="AC609" s="276"/>
      <c r="AD609" s="276"/>
      <c r="AE609" s="276"/>
      <c r="AF609" s="276"/>
      <c r="AG609" s="276"/>
      <c r="AH609" s="276"/>
      <c r="AI609" s="276"/>
      <c r="AJ609" s="276"/>
      <c r="AK609" s="276"/>
      <c r="AL609" s="276"/>
      <c r="AM609" s="276"/>
      <c r="AN609" s="276"/>
      <c r="AO609" s="276"/>
      <c r="AP609" s="276"/>
    </row>
    <row r="610" spans="1:42" x14ac:dyDescent="0.2">
      <c r="A610" s="25" t="s">
        <v>289</v>
      </c>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row>
    <row r="611" spans="1:42" x14ac:dyDescent="0.2">
      <c r="A611" s="4" t="s">
        <v>290</v>
      </c>
      <c r="B611" s="215">
        <v>0</v>
      </c>
      <c r="C611" s="215">
        <f>B614</f>
        <v>0</v>
      </c>
      <c r="D611" s="215">
        <f t="shared" ref="D611:AP611" si="268">C614</f>
        <v>0</v>
      </c>
      <c r="E611" s="215">
        <f t="shared" si="268"/>
        <v>0</v>
      </c>
      <c r="F611" s="215">
        <f t="shared" si="268"/>
        <v>0</v>
      </c>
      <c r="G611" s="215">
        <f t="shared" si="268"/>
        <v>0</v>
      </c>
      <c r="H611" s="215">
        <f t="shared" si="268"/>
        <v>0</v>
      </c>
      <c r="I611" s="215">
        <f t="shared" si="268"/>
        <v>0</v>
      </c>
      <c r="J611" s="215">
        <f t="shared" si="268"/>
        <v>0</v>
      </c>
      <c r="K611" s="215">
        <f t="shared" si="268"/>
        <v>0</v>
      </c>
      <c r="L611" s="215">
        <f t="shared" si="268"/>
        <v>0</v>
      </c>
      <c r="M611" s="215">
        <f t="shared" si="268"/>
        <v>0</v>
      </c>
      <c r="N611" s="215">
        <f t="shared" si="268"/>
        <v>0</v>
      </c>
      <c r="O611" s="215">
        <f t="shared" si="268"/>
        <v>0</v>
      </c>
      <c r="P611" s="215">
        <f t="shared" si="268"/>
        <v>0</v>
      </c>
      <c r="Q611" s="215">
        <f t="shared" si="268"/>
        <v>0</v>
      </c>
      <c r="R611" s="215">
        <f t="shared" si="268"/>
        <v>0</v>
      </c>
      <c r="S611" s="215">
        <f t="shared" si="268"/>
        <v>0</v>
      </c>
      <c r="T611" s="215">
        <f t="shared" si="268"/>
        <v>0</v>
      </c>
      <c r="U611" s="215">
        <f t="shared" si="268"/>
        <v>0</v>
      </c>
      <c r="V611" s="215">
        <f t="shared" si="268"/>
        <v>0</v>
      </c>
      <c r="W611" s="215">
        <f t="shared" si="268"/>
        <v>0</v>
      </c>
      <c r="X611" s="215">
        <f t="shared" si="268"/>
        <v>0</v>
      </c>
      <c r="Y611" s="215">
        <f t="shared" si="268"/>
        <v>0</v>
      </c>
      <c r="Z611" s="215">
        <f t="shared" si="268"/>
        <v>0</v>
      </c>
      <c r="AA611" s="215">
        <f t="shared" si="268"/>
        <v>0</v>
      </c>
      <c r="AB611" s="215">
        <f t="shared" si="268"/>
        <v>0</v>
      </c>
      <c r="AC611" s="215">
        <f t="shared" si="268"/>
        <v>0</v>
      </c>
      <c r="AD611" s="215">
        <f t="shared" si="268"/>
        <v>0</v>
      </c>
      <c r="AE611" s="215">
        <f t="shared" si="268"/>
        <v>0</v>
      </c>
      <c r="AF611" s="215">
        <f t="shared" si="268"/>
        <v>0</v>
      </c>
      <c r="AG611" s="215">
        <f t="shared" si="268"/>
        <v>0</v>
      </c>
      <c r="AH611" s="215">
        <f t="shared" si="268"/>
        <v>0</v>
      </c>
      <c r="AI611" s="215">
        <f t="shared" si="268"/>
        <v>0</v>
      </c>
      <c r="AJ611" s="215">
        <f t="shared" si="268"/>
        <v>0</v>
      </c>
      <c r="AK611" s="215">
        <f t="shared" si="268"/>
        <v>0</v>
      </c>
      <c r="AL611" s="215">
        <f t="shared" si="268"/>
        <v>0</v>
      </c>
      <c r="AM611" s="215">
        <f t="shared" si="268"/>
        <v>0</v>
      </c>
      <c r="AN611" s="215">
        <f t="shared" si="268"/>
        <v>0</v>
      </c>
      <c r="AO611" s="215">
        <f t="shared" si="268"/>
        <v>0</v>
      </c>
      <c r="AP611" s="215">
        <f t="shared" si="268"/>
        <v>0</v>
      </c>
    </row>
    <row r="612" spans="1:42" x14ac:dyDescent="0.2">
      <c r="A612" s="4" t="s">
        <v>22</v>
      </c>
      <c r="B612" s="215">
        <f t="array" ref="B612:AP612">Inputs!C196:AQ196</f>
        <v>0</v>
      </c>
      <c r="C612" s="215">
        <v>0</v>
      </c>
      <c r="D612" s="215">
        <v>0</v>
      </c>
      <c r="E612" s="215">
        <v>0</v>
      </c>
      <c r="F612" s="215">
        <v>0</v>
      </c>
      <c r="G612" s="215">
        <v>0</v>
      </c>
      <c r="H612" s="215">
        <v>0</v>
      </c>
      <c r="I612" s="215">
        <v>0</v>
      </c>
      <c r="J612" s="215">
        <v>0</v>
      </c>
      <c r="K612" s="215">
        <v>0</v>
      </c>
      <c r="L612" s="215">
        <v>0</v>
      </c>
      <c r="M612" s="215">
        <v>0</v>
      </c>
      <c r="N612" s="215">
        <v>0</v>
      </c>
      <c r="O612" s="215">
        <v>0</v>
      </c>
      <c r="P612" s="215">
        <v>0</v>
      </c>
      <c r="Q612" s="215">
        <v>0</v>
      </c>
      <c r="R612" s="215">
        <v>0</v>
      </c>
      <c r="S612" s="215">
        <v>0</v>
      </c>
      <c r="T612" s="215">
        <v>0</v>
      </c>
      <c r="U612" s="215">
        <v>0</v>
      </c>
      <c r="V612" s="215">
        <v>0</v>
      </c>
      <c r="W612" s="215">
        <v>0</v>
      </c>
      <c r="X612" s="215">
        <v>0</v>
      </c>
      <c r="Y612" s="215">
        <v>0</v>
      </c>
      <c r="Z612" s="215">
        <v>0</v>
      </c>
      <c r="AA612" s="215">
        <v>0</v>
      </c>
      <c r="AB612" s="215">
        <v>0</v>
      </c>
      <c r="AC612" s="215">
        <v>0</v>
      </c>
      <c r="AD612" s="215">
        <v>0</v>
      </c>
      <c r="AE612" s="215">
        <v>0</v>
      </c>
      <c r="AF612" s="215">
        <v>0</v>
      </c>
      <c r="AG612" s="215">
        <v>0</v>
      </c>
      <c r="AH612" s="215">
        <v>0</v>
      </c>
      <c r="AI612" s="215">
        <v>0</v>
      </c>
      <c r="AJ612" s="215">
        <v>0</v>
      </c>
      <c r="AK612" s="215">
        <v>0</v>
      </c>
      <c r="AL612" s="215">
        <v>0</v>
      </c>
      <c r="AM612" s="215">
        <v>0</v>
      </c>
      <c r="AN612" s="215">
        <v>0</v>
      </c>
      <c r="AO612" s="215">
        <v>0</v>
      </c>
      <c r="AP612" s="215">
        <v>0</v>
      </c>
    </row>
    <row r="613" spans="1:42" x14ac:dyDescent="0.2">
      <c r="A613" s="4" t="s">
        <v>291</v>
      </c>
      <c r="B613" s="216">
        <f t="array" ref="B613:AP613">Inputs!C197:AQ197</f>
        <v>0</v>
      </c>
      <c r="C613" s="216">
        <v>0</v>
      </c>
      <c r="D613" s="216">
        <v>0</v>
      </c>
      <c r="E613" s="216">
        <v>0</v>
      </c>
      <c r="F613" s="216">
        <v>0</v>
      </c>
      <c r="G613" s="216">
        <v>0</v>
      </c>
      <c r="H613" s="216">
        <v>0</v>
      </c>
      <c r="I613" s="216">
        <v>0</v>
      </c>
      <c r="J613" s="216">
        <v>0</v>
      </c>
      <c r="K613" s="216">
        <v>0</v>
      </c>
      <c r="L613" s="216">
        <v>0</v>
      </c>
      <c r="M613" s="216">
        <v>0</v>
      </c>
      <c r="N613" s="216">
        <v>0</v>
      </c>
      <c r="O613" s="216">
        <v>0</v>
      </c>
      <c r="P613" s="216">
        <v>0</v>
      </c>
      <c r="Q613" s="216">
        <v>0</v>
      </c>
      <c r="R613" s="216">
        <v>0</v>
      </c>
      <c r="S613" s="216">
        <v>0</v>
      </c>
      <c r="T613" s="216">
        <v>0</v>
      </c>
      <c r="U613" s="216">
        <v>0</v>
      </c>
      <c r="V613" s="216">
        <v>0</v>
      </c>
      <c r="W613" s="216">
        <v>0</v>
      </c>
      <c r="X613" s="216">
        <v>0</v>
      </c>
      <c r="Y613" s="216">
        <v>0</v>
      </c>
      <c r="Z613" s="216">
        <v>0</v>
      </c>
      <c r="AA613" s="216">
        <v>0</v>
      </c>
      <c r="AB613" s="216">
        <v>0</v>
      </c>
      <c r="AC613" s="216">
        <v>0</v>
      </c>
      <c r="AD613" s="216">
        <v>0</v>
      </c>
      <c r="AE613" s="216">
        <v>0</v>
      </c>
      <c r="AF613" s="216">
        <v>0</v>
      </c>
      <c r="AG613" s="216">
        <v>0</v>
      </c>
      <c r="AH613" s="216">
        <v>0</v>
      </c>
      <c r="AI613" s="216">
        <v>0</v>
      </c>
      <c r="AJ613" s="216">
        <v>0</v>
      </c>
      <c r="AK613" s="216">
        <v>0</v>
      </c>
      <c r="AL613" s="216">
        <v>0</v>
      </c>
      <c r="AM613" s="216">
        <v>0</v>
      </c>
      <c r="AN613" s="216">
        <v>0</v>
      </c>
      <c r="AO613" s="216">
        <v>0</v>
      </c>
      <c r="AP613" s="216">
        <v>0</v>
      </c>
    </row>
    <row r="614" spans="1:42" x14ac:dyDescent="0.2">
      <c r="A614" s="4" t="s">
        <v>252</v>
      </c>
      <c r="B614" s="215">
        <f t="array" ref="B614:AP614">Inputs!C198:AQ198</f>
        <v>0</v>
      </c>
      <c r="C614" s="215">
        <v>0</v>
      </c>
      <c r="D614" s="215">
        <v>0</v>
      </c>
      <c r="E614" s="215">
        <v>0</v>
      </c>
      <c r="F614" s="215">
        <v>0</v>
      </c>
      <c r="G614" s="215">
        <v>0</v>
      </c>
      <c r="H614" s="215">
        <v>0</v>
      </c>
      <c r="I614" s="215">
        <v>0</v>
      </c>
      <c r="J614" s="215">
        <v>0</v>
      </c>
      <c r="K614" s="215">
        <v>0</v>
      </c>
      <c r="L614" s="215">
        <v>0</v>
      </c>
      <c r="M614" s="215">
        <v>0</v>
      </c>
      <c r="N614" s="215">
        <v>0</v>
      </c>
      <c r="O614" s="215">
        <v>0</v>
      </c>
      <c r="P614" s="215">
        <v>0</v>
      </c>
      <c r="Q614" s="215">
        <v>0</v>
      </c>
      <c r="R614" s="215">
        <v>0</v>
      </c>
      <c r="S614" s="215">
        <v>0</v>
      </c>
      <c r="T614" s="215">
        <v>0</v>
      </c>
      <c r="U614" s="215">
        <v>0</v>
      </c>
      <c r="V614" s="215">
        <v>0</v>
      </c>
      <c r="W614" s="215">
        <v>0</v>
      </c>
      <c r="X614" s="215">
        <v>0</v>
      </c>
      <c r="Y614" s="215">
        <v>0</v>
      </c>
      <c r="Z614" s="215">
        <v>0</v>
      </c>
      <c r="AA614" s="215">
        <v>0</v>
      </c>
      <c r="AB614" s="215">
        <v>0</v>
      </c>
      <c r="AC614" s="215">
        <v>0</v>
      </c>
      <c r="AD614" s="215">
        <v>0</v>
      </c>
      <c r="AE614" s="215">
        <v>0</v>
      </c>
      <c r="AF614" s="215">
        <v>0</v>
      </c>
      <c r="AG614" s="215">
        <v>0</v>
      </c>
      <c r="AH614" s="215">
        <v>0</v>
      </c>
      <c r="AI614" s="215">
        <v>0</v>
      </c>
      <c r="AJ614" s="215">
        <v>0</v>
      </c>
      <c r="AK614" s="215">
        <v>0</v>
      </c>
      <c r="AL614" s="215">
        <v>0</v>
      </c>
      <c r="AM614" s="215">
        <v>0</v>
      </c>
      <c r="AN614" s="215">
        <v>0</v>
      </c>
      <c r="AO614" s="215">
        <v>0</v>
      </c>
      <c r="AP614" s="215">
        <v>0</v>
      </c>
    </row>
    <row r="615" spans="1:42" x14ac:dyDescent="0.2">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288</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290</v>
      </c>
      <c r="B617" s="215">
        <v>0</v>
      </c>
      <c r="C617" s="215">
        <f>B620</f>
        <v>0</v>
      </c>
      <c r="D617" s="215">
        <f t="shared" ref="D617:AP617" si="269">C620</f>
        <v>0</v>
      </c>
      <c r="E617" s="215">
        <f t="shared" si="269"/>
        <v>0</v>
      </c>
      <c r="F617" s="215">
        <f t="shared" si="269"/>
        <v>0</v>
      </c>
      <c r="G617" s="215">
        <f t="shared" si="269"/>
        <v>0</v>
      </c>
      <c r="H617" s="215">
        <f t="shared" si="269"/>
        <v>0</v>
      </c>
      <c r="I617" s="215">
        <f t="shared" si="269"/>
        <v>0</v>
      </c>
      <c r="J617" s="215">
        <f t="shared" si="269"/>
        <v>0</v>
      </c>
      <c r="K617" s="215">
        <f t="shared" si="269"/>
        <v>0</v>
      </c>
      <c r="L617" s="215">
        <f t="shared" si="269"/>
        <v>0</v>
      </c>
      <c r="M617" s="215">
        <f t="shared" si="269"/>
        <v>0</v>
      </c>
      <c r="N617" s="215">
        <f t="shared" si="269"/>
        <v>0</v>
      </c>
      <c r="O617" s="215">
        <f t="shared" si="269"/>
        <v>0</v>
      </c>
      <c r="P617" s="215">
        <f t="shared" si="269"/>
        <v>0</v>
      </c>
      <c r="Q617" s="215">
        <f t="shared" si="269"/>
        <v>0</v>
      </c>
      <c r="R617" s="215">
        <f t="shared" si="269"/>
        <v>0</v>
      </c>
      <c r="S617" s="215">
        <f t="shared" si="269"/>
        <v>0</v>
      </c>
      <c r="T617" s="215">
        <f t="shared" si="269"/>
        <v>0</v>
      </c>
      <c r="U617" s="215">
        <f t="shared" si="269"/>
        <v>0</v>
      </c>
      <c r="V617" s="215">
        <f t="shared" si="269"/>
        <v>0</v>
      </c>
      <c r="W617" s="215">
        <f t="shared" si="269"/>
        <v>0</v>
      </c>
      <c r="X617" s="215">
        <f t="shared" si="269"/>
        <v>0</v>
      </c>
      <c r="Y617" s="215">
        <f t="shared" si="269"/>
        <v>0</v>
      </c>
      <c r="Z617" s="215">
        <f t="shared" si="269"/>
        <v>0</v>
      </c>
      <c r="AA617" s="215">
        <f t="shared" si="269"/>
        <v>0</v>
      </c>
      <c r="AB617" s="215">
        <f t="shared" si="269"/>
        <v>0</v>
      </c>
      <c r="AC617" s="215">
        <f t="shared" si="269"/>
        <v>0</v>
      </c>
      <c r="AD617" s="215">
        <f t="shared" si="269"/>
        <v>0</v>
      </c>
      <c r="AE617" s="215">
        <f t="shared" si="269"/>
        <v>0</v>
      </c>
      <c r="AF617" s="215">
        <f t="shared" si="269"/>
        <v>0</v>
      </c>
      <c r="AG617" s="215">
        <f t="shared" si="269"/>
        <v>0</v>
      </c>
      <c r="AH617" s="215">
        <f t="shared" si="269"/>
        <v>0</v>
      </c>
      <c r="AI617" s="215">
        <f t="shared" si="269"/>
        <v>0</v>
      </c>
      <c r="AJ617" s="215">
        <f t="shared" si="269"/>
        <v>0</v>
      </c>
      <c r="AK617" s="215">
        <f t="shared" si="269"/>
        <v>0</v>
      </c>
      <c r="AL617" s="215">
        <f t="shared" si="269"/>
        <v>0</v>
      </c>
      <c r="AM617" s="215">
        <f t="shared" si="269"/>
        <v>0</v>
      </c>
      <c r="AN617" s="215">
        <f t="shared" si="269"/>
        <v>0</v>
      </c>
      <c r="AO617" s="215">
        <f t="shared" si="269"/>
        <v>0</v>
      </c>
      <c r="AP617" s="215">
        <f t="shared" si="269"/>
        <v>0</v>
      </c>
    </row>
    <row r="618" spans="1:42" x14ac:dyDescent="0.2">
      <c r="A618" s="4" t="s">
        <v>22</v>
      </c>
      <c r="B618" s="215">
        <f t="shared" ref="B618:AP618" si="270">IF(B$2&lt;=analysis_period,B620-B617,0)</f>
        <v>0</v>
      </c>
      <c r="C618" s="215">
        <f t="shared" si="270"/>
        <v>0</v>
      </c>
      <c r="D618" s="215">
        <f t="shared" si="270"/>
        <v>0</v>
      </c>
      <c r="E618" s="215">
        <f t="shared" si="270"/>
        <v>0</v>
      </c>
      <c r="F618" s="215">
        <f t="shared" si="270"/>
        <v>0</v>
      </c>
      <c r="G618" s="215">
        <f t="shared" si="270"/>
        <v>0</v>
      </c>
      <c r="H618" s="215">
        <f t="shared" si="270"/>
        <v>0</v>
      </c>
      <c r="I618" s="215">
        <f t="shared" si="270"/>
        <v>0</v>
      </c>
      <c r="J618" s="215">
        <f t="shared" si="270"/>
        <v>0</v>
      </c>
      <c r="K618" s="215">
        <f t="shared" si="270"/>
        <v>0</v>
      </c>
      <c r="L618" s="215">
        <f t="shared" si="270"/>
        <v>0</v>
      </c>
      <c r="M618" s="215">
        <f t="shared" si="270"/>
        <v>0</v>
      </c>
      <c r="N618" s="215">
        <f t="shared" si="270"/>
        <v>0</v>
      </c>
      <c r="O618" s="215">
        <f t="shared" si="270"/>
        <v>0</v>
      </c>
      <c r="P618" s="215">
        <f t="shared" si="270"/>
        <v>0</v>
      </c>
      <c r="Q618" s="215">
        <f t="shared" si="270"/>
        <v>0</v>
      </c>
      <c r="R618" s="215">
        <f t="shared" si="270"/>
        <v>0</v>
      </c>
      <c r="S618" s="215">
        <f t="shared" si="270"/>
        <v>0</v>
      </c>
      <c r="T618" s="215">
        <f t="shared" si="270"/>
        <v>0</v>
      </c>
      <c r="U618" s="215">
        <f t="shared" si="270"/>
        <v>0</v>
      </c>
      <c r="V618" s="215">
        <f t="shared" si="270"/>
        <v>0</v>
      </c>
      <c r="W618" s="215">
        <f t="shared" si="270"/>
        <v>0</v>
      </c>
      <c r="X618" s="215">
        <f t="shared" si="270"/>
        <v>0</v>
      </c>
      <c r="Y618" s="215">
        <f t="shared" si="270"/>
        <v>0</v>
      </c>
      <c r="Z618" s="215">
        <f t="shared" si="270"/>
        <v>0</v>
      </c>
      <c r="AA618" s="215">
        <f t="shared" si="270"/>
        <v>0</v>
      </c>
      <c r="AB618" s="215">
        <f t="shared" si="270"/>
        <v>0</v>
      </c>
      <c r="AC618" s="215">
        <f t="shared" si="270"/>
        <v>0</v>
      </c>
      <c r="AD618" s="215">
        <f t="shared" si="270"/>
        <v>0</v>
      </c>
      <c r="AE618" s="215">
        <f t="shared" si="270"/>
        <v>0</v>
      </c>
      <c r="AF618" s="215">
        <f t="shared" si="270"/>
        <v>0</v>
      </c>
      <c r="AG618" s="215">
        <f t="shared" si="270"/>
        <v>0</v>
      </c>
      <c r="AH618" s="215">
        <f t="shared" si="270"/>
        <v>0</v>
      </c>
      <c r="AI618" s="215">
        <f t="shared" si="270"/>
        <v>0</v>
      </c>
      <c r="AJ618" s="215">
        <f t="shared" si="270"/>
        <v>0</v>
      </c>
      <c r="AK618" s="215">
        <f t="shared" si="270"/>
        <v>0</v>
      </c>
      <c r="AL618" s="215">
        <f t="shared" si="270"/>
        <v>0</v>
      </c>
      <c r="AM618" s="215">
        <f t="shared" si="270"/>
        <v>0</v>
      </c>
      <c r="AN618" s="215">
        <f t="shared" si="270"/>
        <v>0</v>
      </c>
      <c r="AO618" s="215">
        <f t="shared" si="270"/>
        <v>0</v>
      </c>
      <c r="AP618" s="215">
        <f t="shared" si="270"/>
        <v>0</v>
      </c>
    </row>
    <row r="619" spans="1:42" x14ac:dyDescent="0.2">
      <c r="A619" s="4" t="s">
        <v>291</v>
      </c>
      <c r="B619" s="216">
        <v>0</v>
      </c>
      <c r="C619" s="216">
        <f t="shared" ref="C619:AP619" si="271">IF(C$2=analysis_period,-C617,0)</f>
        <v>0</v>
      </c>
      <c r="D619" s="216">
        <f t="shared" si="271"/>
        <v>0</v>
      </c>
      <c r="E619" s="216">
        <f t="shared" si="271"/>
        <v>0</v>
      </c>
      <c r="F619" s="216">
        <f t="shared" si="271"/>
        <v>0</v>
      </c>
      <c r="G619" s="216">
        <f t="shared" si="271"/>
        <v>0</v>
      </c>
      <c r="H619" s="216">
        <f t="shared" si="271"/>
        <v>0</v>
      </c>
      <c r="I619" s="216">
        <f t="shared" si="271"/>
        <v>0</v>
      </c>
      <c r="J619" s="216">
        <f t="shared" si="271"/>
        <v>0</v>
      </c>
      <c r="K619" s="216">
        <f t="shared" si="271"/>
        <v>0</v>
      </c>
      <c r="L619" s="216">
        <f t="shared" si="271"/>
        <v>0</v>
      </c>
      <c r="M619" s="216">
        <f t="shared" si="271"/>
        <v>0</v>
      </c>
      <c r="N619" s="216">
        <f t="shared" si="271"/>
        <v>0</v>
      </c>
      <c r="O619" s="216">
        <f t="shared" si="271"/>
        <v>0</v>
      </c>
      <c r="P619" s="216">
        <f t="shared" si="271"/>
        <v>0</v>
      </c>
      <c r="Q619" s="216">
        <f t="shared" si="271"/>
        <v>0</v>
      </c>
      <c r="R619" s="216">
        <f t="shared" si="271"/>
        <v>0</v>
      </c>
      <c r="S619" s="216">
        <f t="shared" si="271"/>
        <v>0</v>
      </c>
      <c r="T619" s="216">
        <f t="shared" si="271"/>
        <v>0</v>
      </c>
      <c r="U619" s="216">
        <f t="shared" si="271"/>
        <v>0</v>
      </c>
      <c r="V619" s="216">
        <f t="shared" si="271"/>
        <v>0</v>
      </c>
      <c r="W619" s="216">
        <f t="shared" si="271"/>
        <v>0</v>
      </c>
      <c r="X619" s="216">
        <f t="shared" si="271"/>
        <v>0</v>
      </c>
      <c r="Y619" s="216">
        <f t="shared" si="271"/>
        <v>0</v>
      </c>
      <c r="Z619" s="216">
        <f t="shared" si="271"/>
        <v>0</v>
      </c>
      <c r="AA619" s="216">
        <f t="shared" si="271"/>
        <v>0</v>
      </c>
      <c r="AB619" s="216">
        <f t="shared" si="271"/>
        <v>0</v>
      </c>
      <c r="AC619" s="216">
        <f t="shared" si="271"/>
        <v>0</v>
      </c>
      <c r="AD619" s="216">
        <f t="shared" si="271"/>
        <v>0</v>
      </c>
      <c r="AE619" s="216">
        <f t="shared" si="271"/>
        <v>0</v>
      </c>
      <c r="AF619" s="216">
        <f t="shared" si="271"/>
        <v>0</v>
      </c>
      <c r="AG619" s="216">
        <f t="shared" si="271"/>
        <v>0</v>
      </c>
      <c r="AH619" s="216">
        <f t="shared" si="271"/>
        <v>0</v>
      </c>
      <c r="AI619" s="216">
        <f t="shared" si="271"/>
        <v>0</v>
      </c>
      <c r="AJ619" s="216">
        <f t="shared" si="271"/>
        <v>0</v>
      </c>
      <c r="AK619" s="216">
        <f t="shared" si="271"/>
        <v>0</v>
      </c>
      <c r="AL619" s="216">
        <f t="shared" si="271"/>
        <v>0</v>
      </c>
      <c r="AM619" s="216">
        <f t="shared" si="271"/>
        <v>0</v>
      </c>
      <c r="AN619" s="216">
        <f t="shared" si="271"/>
        <v>0</v>
      </c>
      <c r="AO619" s="216">
        <f t="shared" si="271"/>
        <v>0</v>
      </c>
      <c r="AP619" s="216">
        <f t="shared" si="271"/>
        <v>0</v>
      </c>
    </row>
    <row r="620" spans="1:42" s="16" customFormat="1" x14ac:dyDescent="0.2">
      <c r="A620" s="16" t="s">
        <v>252</v>
      </c>
      <c r="B620" s="209">
        <f t="shared" ref="B620:AP620" si="272">C$73*(months_working_reserve/12)</f>
        <v>0</v>
      </c>
      <c r="C620" s="209">
        <f t="shared" si="272"/>
        <v>0</v>
      </c>
      <c r="D620" s="209">
        <f t="shared" si="272"/>
        <v>0</v>
      </c>
      <c r="E620" s="209">
        <f t="shared" si="272"/>
        <v>0</v>
      </c>
      <c r="F620" s="209">
        <f t="shared" si="272"/>
        <v>0</v>
      </c>
      <c r="G620" s="209">
        <f t="shared" si="272"/>
        <v>0</v>
      </c>
      <c r="H620" s="209">
        <f t="shared" si="272"/>
        <v>0</v>
      </c>
      <c r="I620" s="209">
        <f t="shared" si="272"/>
        <v>0</v>
      </c>
      <c r="J620" s="209">
        <f t="shared" si="272"/>
        <v>0</v>
      </c>
      <c r="K620" s="209">
        <f t="shared" si="272"/>
        <v>0</v>
      </c>
      <c r="L620" s="209">
        <f t="shared" si="272"/>
        <v>0</v>
      </c>
      <c r="M620" s="209">
        <f t="shared" si="272"/>
        <v>0</v>
      </c>
      <c r="N620" s="209">
        <f t="shared" si="272"/>
        <v>0</v>
      </c>
      <c r="O620" s="209">
        <f t="shared" si="272"/>
        <v>0</v>
      </c>
      <c r="P620" s="209">
        <f t="shared" si="272"/>
        <v>0</v>
      </c>
      <c r="Q620" s="209">
        <f t="shared" si="272"/>
        <v>0</v>
      </c>
      <c r="R620" s="209">
        <f t="shared" si="272"/>
        <v>0</v>
      </c>
      <c r="S620" s="209">
        <f t="shared" si="272"/>
        <v>0</v>
      </c>
      <c r="T620" s="209">
        <f t="shared" si="272"/>
        <v>0</v>
      </c>
      <c r="U620" s="209">
        <f t="shared" si="272"/>
        <v>0</v>
      </c>
      <c r="V620" s="209">
        <f t="shared" si="272"/>
        <v>0</v>
      </c>
      <c r="W620" s="209">
        <f t="shared" si="272"/>
        <v>0</v>
      </c>
      <c r="X620" s="209">
        <f t="shared" si="272"/>
        <v>0</v>
      </c>
      <c r="Y620" s="209">
        <f t="shared" si="272"/>
        <v>0</v>
      </c>
      <c r="Z620" s="209">
        <f t="shared" si="272"/>
        <v>0</v>
      </c>
      <c r="AA620" s="209">
        <f t="shared" si="272"/>
        <v>0</v>
      </c>
      <c r="AB620" s="209">
        <f t="shared" si="272"/>
        <v>0</v>
      </c>
      <c r="AC620" s="209">
        <f t="shared" si="272"/>
        <v>0</v>
      </c>
      <c r="AD620" s="209">
        <f t="shared" si="272"/>
        <v>0</v>
      </c>
      <c r="AE620" s="209">
        <f t="shared" si="272"/>
        <v>0</v>
      </c>
      <c r="AF620" s="209">
        <f t="shared" si="272"/>
        <v>0</v>
      </c>
      <c r="AG620" s="209">
        <f t="shared" si="272"/>
        <v>0</v>
      </c>
      <c r="AH620" s="209">
        <f t="shared" si="272"/>
        <v>0</v>
      </c>
      <c r="AI620" s="209">
        <f t="shared" si="272"/>
        <v>0</v>
      </c>
      <c r="AJ620" s="209">
        <f t="shared" si="272"/>
        <v>0</v>
      </c>
      <c r="AK620" s="209">
        <f t="shared" si="272"/>
        <v>0</v>
      </c>
      <c r="AL620" s="209">
        <f t="shared" si="272"/>
        <v>0</v>
      </c>
      <c r="AM620" s="209">
        <f t="shared" si="272"/>
        <v>0</v>
      </c>
      <c r="AN620" s="209">
        <f t="shared" si="272"/>
        <v>0</v>
      </c>
      <c r="AO620" s="209">
        <f t="shared" si="272"/>
        <v>0</v>
      </c>
      <c r="AP620" s="209">
        <f t="shared" si="272"/>
        <v>0</v>
      </c>
    </row>
    <row r="621" spans="1:42" s="16" customFormat="1" x14ac:dyDescent="0.2">
      <c r="B621" s="209"/>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D621" s="209"/>
      <c r="AE621" s="209"/>
      <c r="AF621" s="209"/>
      <c r="AG621" s="209"/>
      <c r="AH621" s="209"/>
      <c r="AI621" s="209"/>
      <c r="AJ621" s="209"/>
      <c r="AK621" s="209"/>
      <c r="AL621" s="209"/>
      <c r="AM621" s="209"/>
      <c r="AN621" s="209"/>
      <c r="AO621" s="209"/>
      <c r="AP621" s="209"/>
    </row>
    <row r="622" spans="1:42" s="16" customFormat="1" x14ac:dyDescent="0.2">
      <c r="A622" s="25" t="s">
        <v>300</v>
      </c>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row>
    <row r="623" spans="1:42" s="16" customFormat="1" x14ac:dyDescent="0.2">
      <c r="A623" s="4" t="s">
        <v>290</v>
      </c>
      <c r="B623" s="215">
        <v>0</v>
      </c>
      <c r="C623" s="215">
        <f>B626</f>
        <v>0</v>
      </c>
      <c r="D623" s="215">
        <f t="shared" ref="D623" si="273">C626</f>
        <v>0</v>
      </c>
      <c r="E623" s="215">
        <f t="shared" ref="E623" si="274">D626</f>
        <v>0</v>
      </c>
      <c r="F623" s="215">
        <f t="shared" ref="F623" si="275">E626</f>
        <v>0</v>
      </c>
      <c r="G623" s="215">
        <f t="shared" ref="G623" si="276">F626</f>
        <v>0</v>
      </c>
      <c r="H623" s="215">
        <f t="shared" ref="H623" si="277">G626</f>
        <v>0</v>
      </c>
      <c r="I623" s="215">
        <f t="shared" ref="I623" si="278">H626</f>
        <v>0</v>
      </c>
      <c r="J623" s="215">
        <f t="shared" ref="J623" si="279">I626</f>
        <v>0</v>
      </c>
      <c r="K623" s="215">
        <f t="shared" ref="K623" si="280">J626</f>
        <v>0</v>
      </c>
      <c r="L623" s="215">
        <f t="shared" ref="L623" si="281">K626</f>
        <v>0</v>
      </c>
      <c r="M623" s="215">
        <f t="shared" ref="M623" si="282">L626</f>
        <v>0</v>
      </c>
      <c r="N623" s="215">
        <f t="shared" ref="N623" si="283">M626</f>
        <v>0</v>
      </c>
      <c r="O623" s="215">
        <f t="shared" ref="O623" si="284">N626</f>
        <v>0</v>
      </c>
      <c r="P623" s="215">
        <f t="shared" ref="P623" si="285">O626</f>
        <v>0</v>
      </c>
      <c r="Q623" s="215">
        <f t="shared" ref="Q623" si="286">P626</f>
        <v>0</v>
      </c>
      <c r="R623" s="215">
        <f t="shared" ref="R623" si="287">Q626</f>
        <v>0</v>
      </c>
      <c r="S623" s="215">
        <f t="shared" ref="S623" si="288">R626</f>
        <v>0</v>
      </c>
      <c r="T623" s="215">
        <f t="shared" ref="T623" si="289">S626</f>
        <v>0</v>
      </c>
      <c r="U623" s="215">
        <f t="shared" ref="U623" si="290">T626</f>
        <v>0</v>
      </c>
      <c r="V623" s="215">
        <f t="shared" ref="V623" si="291">U626</f>
        <v>0</v>
      </c>
      <c r="W623" s="215">
        <f t="shared" ref="W623" si="292">V626</f>
        <v>0</v>
      </c>
      <c r="X623" s="215">
        <f t="shared" ref="X623" si="293">W626</f>
        <v>0</v>
      </c>
      <c r="Y623" s="215">
        <f t="shared" ref="Y623" si="294">X626</f>
        <v>0</v>
      </c>
      <c r="Z623" s="215">
        <f t="shared" ref="Z623" si="295">Y626</f>
        <v>0</v>
      </c>
      <c r="AA623" s="215">
        <f t="shared" ref="AA623" si="296">Z626</f>
        <v>0</v>
      </c>
      <c r="AB623" s="215">
        <f t="shared" ref="AB623" si="297">AA626</f>
        <v>0</v>
      </c>
      <c r="AC623" s="215">
        <f t="shared" ref="AC623" si="298">AB626</f>
        <v>0</v>
      </c>
      <c r="AD623" s="215">
        <f t="shared" ref="AD623" si="299">AC626</f>
        <v>0</v>
      </c>
      <c r="AE623" s="215">
        <f t="shared" ref="AE623" si="300">AD626</f>
        <v>0</v>
      </c>
      <c r="AF623" s="215">
        <f t="shared" ref="AF623" si="301">AE626</f>
        <v>0</v>
      </c>
      <c r="AG623" s="215">
        <f t="shared" ref="AG623" si="302">AF626</f>
        <v>0</v>
      </c>
      <c r="AH623" s="215">
        <f t="shared" ref="AH623" si="303">AG626</f>
        <v>0</v>
      </c>
      <c r="AI623" s="215">
        <f t="shared" ref="AI623" si="304">AH626</f>
        <v>0</v>
      </c>
      <c r="AJ623" s="215">
        <f t="shared" ref="AJ623" si="305">AI626</f>
        <v>0</v>
      </c>
      <c r="AK623" s="215">
        <f t="shared" ref="AK623" si="306">AJ626</f>
        <v>0</v>
      </c>
      <c r="AL623" s="215">
        <f t="shared" ref="AL623" si="307">AK626</f>
        <v>0</v>
      </c>
      <c r="AM623" s="215">
        <f t="shared" ref="AM623" si="308">AL626</f>
        <v>0</v>
      </c>
      <c r="AN623" s="215">
        <f t="shared" ref="AN623" si="309">AM626</f>
        <v>0</v>
      </c>
      <c r="AO623" s="215">
        <f t="shared" ref="AO623" si="310">AN626</f>
        <v>0</v>
      </c>
      <c r="AP623" s="215">
        <f t="shared" ref="AP623" si="311">AO626</f>
        <v>0</v>
      </c>
    </row>
    <row r="624" spans="1:42" s="16" customFormat="1" x14ac:dyDescent="0.2">
      <c r="A624" s="4" t="s">
        <v>22</v>
      </c>
      <c r="B624" s="215">
        <f t="shared" ref="B624:AP624" si="312">IF(B$2&lt;=analysis_period,B626-B623,0)</f>
        <v>0</v>
      </c>
      <c r="C624" s="215">
        <f t="shared" si="312"/>
        <v>0</v>
      </c>
      <c r="D624" s="215">
        <f t="shared" si="312"/>
        <v>0</v>
      </c>
      <c r="E624" s="215">
        <f t="shared" si="312"/>
        <v>0</v>
      </c>
      <c r="F624" s="215">
        <f t="shared" si="312"/>
        <v>0</v>
      </c>
      <c r="G624" s="215">
        <f t="shared" si="312"/>
        <v>0</v>
      </c>
      <c r="H624" s="215">
        <f t="shared" si="312"/>
        <v>0</v>
      </c>
      <c r="I624" s="215">
        <f t="shared" si="312"/>
        <v>0</v>
      </c>
      <c r="J624" s="215">
        <f t="shared" si="312"/>
        <v>0</v>
      </c>
      <c r="K624" s="215">
        <f t="shared" si="312"/>
        <v>0</v>
      </c>
      <c r="L624" s="215">
        <f t="shared" si="312"/>
        <v>0</v>
      </c>
      <c r="M624" s="215">
        <f t="shared" si="312"/>
        <v>0</v>
      </c>
      <c r="N624" s="215">
        <f t="shared" si="312"/>
        <v>0</v>
      </c>
      <c r="O624" s="215">
        <f t="shared" si="312"/>
        <v>0</v>
      </c>
      <c r="P624" s="215">
        <f t="shared" si="312"/>
        <v>0</v>
      </c>
      <c r="Q624" s="215">
        <f t="shared" si="312"/>
        <v>0</v>
      </c>
      <c r="R624" s="215">
        <f t="shared" si="312"/>
        <v>0</v>
      </c>
      <c r="S624" s="215">
        <f t="shared" si="312"/>
        <v>0</v>
      </c>
      <c r="T624" s="215">
        <f t="shared" si="312"/>
        <v>0</v>
      </c>
      <c r="U624" s="215">
        <f t="shared" si="312"/>
        <v>0</v>
      </c>
      <c r="V624" s="215">
        <f t="shared" si="312"/>
        <v>0</v>
      </c>
      <c r="W624" s="215">
        <f t="shared" si="312"/>
        <v>0</v>
      </c>
      <c r="X624" s="215">
        <f t="shared" si="312"/>
        <v>0</v>
      </c>
      <c r="Y624" s="215">
        <f t="shared" si="312"/>
        <v>0</v>
      </c>
      <c r="Z624" s="215">
        <f t="shared" si="312"/>
        <v>0</v>
      </c>
      <c r="AA624" s="215">
        <f t="shared" si="312"/>
        <v>0</v>
      </c>
      <c r="AB624" s="215">
        <f t="shared" si="312"/>
        <v>0</v>
      </c>
      <c r="AC624" s="215">
        <f t="shared" si="312"/>
        <v>0</v>
      </c>
      <c r="AD624" s="215">
        <f t="shared" si="312"/>
        <v>0</v>
      </c>
      <c r="AE624" s="215">
        <f t="shared" si="312"/>
        <v>0</v>
      </c>
      <c r="AF624" s="215">
        <f t="shared" si="312"/>
        <v>0</v>
      </c>
      <c r="AG624" s="215">
        <f t="shared" si="312"/>
        <v>0</v>
      </c>
      <c r="AH624" s="215">
        <f t="shared" si="312"/>
        <v>0</v>
      </c>
      <c r="AI624" s="215">
        <f t="shared" si="312"/>
        <v>0</v>
      </c>
      <c r="AJ624" s="215">
        <f t="shared" si="312"/>
        <v>0</v>
      </c>
      <c r="AK624" s="215">
        <f t="shared" si="312"/>
        <v>0</v>
      </c>
      <c r="AL624" s="215">
        <f t="shared" si="312"/>
        <v>0</v>
      </c>
      <c r="AM624" s="215">
        <f t="shared" si="312"/>
        <v>0</v>
      </c>
      <c r="AN624" s="215">
        <f t="shared" si="312"/>
        <v>0</v>
      </c>
      <c r="AO624" s="215">
        <f t="shared" si="312"/>
        <v>0</v>
      </c>
      <c r="AP624" s="215">
        <f t="shared" si="312"/>
        <v>0</v>
      </c>
    </row>
    <row r="625" spans="1:42" s="16" customFormat="1" x14ac:dyDescent="0.2">
      <c r="A625" s="4" t="s">
        <v>291</v>
      </c>
      <c r="B625" s="216">
        <v>0</v>
      </c>
      <c r="C625" s="216">
        <f t="shared" ref="C625:AP625" si="313">IF(C$2=analysis_period,-C623,0)</f>
        <v>0</v>
      </c>
      <c r="D625" s="216">
        <f t="shared" si="313"/>
        <v>0</v>
      </c>
      <c r="E625" s="216">
        <f t="shared" si="313"/>
        <v>0</v>
      </c>
      <c r="F625" s="216">
        <f t="shared" si="313"/>
        <v>0</v>
      </c>
      <c r="G625" s="216">
        <f t="shared" si="313"/>
        <v>0</v>
      </c>
      <c r="H625" s="216">
        <f t="shared" si="313"/>
        <v>0</v>
      </c>
      <c r="I625" s="216">
        <f t="shared" si="313"/>
        <v>0</v>
      </c>
      <c r="J625" s="216">
        <f t="shared" si="313"/>
        <v>0</v>
      </c>
      <c r="K625" s="216">
        <f t="shared" si="313"/>
        <v>0</v>
      </c>
      <c r="L625" s="216">
        <f t="shared" si="313"/>
        <v>0</v>
      </c>
      <c r="M625" s="216">
        <f t="shared" si="313"/>
        <v>0</v>
      </c>
      <c r="N625" s="216">
        <f t="shared" si="313"/>
        <v>0</v>
      </c>
      <c r="O625" s="216">
        <f t="shared" si="313"/>
        <v>0</v>
      </c>
      <c r="P625" s="216">
        <f t="shared" si="313"/>
        <v>0</v>
      </c>
      <c r="Q625" s="216">
        <f t="shared" si="313"/>
        <v>0</v>
      </c>
      <c r="R625" s="216">
        <f t="shared" si="313"/>
        <v>0</v>
      </c>
      <c r="S625" s="216">
        <f t="shared" si="313"/>
        <v>0</v>
      </c>
      <c r="T625" s="216">
        <f t="shared" si="313"/>
        <v>0</v>
      </c>
      <c r="U625" s="216">
        <f t="shared" si="313"/>
        <v>0</v>
      </c>
      <c r="V625" s="216">
        <f t="shared" si="313"/>
        <v>0</v>
      </c>
      <c r="W625" s="216">
        <f t="shared" si="313"/>
        <v>0</v>
      </c>
      <c r="X625" s="216">
        <f t="shared" si="313"/>
        <v>0</v>
      </c>
      <c r="Y625" s="216">
        <f t="shared" si="313"/>
        <v>0</v>
      </c>
      <c r="Z625" s="216">
        <f t="shared" si="313"/>
        <v>0</v>
      </c>
      <c r="AA625" s="216">
        <f t="shared" si="313"/>
        <v>0</v>
      </c>
      <c r="AB625" s="216">
        <f t="shared" si="313"/>
        <v>0</v>
      </c>
      <c r="AC625" s="216">
        <f t="shared" si="313"/>
        <v>0</v>
      </c>
      <c r="AD625" s="216">
        <f t="shared" si="313"/>
        <v>0</v>
      </c>
      <c r="AE625" s="216">
        <f t="shared" si="313"/>
        <v>0</v>
      </c>
      <c r="AF625" s="216">
        <f t="shared" si="313"/>
        <v>0</v>
      </c>
      <c r="AG625" s="216">
        <f t="shared" si="313"/>
        <v>0</v>
      </c>
      <c r="AH625" s="216">
        <f t="shared" si="313"/>
        <v>0</v>
      </c>
      <c r="AI625" s="216">
        <f t="shared" si="313"/>
        <v>0</v>
      </c>
      <c r="AJ625" s="216">
        <f t="shared" si="313"/>
        <v>0</v>
      </c>
      <c r="AK625" s="216">
        <f t="shared" si="313"/>
        <v>0</v>
      </c>
      <c r="AL625" s="216">
        <f t="shared" si="313"/>
        <v>0</v>
      </c>
      <c r="AM625" s="216">
        <f t="shared" si="313"/>
        <v>0</v>
      </c>
      <c r="AN625" s="216">
        <f t="shared" si="313"/>
        <v>0</v>
      </c>
      <c r="AO625" s="216">
        <f t="shared" si="313"/>
        <v>0</v>
      </c>
      <c r="AP625" s="216">
        <f t="shared" si="313"/>
        <v>0</v>
      </c>
    </row>
    <row r="626" spans="1:42" x14ac:dyDescent="0.2">
      <c r="A626" s="16" t="s">
        <v>252</v>
      </c>
      <c r="B626" s="209">
        <f t="shared" ref="B626:AP626" si="314">C$29*(months_receivables_reserve/12)</f>
        <v>0</v>
      </c>
      <c r="C626" s="209">
        <f t="shared" si="314"/>
        <v>0</v>
      </c>
      <c r="D626" s="209">
        <f t="shared" si="314"/>
        <v>0</v>
      </c>
      <c r="E626" s="209">
        <f t="shared" si="314"/>
        <v>0</v>
      </c>
      <c r="F626" s="209">
        <f t="shared" si="314"/>
        <v>0</v>
      </c>
      <c r="G626" s="209">
        <f t="shared" si="314"/>
        <v>0</v>
      </c>
      <c r="H626" s="209">
        <f t="shared" si="314"/>
        <v>0</v>
      </c>
      <c r="I626" s="209">
        <f t="shared" si="314"/>
        <v>0</v>
      </c>
      <c r="J626" s="209">
        <f t="shared" si="314"/>
        <v>0</v>
      </c>
      <c r="K626" s="209">
        <f t="shared" si="314"/>
        <v>0</v>
      </c>
      <c r="L626" s="209">
        <f t="shared" si="314"/>
        <v>0</v>
      </c>
      <c r="M626" s="209">
        <f t="shared" si="314"/>
        <v>0</v>
      </c>
      <c r="N626" s="209">
        <f t="shared" si="314"/>
        <v>0</v>
      </c>
      <c r="O626" s="209">
        <f t="shared" si="314"/>
        <v>0</v>
      </c>
      <c r="P626" s="209">
        <f t="shared" si="314"/>
        <v>0</v>
      </c>
      <c r="Q626" s="209">
        <f t="shared" si="314"/>
        <v>0</v>
      </c>
      <c r="R626" s="209">
        <f t="shared" si="314"/>
        <v>0</v>
      </c>
      <c r="S626" s="209">
        <f t="shared" si="314"/>
        <v>0</v>
      </c>
      <c r="T626" s="209">
        <f t="shared" si="314"/>
        <v>0</v>
      </c>
      <c r="U626" s="209">
        <f t="shared" si="314"/>
        <v>0</v>
      </c>
      <c r="V626" s="209">
        <f t="shared" si="314"/>
        <v>0</v>
      </c>
      <c r="W626" s="209">
        <f t="shared" si="314"/>
        <v>0</v>
      </c>
      <c r="X626" s="209">
        <f t="shared" si="314"/>
        <v>0</v>
      </c>
      <c r="Y626" s="209">
        <f t="shared" si="314"/>
        <v>0</v>
      </c>
      <c r="Z626" s="209">
        <f t="shared" si="314"/>
        <v>0</v>
      </c>
      <c r="AA626" s="209">
        <f t="shared" si="314"/>
        <v>0</v>
      </c>
      <c r="AB626" s="209">
        <f t="shared" si="314"/>
        <v>0</v>
      </c>
      <c r="AC626" s="209">
        <f t="shared" si="314"/>
        <v>0</v>
      </c>
      <c r="AD626" s="209">
        <f t="shared" si="314"/>
        <v>0</v>
      </c>
      <c r="AE626" s="209">
        <f t="shared" si="314"/>
        <v>0</v>
      </c>
      <c r="AF626" s="209">
        <f t="shared" si="314"/>
        <v>0</v>
      </c>
      <c r="AG626" s="209">
        <f t="shared" si="314"/>
        <v>0</v>
      </c>
      <c r="AH626" s="209">
        <f t="shared" si="314"/>
        <v>0</v>
      </c>
      <c r="AI626" s="209">
        <f t="shared" si="314"/>
        <v>0</v>
      </c>
      <c r="AJ626" s="209">
        <f t="shared" si="314"/>
        <v>0</v>
      </c>
      <c r="AK626" s="209">
        <f t="shared" si="314"/>
        <v>0</v>
      </c>
      <c r="AL626" s="209">
        <f t="shared" si="314"/>
        <v>0</v>
      </c>
      <c r="AM626" s="209">
        <f t="shared" si="314"/>
        <v>0</v>
      </c>
      <c r="AN626" s="209">
        <f t="shared" si="314"/>
        <v>0</v>
      </c>
      <c r="AO626" s="209">
        <f t="shared" si="314"/>
        <v>0</v>
      </c>
      <c r="AP626" s="209">
        <f t="shared" si="314"/>
        <v>0</v>
      </c>
    </row>
    <row r="627" spans="1:42" x14ac:dyDescent="0.2">
      <c r="A627" s="16"/>
      <c r="B627" s="20"/>
      <c r="C627" s="20"/>
      <c r="D627" s="20"/>
      <c r="E627" s="20"/>
      <c r="F627" s="20"/>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row>
    <row r="628" spans="1:42" x14ac:dyDescent="0.2">
      <c r="A628" s="25" t="s">
        <v>292</v>
      </c>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row>
    <row r="629" spans="1:42" x14ac:dyDescent="0.2">
      <c r="A629" s="4" t="s">
        <v>290</v>
      </c>
      <c r="B629" s="215">
        <v>0</v>
      </c>
      <c r="C629" s="215">
        <f>B632</f>
        <v>0</v>
      </c>
      <c r="D629" s="215">
        <f t="shared" ref="D629:AP629" si="315">C632</f>
        <v>0</v>
      </c>
      <c r="E629" s="215">
        <f t="shared" si="315"/>
        <v>0</v>
      </c>
      <c r="F629" s="215">
        <f t="shared" si="315"/>
        <v>0</v>
      </c>
      <c r="G629" s="215">
        <f t="shared" si="315"/>
        <v>0</v>
      </c>
      <c r="H629" s="215">
        <f t="shared" si="315"/>
        <v>0</v>
      </c>
      <c r="I629" s="215">
        <f t="shared" si="315"/>
        <v>0</v>
      </c>
      <c r="J629" s="215">
        <f t="shared" si="315"/>
        <v>0</v>
      </c>
      <c r="K629" s="215">
        <f t="shared" si="315"/>
        <v>0</v>
      </c>
      <c r="L629" s="215">
        <f t="shared" si="315"/>
        <v>0</v>
      </c>
      <c r="M629" s="215">
        <f t="shared" si="315"/>
        <v>0</v>
      </c>
      <c r="N629" s="215">
        <f t="shared" si="315"/>
        <v>0</v>
      </c>
      <c r="O629" s="215">
        <f t="shared" si="315"/>
        <v>0</v>
      </c>
      <c r="P629" s="215">
        <f t="shared" si="315"/>
        <v>0</v>
      </c>
      <c r="Q629" s="215">
        <f t="shared" si="315"/>
        <v>0</v>
      </c>
      <c r="R629" s="215">
        <f t="shared" si="315"/>
        <v>0</v>
      </c>
      <c r="S629" s="215">
        <f t="shared" si="315"/>
        <v>0</v>
      </c>
      <c r="T629" s="215">
        <f t="shared" si="315"/>
        <v>0</v>
      </c>
      <c r="U629" s="215">
        <f t="shared" si="315"/>
        <v>0</v>
      </c>
      <c r="V629" s="215">
        <f t="shared" si="315"/>
        <v>0</v>
      </c>
      <c r="W629" s="215">
        <f t="shared" si="315"/>
        <v>0</v>
      </c>
      <c r="X629" s="215">
        <f t="shared" si="315"/>
        <v>0</v>
      </c>
      <c r="Y629" s="215">
        <f t="shared" si="315"/>
        <v>0</v>
      </c>
      <c r="Z629" s="215">
        <f t="shared" si="315"/>
        <v>0</v>
      </c>
      <c r="AA629" s="215">
        <f t="shared" si="315"/>
        <v>0</v>
      </c>
      <c r="AB629" s="215">
        <f t="shared" si="315"/>
        <v>0</v>
      </c>
      <c r="AC629" s="215">
        <f t="shared" si="315"/>
        <v>0</v>
      </c>
      <c r="AD629" s="215">
        <f t="shared" si="315"/>
        <v>0</v>
      </c>
      <c r="AE629" s="215">
        <f t="shared" si="315"/>
        <v>0</v>
      </c>
      <c r="AF629" s="215">
        <f t="shared" si="315"/>
        <v>0</v>
      </c>
      <c r="AG629" s="215">
        <f t="shared" si="315"/>
        <v>0</v>
      </c>
      <c r="AH629" s="215">
        <f t="shared" si="315"/>
        <v>0</v>
      </c>
      <c r="AI629" s="215">
        <f t="shared" si="315"/>
        <v>0</v>
      </c>
      <c r="AJ629" s="215">
        <f t="shared" si="315"/>
        <v>0</v>
      </c>
      <c r="AK629" s="215">
        <f t="shared" si="315"/>
        <v>0</v>
      </c>
      <c r="AL629" s="215">
        <f t="shared" si="315"/>
        <v>0</v>
      </c>
      <c r="AM629" s="215">
        <f t="shared" si="315"/>
        <v>0</v>
      </c>
      <c r="AN629" s="215">
        <f t="shared" si="315"/>
        <v>0</v>
      </c>
      <c r="AO629" s="215">
        <f t="shared" si="315"/>
        <v>0</v>
      </c>
      <c r="AP629" s="215">
        <f t="shared" si="315"/>
        <v>0</v>
      </c>
    </row>
    <row r="630" spans="1:42" x14ac:dyDescent="0.2">
      <c r="A630" s="4" t="s">
        <v>71</v>
      </c>
      <c r="B630" s="215">
        <v>0</v>
      </c>
      <c r="C630" s="215">
        <f>C658</f>
        <v>0</v>
      </c>
      <c r="D630" s="215">
        <f t="shared" ref="D630:AP630" si="316">D658</f>
        <v>0</v>
      </c>
      <c r="E630" s="215">
        <f t="shared" si="316"/>
        <v>0</v>
      </c>
      <c r="F630" s="215">
        <f t="shared" si="316"/>
        <v>0</v>
      </c>
      <c r="G630" s="215">
        <f t="shared" si="316"/>
        <v>0</v>
      </c>
      <c r="H630" s="215">
        <f t="shared" si="316"/>
        <v>0</v>
      </c>
      <c r="I630" s="215">
        <f t="shared" si="316"/>
        <v>0</v>
      </c>
      <c r="J630" s="215">
        <f t="shared" si="316"/>
        <v>0</v>
      </c>
      <c r="K630" s="215">
        <f t="shared" si="316"/>
        <v>0</v>
      </c>
      <c r="L630" s="215">
        <f t="shared" si="316"/>
        <v>0</v>
      </c>
      <c r="M630" s="215">
        <f t="shared" si="316"/>
        <v>0</v>
      </c>
      <c r="N630" s="215">
        <f t="shared" si="316"/>
        <v>0</v>
      </c>
      <c r="O630" s="215">
        <f t="shared" si="316"/>
        <v>0</v>
      </c>
      <c r="P630" s="215">
        <f t="shared" si="316"/>
        <v>0</v>
      </c>
      <c r="Q630" s="215">
        <f t="shared" si="316"/>
        <v>0</v>
      </c>
      <c r="R630" s="215">
        <f t="shared" si="316"/>
        <v>0</v>
      </c>
      <c r="S630" s="215">
        <f t="shared" si="316"/>
        <v>0</v>
      </c>
      <c r="T630" s="215">
        <f t="shared" si="316"/>
        <v>0</v>
      </c>
      <c r="U630" s="215">
        <f t="shared" si="316"/>
        <v>0</v>
      </c>
      <c r="V630" s="215">
        <f t="shared" si="316"/>
        <v>0</v>
      </c>
      <c r="W630" s="215">
        <f t="shared" si="316"/>
        <v>0</v>
      </c>
      <c r="X630" s="215">
        <f t="shared" si="316"/>
        <v>0</v>
      </c>
      <c r="Y630" s="215">
        <f t="shared" si="316"/>
        <v>0</v>
      </c>
      <c r="Z630" s="215">
        <f t="shared" si="316"/>
        <v>0</v>
      </c>
      <c r="AA630" s="215">
        <f t="shared" si="316"/>
        <v>0</v>
      </c>
      <c r="AB630" s="215">
        <f t="shared" si="316"/>
        <v>0</v>
      </c>
      <c r="AC630" s="215">
        <f t="shared" si="316"/>
        <v>0</v>
      </c>
      <c r="AD630" s="215">
        <f t="shared" si="316"/>
        <v>0</v>
      </c>
      <c r="AE630" s="215">
        <f t="shared" si="316"/>
        <v>0</v>
      </c>
      <c r="AF630" s="215">
        <f t="shared" si="316"/>
        <v>0</v>
      </c>
      <c r="AG630" s="215">
        <f t="shared" si="316"/>
        <v>0</v>
      </c>
      <c r="AH630" s="215">
        <f t="shared" si="316"/>
        <v>0</v>
      </c>
      <c r="AI630" s="215">
        <f t="shared" si="316"/>
        <v>0</v>
      </c>
      <c r="AJ630" s="215">
        <f t="shared" si="316"/>
        <v>0</v>
      </c>
      <c r="AK630" s="215">
        <f t="shared" si="316"/>
        <v>0</v>
      </c>
      <c r="AL630" s="215">
        <f t="shared" si="316"/>
        <v>0</v>
      </c>
      <c r="AM630" s="215">
        <f t="shared" si="316"/>
        <v>0</v>
      </c>
      <c r="AN630" s="215">
        <f t="shared" si="316"/>
        <v>0</v>
      </c>
      <c r="AO630" s="215">
        <f t="shared" si="316"/>
        <v>0</v>
      </c>
      <c r="AP630" s="215">
        <f t="shared" si="316"/>
        <v>0</v>
      </c>
    </row>
    <row r="631" spans="1:42" x14ac:dyDescent="0.2">
      <c r="A631" s="4" t="s">
        <v>291</v>
      </c>
      <c r="B631" s="216">
        <v>0</v>
      </c>
      <c r="C631" s="216">
        <f>-C646</f>
        <v>0</v>
      </c>
      <c r="D631" s="216">
        <f t="shared" ref="D631:AP631" si="317">-D646</f>
        <v>0</v>
      </c>
      <c r="E631" s="216">
        <f t="shared" si="317"/>
        <v>0</v>
      </c>
      <c r="F631" s="216">
        <f t="shared" si="317"/>
        <v>0</v>
      </c>
      <c r="G631" s="216">
        <f t="shared" si="317"/>
        <v>0</v>
      </c>
      <c r="H631" s="216">
        <f t="shared" si="317"/>
        <v>0</v>
      </c>
      <c r="I631" s="216">
        <f t="shared" si="317"/>
        <v>0</v>
      </c>
      <c r="J631" s="216">
        <f t="shared" si="317"/>
        <v>0</v>
      </c>
      <c r="K631" s="216">
        <f t="shared" si="317"/>
        <v>0</v>
      </c>
      <c r="L631" s="216">
        <f t="shared" si="317"/>
        <v>0</v>
      </c>
      <c r="M631" s="216">
        <f t="shared" si="317"/>
        <v>0</v>
      </c>
      <c r="N631" s="216">
        <f t="shared" si="317"/>
        <v>0</v>
      </c>
      <c r="O631" s="216">
        <f t="shared" si="317"/>
        <v>0</v>
      </c>
      <c r="P631" s="216">
        <f t="shared" si="317"/>
        <v>0</v>
      </c>
      <c r="Q631" s="216">
        <f t="shared" si="317"/>
        <v>0</v>
      </c>
      <c r="R631" s="216">
        <f t="shared" si="317"/>
        <v>0</v>
      </c>
      <c r="S631" s="216">
        <f t="shared" si="317"/>
        <v>0</v>
      </c>
      <c r="T631" s="216">
        <f t="shared" si="317"/>
        <v>0</v>
      </c>
      <c r="U631" s="216">
        <f t="shared" si="317"/>
        <v>0</v>
      </c>
      <c r="V631" s="216">
        <f t="shared" si="317"/>
        <v>0</v>
      </c>
      <c r="W631" s="216">
        <f t="shared" si="317"/>
        <v>0</v>
      </c>
      <c r="X631" s="216">
        <f t="shared" si="317"/>
        <v>0</v>
      </c>
      <c r="Y631" s="216">
        <f t="shared" si="317"/>
        <v>0</v>
      </c>
      <c r="Z631" s="216">
        <f t="shared" si="317"/>
        <v>0</v>
      </c>
      <c r="AA631" s="216">
        <f t="shared" si="317"/>
        <v>0</v>
      </c>
      <c r="AB631" s="216">
        <f t="shared" si="317"/>
        <v>0</v>
      </c>
      <c r="AC631" s="216">
        <f t="shared" si="317"/>
        <v>0</v>
      </c>
      <c r="AD631" s="216">
        <f t="shared" si="317"/>
        <v>0</v>
      </c>
      <c r="AE631" s="216">
        <f t="shared" si="317"/>
        <v>0</v>
      </c>
      <c r="AF631" s="216">
        <f t="shared" si="317"/>
        <v>0</v>
      </c>
      <c r="AG631" s="216">
        <f t="shared" si="317"/>
        <v>0</v>
      </c>
      <c r="AH631" s="216">
        <f t="shared" si="317"/>
        <v>0</v>
      </c>
      <c r="AI631" s="216">
        <f t="shared" si="317"/>
        <v>0</v>
      </c>
      <c r="AJ631" s="216">
        <f t="shared" si="317"/>
        <v>0</v>
      </c>
      <c r="AK631" s="216">
        <f t="shared" si="317"/>
        <v>0</v>
      </c>
      <c r="AL631" s="216">
        <f t="shared" si="317"/>
        <v>0</v>
      </c>
      <c r="AM631" s="216">
        <f t="shared" si="317"/>
        <v>0</v>
      </c>
      <c r="AN631" s="216">
        <f t="shared" si="317"/>
        <v>0</v>
      </c>
      <c r="AO631" s="216">
        <f t="shared" si="317"/>
        <v>0</v>
      </c>
      <c r="AP631" s="216">
        <f t="shared" si="317"/>
        <v>0</v>
      </c>
    </row>
    <row r="632" spans="1:42" x14ac:dyDescent="0.2">
      <c r="A632" s="4" t="s">
        <v>252</v>
      </c>
      <c r="B632" s="215">
        <f>SUM(B629:B631)</f>
        <v>0</v>
      </c>
      <c r="C632" s="215">
        <f>SUM(C629:C631)</f>
        <v>0</v>
      </c>
      <c r="D632" s="215">
        <f t="shared" ref="D632:AP632" si="318">SUM(D629:D631)</f>
        <v>0</v>
      </c>
      <c r="E632" s="215">
        <f t="shared" si="318"/>
        <v>0</v>
      </c>
      <c r="F632" s="215">
        <f t="shared" si="318"/>
        <v>0</v>
      </c>
      <c r="G632" s="215">
        <f t="shared" si="318"/>
        <v>0</v>
      </c>
      <c r="H632" s="215">
        <f t="shared" si="318"/>
        <v>0</v>
      </c>
      <c r="I632" s="215">
        <f t="shared" si="318"/>
        <v>0</v>
      </c>
      <c r="J632" s="215">
        <f t="shared" si="318"/>
        <v>0</v>
      </c>
      <c r="K632" s="215">
        <f t="shared" si="318"/>
        <v>0</v>
      </c>
      <c r="L632" s="215">
        <f t="shared" si="318"/>
        <v>0</v>
      </c>
      <c r="M632" s="215">
        <f t="shared" si="318"/>
        <v>0</v>
      </c>
      <c r="N632" s="215">
        <f t="shared" si="318"/>
        <v>0</v>
      </c>
      <c r="O632" s="215">
        <f t="shared" si="318"/>
        <v>0</v>
      </c>
      <c r="P632" s="215">
        <f t="shared" si="318"/>
        <v>0</v>
      </c>
      <c r="Q632" s="215">
        <f t="shared" si="318"/>
        <v>0</v>
      </c>
      <c r="R632" s="215">
        <f t="shared" si="318"/>
        <v>0</v>
      </c>
      <c r="S632" s="215">
        <f t="shared" si="318"/>
        <v>0</v>
      </c>
      <c r="T632" s="215">
        <f t="shared" si="318"/>
        <v>0</v>
      </c>
      <c r="U632" s="215">
        <f t="shared" si="318"/>
        <v>0</v>
      </c>
      <c r="V632" s="215">
        <f t="shared" si="318"/>
        <v>0</v>
      </c>
      <c r="W632" s="215">
        <f t="shared" si="318"/>
        <v>0</v>
      </c>
      <c r="X632" s="215">
        <f t="shared" si="318"/>
        <v>0</v>
      </c>
      <c r="Y632" s="215">
        <f t="shared" si="318"/>
        <v>0</v>
      </c>
      <c r="Z632" s="215">
        <f t="shared" si="318"/>
        <v>0</v>
      </c>
      <c r="AA632" s="215">
        <f t="shared" si="318"/>
        <v>0</v>
      </c>
      <c r="AB632" s="215">
        <f t="shared" si="318"/>
        <v>0</v>
      </c>
      <c r="AC632" s="215">
        <f t="shared" si="318"/>
        <v>0</v>
      </c>
      <c r="AD632" s="215">
        <f t="shared" si="318"/>
        <v>0</v>
      </c>
      <c r="AE632" s="215">
        <f t="shared" si="318"/>
        <v>0</v>
      </c>
      <c r="AF632" s="215">
        <f t="shared" si="318"/>
        <v>0</v>
      </c>
      <c r="AG632" s="215">
        <f t="shared" si="318"/>
        <v>0</v>
      </c>
      <c r="AH632" s="215">
        <f t="shared" si="318"/>
        <v>0</v>
      </c>
      <c r="AI632" s="215">
        <f t="shared" si="318"/>
        <v>0</v>
      </c>
      <c r="AJ632" s="215">
        <f t="shared" si="318"/>
        <v>0</v>
      </c>
      <c r="AK632" s="215">
        <f t="shared" si="318"/>
        <v>0</v>
      </c>
      <c r="AL632" s="215">
        <f t="shared" si="318"/>
        <v>0</v>
      </c>
      <c r="AM632" s="215">
        <f t="shared" si="318"/>
        <v>0</v>
      </c>
      <c r="AN632" s="215">
        <f t="shared" si="318"/>
        <v>0</v>
      </c>
      <c r="AO632" s="215">
        <f t="shared" si="318"/>
        <v>0</v>
      </c>
      <c r="AP632" s="215">
        <f t="shared" si="318"/>
        <v>0</v>
      </c>
    </row>
    <row r="633" spans="1:42" x14ac:dyDescent="0.2">
      <c r="B633" s="20"/>
      <c r="C633" s="20"/>
      <c r="D633" s="20"/>
      <c r="E633" s="20"/>
      <c r="F633" s="20"/>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row>
    <row r="634" spans="1:42" x14ac:dyDescent="0.2">
      <c r="A634" s="4" t="s">
        <v>293</v>
      </c>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294</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28">
        <f t="shared" ref="B636:B645" si="319">SUM(C636:AP636)</f>
        <v>0</v>
      </c>
      <c r="C636" s="211">
        <f t="shared" ref="C636:AP636" si="320">IF(C$2&gt;analysis_period,0,IF(C$2=equip1_reserve_freq*$A636,equip1_reserve_cost*system_capacity*1000*(1+inflation_rate/100)^B$2,0))</f>
        <v>0</v>
      </c>
      <c r="D636" s="211">
        <f t="shared" si="320"/>
        <v>0</v>
      </c>
      <c r="E636" s="211">
        <f t="shared" si="320"/>
        <v>0</v>
      </c>
      <c r="F636" s="211">
        <f t="shared" si="320"/>
        <v>0</v>
      </c>
      <c r="G636" s="211">
        <f t="shared" si="320"/>
        <v>0</v>
      </c>
      <c r="H636" s="211">
        <f t="shared" si="320"/>
        <v>0</v>
      </c>
      <c r="I636" s="211">
        <f t="shared" si="320"/>
        <v>0</v>
      </c>
      <c r="J636" s="211">
        <f t="shared" si="320"/>
        <v>0</v>
      </c>
      <c r="K636" s="211">
        <f t="shared" si="320"/>
        <v>0</v>
      </c>
      <c r="L636" s="211">
        <f t="shared" si="320"/>
        <v>0</v>
      </c>
      <c r="M636" s="211">
        <f t="shared" si="320"/>
        <v>0</v>
      </c>
      <c r="N636" s="211">
        <f t="shared" si="320"/>
        <v>0</v>
      </c>
      <c r="O636" s="211">
        <f t="shared" si="320"/>
        <v>0</v>
      </c>
      <c r="P636" s="211">
        <f t="shared" si="320"/>
        <v>0</v>
      </c>
      <c r="Q636" s="211">
        <f t="shared" si="320"/>
        <v>0</v>
      </c>
      <c r="R636" s="211">
        <f t="shared" si="320"/>
        <v>0</v>
      </c>
      <c r="S636" s="211">
        <f t="shared" si="320"/>
        <v>0</v>
      </c>
      <c r="T636" s="211">
        <f t="shared" si="320"/>
        <v>0</v>
      </c>
      <c r="U636" s="211">
        <f t="shared" si="320"/>
        <v>0</v>
      </c>
      <c r="V636" s="211">
        <f t="shared" si="320"/>
        <v>0</v>
      </c>
      <c r="W636" s="211">
        <f t="shared" si="320"/>
        <v>0</v>
      </c>
      <c r="X636" s="211">
        <f t="shared" si="320"/>
        <v>0</v>
      </c>
      <c r="Y636" s="211">
        <f t="shared" si="320"/>
        <v>0</v>
      </c>
      <c r="Z636" s="211">
        <f t="shared" si="320"/>
        <v>0</v>
      </c>
      <c r="AA636" s="211">
        <f t="shared" si="320"/>
        <v>0</v>
      </c>
      <c r="AB636" s="211">
        <f t="shared" si="320"/>
        <v>0</v>
      </c>
      <c r="AC636" s="211">
        <f t="shared" si="320"/>
        <v>0</v>
      </c>
      <c r="AD636" s="211">
        <f t="shared" si="320"/>
        <v>0</v>
      </c>
      <c r="AE636" s="211">
        <f t="shared" si="320"/>
        <v>0</v>
      </c>
      <c r="AF636" s="211">
        <f t="shared" si="320"/>
        <v>0</v>
      </c>
      <c r="AG636" s="211">
        <f t="shared" si="320"/>
        <v>0</v>
      </c>
      <c r="AH636" s="211">
        <f t="shared" si="320"/>
        <v>0</v>
      </c>
      <c r="AI636" s="211">
        <f t="shared" si="320"/>
        <v>0</v>
      </c>
      <c r="AJ636" s="211">
        <f t="shared" si="320"/>
        <v>0</v>
      </c>
      <c r="AK636" s="211">
        <f t="shared" si="320"/>
        <v>0</v>
      </c>
      <c r="AL636" s="211">
        <f t="shared" si="320"/>
        <v>0</v>
      </c>
      <c r="AM636" s="211">
        <f t="shared" si="320"/>
        <v>0</v>
      </c>
      <c r="AN636" s="211">
        <f t="shared" si="320"/>
        <v>0</v>
      </c>
      <c r="AO636" s="211">
        <f t="shared" si="320"/>
        <v>0</v>
      </c>
      <c r="AP636" s="211">
        <f t="shared" si="320"/>
        <v>0</v>
      </c>
    </row>
    <row r="637" spans="1:42" x14ac:dyDescent="0.2">
      <c r="A637" s="4">
        <f>A636+1</f>
        <v>2</v>
      </c>
      <c r="B637" s="228">
        <f t="shared" si="319"/>
        <v>0</v>
      </c>
      <c r="C637" s="211">
        <f t="shared" ref="C637:AP637" si="321">IF(C$2&gt;analysis_period,0,IF(C$2=equip1_reserve_freq*$A637,equip1_reserve_cost*system_capacity*1000*(1+inflation_rate/100)^B$2,0))</f>
        <v>0</v>
      </c>
      <c r="D637" s="211">
        <f t="shared" si="321"/>
        <v>0</v>
      </c>
      <c r="E637" s="211">
        <f t="shared" si="321"/>
        <v>0</v>
      </c>
      <c r="F637" s="211">
        <f t="shared" si="321"/>
        <v>0</v>
      </c>
      <c r="G637" s="211">
        <f t="shared" si="321"/>
        <v>0</v>
      </c>
      <c r="H637" s="211">
        <f t="shared" si="321"/>
        <v>0</v>
      </c>
      <c r="I637" s="211">
        <f t="shared" si="321"/>
        <v>0</v>
      </c>
      <c r="J637" s="211">
        <f t="shared" si="321"/>
        <v>0</v>
      </c>
      <c r="K637" s="211">
        <f t="shared" si="321"/>
        <v>0</v>
      </c>
      <c r="L637" s="211">
        <f t="shared" si="321"/>
        <v>0</v>
      </c>
      <c r="M637" s="211">
        <f t="shared" si="321"/>
        <v>0</v>
      </c>
      <c r="N637" s="211">
        <f t="shared" si="321"/>
        <v>0</v>
      </c>
      <c r="O637" s="211">
        <f t="shared" si="321"/>
        <v>0</v>
      </c>
      <c r="P637" s="211">
        <f t="shared" si="321"/>
        <v>0</v>
      </c>
      <c r="Q637" s="211">
        <f t="shared" si="321"/>
        <v>0</v>
      </c>
      <c r="R637" s="211">
        <f t="shared" si="321"/>
        <v>0</v>
      </c>
      <c r="S637" s="211">
        <f t="shared" si="321"/>
        <v>0</v>
      </c>
      <c r="T637" s="211">
        <f t="shared" si="321"/>
        <v>0</v>
      </c>
      <c r="U637" s="211">
        <f t="shared" si="321"/>
        <v>0</v>
      </c>
      <c r="V637" s="211">
        <f t="shared" si="321"/>
        <v>0</v>
      </c>
      <c r="W637" s="211">
        <f t="shared" si="321"/>
        <v>0</v>
      </c>
      <c r="X637" s="211">
        <f t="shared" si="321"/>
        <v>0</v>
      </c>
      <c r="Y637" s="211">
        <f t="shared" si="321"/>
        <v>0</v>
      </c>
      <c r="Z637" s="211">
        <f t="shared" si="321"/>
        <v>0</v>
      </c>
      <c r="AA637" s="211">
        <f t="shared" si="321"/>
        <v>0</v>
      </c>
      <c r="AB637" s="211">
        <f t="shared" si="321"/>
        <v>0</v>
      </c>
      <c r="AC637" s="211">
        <f t="shared" si="321"/>
        <v>0</v>
      </c>
      <c r="AD637" s="211">
        <f t="shared" si="321"/>
        <v>0</v>
      </c>
      <c r="AE637" s="211">
        <f t="shared" si="321"/>
        <v>0</v>
      </c>
      <c r="AF637" s="211">
        <f t="shared" si="321"/>
        <v>0</v>
      </c>
      <c r="AG637" s="211">
        <f t="shared" si="321"/>
        <v>0</v>
      </c>
      <c r="AH637" s="211">
        <f t="shared" si="321"/>
        <v>0</v>
      </c>
      <c r="AI637" s="211">
        <f t="shared" si="321"/>
        <v>0</v>
      </c>
      <c r="AJ637" s="211">
        <f t="shared" si="321"/>
        <v>0</v>
      </c>
      <c r="AK637" s="211">
        <f t="shared" si="321"/>
        <v>0</v>
      </c>
      <c r="AL637" s="211">
        <f t="shared" si="321"/>
        <v>0</v>
      </c>
      <c r="AM637" s="211">
        <f t="shared" si="321"/>
        <v>0</v>
      </c>
      <c r="AN637" s="211">
        <f t="shared" si="321"/>
        <v>0</v>
      </c>
      <c r="AO637" s="211">
        <f t="shared" si="321"/>
        <v>0</v>
      </c>
      <c r="AP637" s="211">
        <f t="shared" si="321"/>
        <v>0</v>
      </c>
    </row>
    <row r="638" spans="1:42" x14ac:dyDescent="0.2">
      <c r="A638" s="4">
        <f t="shared" ref="A638:A645" si="322">A637+1</f>
        <v>3</v>
      </c>
      <c r="B638" s="228">
        <f t="shared" si="319"/>
        <v>0</v>
      </c>
      <c r="C638" s="211">
        <f t="shared" ref="C638:AP638" si="323">IF(C$2&gt;analysis_period,0,IF(C$2=equip1_reserve_freq*$A638,equip1_reserve_cost*system_capacity*1000*(1+inflation_rate/100)^B$2,0))</f>
        <v>0</v>
      </c>
      <c r="D638" s="211">
        <f t="shared" si="323"/>
        <v>0</v>
      </c>
      <c r="E638" s="211">
        <f t="shared" si="323"/>
        <v>0</v>
      </c>
      <c r="F638" s="211">
        <f t="shared" si="323"/>
        <v>0</v>
      </c>
      <c r="G638" s="211">
        <f t="shared" si="323"/>
        <v>0</v>
      </c>
      <c r="H638" s="211">
        <f t="shared" si="323"/>
        <v>0</v>
      </c>
      <c r="I638" s="211">
        <f t="shared" si="323"/>
        <v>0</v>
      </c>
      <c r="J638" s="211">
        <f t="shared" si="323"/>
        <v>0</v>
      </c>
      <c r="K638" s="211">
        <f t="shared" si="323"/>
        <v>0</v>
      </c>
      <c r="L638" s="211">
        <f t="shared" si="323"/>
        <v>0</v>
      </c>
      <c r="M638" s="211">
        <f t="shared" si="323"/>
        <v>0</v>
      </c>
      <c r="N638" s="211">
        <f t="shared" si="323"/>
        <v>0</v>
      </c>
      <c r="O638" s="211">
        <f t="shared" si="323"/>
        <v>0</v>
      </c>
      <c r="P638" s="211">
        <f t="shared" si="323"/>
        <v>0</v>
      </c>
      <c r="Q638" s="211">
        <f t="shared" si="323"/>
        <v>0</v>
      </c>
      <c r="R638" s="211">
        <f t="shared" si="323"/>
        <v>0</v>
      </c>
      <c r="S638" s="211">
        <f t="shared" si="323"/>
        <v>0</v>
      </c>
      <c r="T638" s="211">
        <f t="shared" si="323"/>
        <v>0</v>
      </c>
      <c r="U638" s="211">
        <f t="shared" si="323"/>
        <v>0</v>
      </c>
      <c r="V638" s="211">
        <f t="shared" si="323"/>
        <v>0</v>
      </c>
      <c r="W638" s="211">
        <f t="shared" si="323"/>
        <v>0</v>
      </c>
      <c r="X638" s="211">
        <f t="shared" si="323"/>
        <v>0</v>
      </c>
      <c r="Y638" s="211">
        <f t="shared" si="323"/>
        <v>0</v>
      </c>
      <c r="Z638" s="211">
        <f t="shared" si="323"/>
        <v>0</v>
      </c>
      <c r="AA638" s="211">
        <f t="shared" si="323"/>
        <v>0</v>
      </c>
      <c r="AB638" s="211">
        <f t="shared" si="323"/>
        <v>0</v>
      </c>
      <c r="AC638" s="211">
        <f t="shared" si="323"/>
        <v>0</v>
      </c>
      <c r="AD638" s="211">
        <f t="shared" si="323"/>
        <v>0</v>
      </c>
      <c r="AE638" s="211">
        <f t="shared" si="323"/>
        <v>0</v>
      </c>
      <c r="AF638" s="211">
        <f t="shared" si="323"/>
        <v>0</v>
      </c>
      <c r="AG638" s="211">
        <f t="shared" si="323"/>
        <v>0</v>
      </c>
      <c r="AH638" s="211">
        <f t="shared" si="323"/>
        <v>0</v>
      </c>
      <c r="AI638" s="211">
        <f t="shared" si="323"/>
        <v>0</v>
      </c>
      <c r="AJ638" s="211">
        <f t="shared" si="323"/>
        <v>0</v>
      </c>
      <c r="AK638" s="211">
        <f t="shared" si="323"/>
        <v>0</v>
      </c>
      <c r="AL638" s="211">
        <f t="shared" si="323"/>
        <v>0</v>
      </c>
      <c r="AM638" s="211">
        <f t="shared" si="323"/>
        <v>0</v>
      </c>
      <c r="AN638" s="211">
        <f t="shared" si="323"/>
        <v>0</v>
      </c>
      <c r="AO638" s="211">
        <f t="shared" si="323"/>
        <v>0</v>
      </c>
      <c r="AP638" s="211">
        <f t="shared" si="323"/>
        <v>0</v>
      </c>
    </row>
    <row r="639" spans="1:42" x14ac:dyDescent="0.2">
      <c r="A639" s="4">
        <f t="shared" si="322"/>
        <v>4</v>
      </c>
      <c r="B639" s="228">
        <f t="shared" si="319"/>
        <v>0</v>
      </c>
      <c r="C639" s="211">
        <f t="shared" ref="C639:AP639" si="324">IF(C$2&gt;analysis_period,0,IF(C$2=equip1_reserve_freq*$A639,equip1_reserve_cost*system_capacity*1000*(1+inflation_rate/100)^B$2,0))</f>
        <v>0</v>
      </c>
      <c r="D639" s="211">
        <f t="shared" si="324"/>
        <v>0</v>
      </c>
      <c r="E639" s="211">
        <f t="shared" si="324"/>
        <v>0</v>
      </c>
      <c r="F639" s="211">
        <f t="shared" si="324"/>
        <v>0</v>
      </c>
      <c r="G639" s="211">
        <f t="shared" si="324"/>
        <v>0</v>
      </c>
      <c r="H639" s="211">
        <f t="shared" si="324"/>
        <v>0</v>
      </c>
      <c r="I639" s="211">
        <f t="shared" si="324"/>
        <v>0</v>
      </c>
      <c r="J639" s="211">
        <f t="shared" si="324"/>
        <v>0</v>
      </c>
      <c r="K639" s="211">
        <f t="shared" si="324"/>
        <v>0</v>
      </c>
      <c r="L639" s="211">
        <f t="shared" si="324"/>
        <v>0</v>
      </c>
      <c r="M639" s="211">
        <f t="shared" si="324"/>
        <v>0</v>
      </c>
      <c r="N639" s="211">
        <f t="shared" si="324"/>
        <v>0</v>
      </c>
      <c r="O639" s="211">
        <f t="shared" si="324"/>
        <v>0</v>
      </c>
      <c r="P639" s="211">
        <f t="shared" si="324"/>
        <v>0</v>
      </c>
      <c r="Q639" s="211">
        <f t="shared" si="324"/>
        <v>0</v>
      </c>
      <c r="R639" s="211">
        <f t="shared" si="324"/>
        <v>0</v>
      </c>
      <c r="S639" s="211">
        <f t="shared" si="324"/>
        <v>0</v>
      </c>
      <c r="T639" s="211">
        <f t="shared" si="324"/>
        <v>0</v>
      </c>
      <c r="U639" s="211">
        <f t="shared" si="324"/>
        <v>0</v>
      </c>
      <c r="V639" s="211">
        <f t="shared" si="324"/>
        <v>0</v>
      </c>
      <c r="W639" s="211">
        <f t="shared" si="324"/>
        <v>0</v>
      </c>
      <c r="X639" s="211">
        <f t="shared" si="324"/>
        <v>0</v>
      </c>
      <c r="Y639" s="211">
        <f t="shared" si="324"/>
        <v>0</v>
      </c>
      <c r="Z639" s="211">
        <f t="shared" si="324"/>
        <v>0</v>
      </c>
      <c r="AA639" s="211">
        <f t="shared" si="324"/>
        <v>0</v>
      </c>
      <c r="AB639" s="211">
        <f t="shared" si="324"/>
        <v>0</v>
      </c>
      <c r="AC639" s="211">
        <f t="shared" si="324"/>
        <v>0</v>
      </c>
      <c r="AD639" s="211">
        <f t="shared" si="324"/>
        <v>0</v>
      </c>
      <c r="AE639" s="211">
        <f t="shared" si="324"/>
        <v>0</v>
      </c>
      <c r="AF639" s="211">
        <f t="shared" si="324"/>
        <v>0</v>
      </c>
      <c r="AG639" s="211">
        <f t="shared" si="324"/>
        <v>0</v>
      </c>
      <c r="AH639" s="211">
        <f t="shared" si="324"/>
        <v>0</v>
      </c>
      <c r="AI639" s="211">
        <f t="shared" si="324"/>
        <v>0</v>
      </c>
      <c r="AJ639" s="211">
        <f t="shared" si="324"/>
        <v>0</v>
      </c>
      <c r="AK639" s="211">
        <f t="shared" si="324"/>
        <v>0</v>
      </c>
      <c r="AL639" s="211">
        <f t="shared" si="324"/>
        <v>0</v>
      </c>
      <c r="AM639" s="211">
        <f t="shared" si="324"/>
        <v>0</v>
      </c>
      <c r="AN639" s="211">
        <f t="shared" si="324"/>
        <v>0</v>
      </c>
      <c r="AO639" s="211">
        <f t="shared" si="324"/>
        <v>0</v>
      </c>
      <c r="AP639" s="211">
        <f t="shared" si="324"/>
        <v>0</v>
      </c>
    </row>
    <row r="640" spans="1:42" x14ac:dyDescent="0.2">
      <c r="A640" s="4">
        <f t="shared" si="322"/>
        <v>5</v>
      </c>
      <c r="B640" s="228">
        <f t="shared" si="319"/>
        <v>0</v>
      </c>
      <c r="C640" s="211">
        <f t="shared" ref="C640:AP640" si="325">IF(C$2&gt;analysis_period,0,IF(C$2=equip1_reserve_freq*$A640,equip1_reserve_cost*system_capacity*1000*(1+inflation_rate/100)^B$2,0))</f>
        <v>0</v>
      </c>
      <c r="D640" s="211">
        <f t="shared" si="325"/>
        <v>0</v>
      </c>
      <c r="E640" s="211">
        <f t="shared" si="325"/>
        <v>0</v>
      </c>
      <c r="F640" s="211">
        <f t="shared" si="325"/>
        <v>0</v>
      </c>
      <c r="G640" s="211">
        <f t="shared" si="325"/>
        <v>0</v>
      </c>
      <c r="H640" s="211">
        <f t="shared" si="325"/>
        <v>0</v>
      </c>
      <c r="I640" s="211">
        <f t="shared" si="325"/>
        <v>0</v>
      </c>
      <c r="J640" s="211">
        <f t="shared" si="325"/>
        <v>0</v>
      </c>
      <c r="K640" s="211">
        <f t="shared" si="325"/>
        <v>0</v>
      </c>
      <c r="L640" s="211">
        <f t="shared" si="325"/>
        <v>0</v>
      </c>
      <c r="M640" s="211">
        <f t="shared" si="325"/>
        <v>0</v>
      </c>
      <c r="N640" s="211">
        <f t="shared" si="325"/>
        <v>0</v>
      </c>
      <c r="O640" s="211">
        <f t="shared" si="325"/>
        <v>0</v>
      </c>
      <c r="P640" s="211">
        <f t="shared" si="325"/>
        <v>0</v>
      </c>
      <c r="Q640" s="211">
        <f t="shared" si="325"/>
        <v>0</v>
      </c>
      <c r="R640" s="211">
        <f t="shared" si="325"/>
        <v>0</v>
      </c>
      <c r="S640" s="211">
        <f t="shared" si="325"/>
        <v>0</v>
      </c>
      <c r="T640" s="211">
        <f t="shared" si="325"/>
        <v>0</v>
      </c>
      <c r="U640" s="211">
        <f t="shared" si="325"/>
        <v>0</v>
      </c>
      <c r="V640" s="211">
        <f t="shared" si="325"/>
        <v>0</v>
      </c>
      <c r="W640" s="211">
        <f t="shared" si="325"/>
        <v>0</v>
      </c>
      <c r="X640" s="211">
        <f t="shared" si="325"/>
        <v>0</v>
      </c>
      <c r="Y640" s="211">
        <f t="shared" si="325"/>
        <v>0</v>
      </c>
      <c r="Z640" s="211">
        <f t="shared" si="325"/>
        <v>0</v>
      </c>
      <c r="AA640" s="211">
        <f t="shared" si="325"/>
        <v>0</v>
      </c>
      <c r="AB640" s="211">
        <f t="shared" si="325"/>
        <v>0</v>
      </c>
      <c r="AC640" s="211">
        <f t="shared" si="325"/>
        <v>0</v>
      </c>
      <c r="AD640" s="211">
        <f t="shared" si="325"/>
        <v>0</v>
      </c>
      <c r="AE640" s="211">
        <f t="shared" si="325"/>
        <v>0</v>
      </c>
      <c r="AF640" s="211">
        <f t="shared" si="325"/>
        <v>0</v>
      </c>
      <c r="AG640" s="211">
        <f t="shared" si="325"/>
        <v>0</v>
      </c>
      <c r="AH640" s="211">
        <f t="shared" si="325"/>
        <v>0</v>
      </c>
      <c r="AI640" s="211">
        <f t="shared" si="325"/>
        <v>0</v>
      </c>
      <c r="AJ640" s="211">
        <f t="shared" si="325"/>
        <v>0</v>
      </c>
      <c r="AK640" s="211">
        <f t="shared" si="325"/>
        <v>0</v>
      </c>
      <c r="AL640" s="211">
        <f t="shared" si="325"/>
        <v>0</v>
      </c>
      <c r="AM640" s="211">
        <f t="shared" si="325"/>
        <v>0</v>
      </c>
      <c r="AN640" s="211">
        <f t="shared" si="325"/>
        <v>0</v>
      </c>
      <c r="AO640" s="211">
        <f t="shared" si="325"/>
        <v>0</v>
      </c>
      <c r="AP640" s="211">
        <f t="shared" si="325"/>
        <v>0</v>
      </c>
    </row>
    <row r="641" spans="1:42" x14ac:dyDescent="0.2">
      <c r="A641" s="4">
        <f t="shared" si="322"/>
        <v>6</v>
      </c>
      <c r="B641" s="228">
        <f t="shared" si="319"/>
        <v>0</v>
      </c>
      <c r="C641" s="211">
        <f t="shared" ref="C641:AP641" si="326">IF(C$2&gt;analysis_period,0,IF(C$2=equip1_reserve_freq*$A641,equip1_reserve_cost*system_capacity*1000*(1+inflation_rate/100)^B$2,0))</f>
        <v>0</v>
      </c>
      <c r="D641" s="211">
        <f t="shared" si="326"/>
        <v>0</v>
      </c>
      <c r="E641" s="211">
        <f t="shared" si="326"/>
        <v>0</v>
      </c>
      <c r="F641" s="211">
        <f t="shared" si="326"/>
        <v>0</v>
      </c>
      <c r="G641" s="211">
        <f t="shared" si="326"/>
        <v>0</v>
      </c>
      <c r="H641" s="211">
        <f t="shared" si="326"/>
        <v>0</v>
      </c>
      <c r="I641" s="211">
        <f t="shared" si="326"/>
        <v>0</v>
      </c>
      <c r="J641" s="211">
        <f t="shared" si="326"/>
        <v>0</v>
      </c>
      <c r="K641" s="211">
        <f t="shared" si="326"/>
        <v>0</v>
      </c>
      <c r="L641" s="211">
        <f t="shared" si="326"/>
        <v>0</v>
      </c>
      <c r="M641" s="211">
        <f t="shared" si="326"/>
        <v>0</v>
      </c>
      <c r="N641" s="211">
        <f t="shared" si="326"/>
        <v>0</v>
      </c>
      <c r="O641" s="211">
        <f t="shared" si="326"/>
        <v>0</v>
      </c>
      <c r="P641" s="211">
        <f t="shared" si="326"/>
        <v>0</v>
      </c>
      <c r="Q641" s="211">
        <f t="shared" si="326"/>
        <v>0</v>
      </c>
      <c r="R641" s="211">
        <f t="shared" si="326"/>
        <v>0</v>
      </c>
      <c r="S641" s="211">
        <f t="shared" si="326"/>
        <v>0</v>
      </c>
      <c r="T641" s="211">
        <f t="shared" si="326"/>
        <v>0</v>
      </c>
      <c r="U641" s="211">
        <f t="shared" si="326"/>
        <v>0</v>
      </c>
      <c r="V641" s="211">
        <f t="shared" si="326"/>
        <v>0</v>
      </c>
      <c r="W641" s="211">
        <f t="shared" si="326"/>
        <v>0</v>
      </c>
      <c r="X641" s="211">
        <f t="shared" si="326"/>
        <v>0</v>
      </c>
      <c r="Y641" s="211">
        <f t="shared" si="326"/>
        <v>0</v>
      </c>
      <c r="Z641" s="211">
        <f t="shared" si="326"/>
        <v>0</v>
      </c>
      <c r="AA641" s="211">
        <f t="shared" si="326"/>
        <v>0</v>
      </c>
      <c r="AB641" s="211">
        <f t="shared" si="326"/>
        <v>0</v>
      </c>
      <c r="AC641" s="211">
        <f t="shared" si="326"/>
        <v>0</v>
      </c>
      <c r="AD641" s="211">
        <f t="shared" si="326"/>
        <v>0</v>
      </c>
      <c r="AE641" s="211">
        <f t="shared" si="326"/>
        <v>0</v>
      </c>
      <c r="AF641" s="211">
        <f t="shared" si="326"/>
        <v>0</v>
      </c>
      <c r="AG641" s="211">
        <f t="shared" si="326"/>
        <v>0</v>
      </c>
      <c r="AH641" s="211">
        <f t="shared" si="326"/>
        <v>0</v>
      </c>
      <c r="AI641" s="211">
        <f t="shared" si="326"/>
        <v>0</v>
      </c>
      <c r="AJ641" s="211">
        <f t="shared" si="326"/>
        <v>0</v>
      </c>
      <c r="AK641" s="211">
        <f t="shared" si="326"/>
        <v>0</v>
      </c>
      <c r="AL641" s="211">
        <f t="shared" si="326"/>
        <v>0</v>
      </c>
      <c r="AM641" s="211">
        <f t="shared" si="326"/>
        <v>0</v>
      </c>
      <c r="AN641" s="211">
        <f t="shared" si="326"/>
        <v>0</v>
      </c>
      <c r="AO641" s="211">
        <f t="shared" si="326"/>
        <v>0</v>
      </c>
      <c r="AP641" s="211">
        <f t="shared" si="326"/>
        <v>0</v>
      </c>
    </row>
    <row r="642" spans="1:42" x14ac:dyDescent="0.2">
      <c r="A642" s="4">
        <f t="shared" si="322"/>
        <v>7</v>
      </c>
      <c r="B642" s="228">
        <f t="shared" si="319"/>
        <v>0</v>
      </c>
      <c r="C642" s="211">
        <f t="shared" ref="C642:AP642" si="327">IF(C$2&gt;analysis_period,0,IF(C$2=equip1_reserve_freq*$A642,equip1_reserve_cost*system_capacity*1000*(1+inflation_rate/100)^B$2,0))</f>
        <v>0</v>
      </c>
      <c r="D642" s="211">
        <f t="shared" si="327"/>
        <v>0</v>
      </c>
      <c r="E642" s="211">
        <f t="shared" si="327"/>
        <v>0</v>
      </c>
      <c r="F642" s="211">
        <f t="shared" si="327"/>
        <v>0</v>
      </c>
      <c r="G642" s="211">
        <f t="shared" si="327"/>
        <v>0</v>
      </c>
      <c r="H642" s="211">
        <f t="shared" si="327"/>
        <v>0</v>
      </c>
      <c r="I642" s="211">
        <f t="shared" si="327"/>
        <v>0</v>
      </c>
      <c r="J642" s="211">
        <f t="shared" si="327"/>
        <v>0</v>
      </c>
      <c r="K642" s="211">
        <f t="shared" si="327"/>
        <v>0</v>
      </c>
      <c r="L642" s="211">
        <f t="shared" si="327"/>
        <v>0</v>
      </c>
      <c r="M642" s="211">
        <f t="shared" si="327"/>
        <v>0</v>
      </c>
      <c r="N642" s="211">
        <f t="shared" si="327"/>
        <v>0</v>
      </c>
      <c r="O642" s="211">
        <f t="shared" si="327"/>
        <v>0</v>
      </c>
      <c r="P642" s="211">
        <f t="shared" si="327"/>
        <v>0</v>
      </c>
      <c r="Q642" s="211">
        <f t="shared" si="327"/>
        <v>0</v>
      </c>
      <c r="R642" s="211">
        <f t="shared" si="327"/>
        <v>0</v>
      </c>
      <c r="S642" s="211">
        <f t="shared" si="327"/>
        <v>0</v>
      </c>
      <c r="T642" s="211">
        <f t="shared" si="327"/>
        <v>0</v>
      </c>
      <c r="U642" s="211">
        <f t="shared" si="327"/>
        <v>0</v>
      </c>
      <c r="V642" s="211">
        <f t="shared" si="327"/>
        <v>0</v>
      </c>
      <c r="W642" s="211">
        <f t="shared" si="327"/>
        <v>0</v>
      </c>
      <c r="X642" s="211">
        <f t="shared" si="327"/>
        <v>0</v>
      </c>
      <c r="Y642" s="211">
        <f t="shared" si="327"/>
        <v>0</v>
      </c>
      <c r="Z642" s="211">
        <f t="shared" si="327"/>
        <v>0</v>
      </c>
      <c r="AA642" s="211">
        <f t="shared" si="327"/>
        <v>0</v>
      </c>
      <c r="AB642" s="211">
        <f t="shared" si="327"/>
        <v>0</v>
      </c>
      <c r="AC642" s="211">
        <f t="shared" si="327"/>
        <v>0</v>
      </c>
      <c r="AD642" s="211">
        <f t="shared" si="327"/>
        <v>0</v>
      </c>
      <c r="AE642" s="211">
        <f t="shared" si="327"/>
        <v>0</v>
      </c>
      <c r="AF642" s="211">
        <f t="shared" si="327"/>
        <v>0</v>
      </c>
      <c r="AG642" s="211">
        <f t="shared" si="327"/>
        <v>0</v>
      </c>
      <c r="AH642" s="211">
        <f t="shared" si="327"/>
        <v>0</v>
      </c>
      <c r="AI642" s="211">
        <f t="shared" si="327"/>
        <v>0</v>
      </c>
      <c r="AJ642" s="211">
        <f t="shared" si="327"/>
        <v>0</v>
      </c>
      <c r="AK642" s="211">
        <f t="shared" si="327"/>
        <v>0</v>
      </c>
      <c r="AL642" s="211">
        <f t="shared" si="327"/>
        <v>0</v>
      </c>
      <c r="AM642" s="211">
        <f t="shared" si="327"/>
        <v>0</v>
      </c>
      <c r="AN642" s="211">
        <f t="shared" si="327"/>
        <v>0</v>
      </c>
      <c r="AO642" s="211">
        <f t="shared" si="327"/>
        <v>0</v>
      </c>
      <c r="AP642" s="211">
        <f t="shared" si="327"/>
        <v>0</v>
      </c>
    </row>
    <row r="643" spans="1:42" x14ac:dyDescent="0.2">
      <c r="A643" s="4">
        <f t="shared" si="322"/>
        <v>8</v>
      </c>
      <c r="B643" s="228">
        <f t="shared" si="319"/>
        <v>0</v>
      </c>
      <c r="C643" s="211">
        <f t="shared" ref="C643:AP643" si="328">IF(C$2&gt;analysis_period,0,IF(C$2=equip1_reserve_freq*$A643,equip1_reserve_cost*system_capacity*1000*(1+inflation_rate/100)^B$2,0))</f>
        <v>0</v>
      </c>
      <c r="D643" s="211">
        <f t="shared" si="328"/>
        <v>0</v>
      </c>
      <c r="E643" s="211">
        <f t="shared" si="328"/>
        <v>0</v>
      </c>
      <c r="F643" s="211">
        <f t="shared" si="328"/>
        <v>0</v>
      </c>
      <c r="G643" s="211">
        <f t="shared" si="328"/>
        <v>0</v>
      </c>
      <c r="H643" s="211">
        <f t="shared" si="328"/>
        <v>0</v>
      </c>
      <c r="I643" s="211">
        <f t="shared" si="328"/>
        <v>0</v>
      </c>
      <c r="J643" s="211">
        <f t="shared" si="328"/>
        <v>0</v>
      </c>
      <c r="K643" s="211">
        <f t="shared" si="328"/>
        <v>0</v>
      </c>
      <c r="L643" s="211">
        <f t="shared" si="328"/>
        <v>0</v>
      </c>
      <c r="M643" s="211">
        <f t="shared" si="328"/>
        <v>0</v>
      </c>
      <c r="N643" s="211">
        <f t="shared" si="328"/>
        <v>0</v>
      </c>
      <c r="O643" s="211">
        <f t="shared" si="328"/>
        <v>0</v>
      </c>
      <c r="P643" s="211">
        <f t="shared" si="328"/>
        <v>0</v>
      </c>
      <c r="Q643" s="211">
        <f t="shared" si="328"/>
        <v>0</v>
      </c>
      <c r="R643" s="211">
        <f t="shared" si="328"/>
        <v>0</v>
      </c>
      <c r="S643" s="211">
        <f t="shared" si="328"/>
        <v>0</v>
      </c>
      <c r="T643" s="211">
        <f t="shared" si="328"/>
        <v>0</v>
      </c>
      <c r="U643" s="211">
        <f t="shared" si="328"/>
        <v>0</v>
      </c>
      <c r="V643" s="211">
        <f t="shared" si="328"/>
        <v>0</v>
      </c>
      <c r="W643" s="211">
        <f t="shared" si="328"/>
        <v>0</v>
      </c>
      <c r="X643" s="211">
        <f t="shared" si="328"/>
        <v>0</v>
      </c>
      <c r="Y643" s="211">
        <f t="shared" si="328"/>
        <v>0</v>
      </c>
      <c r="Z643" s="211">
        <f t="shared" si="328"/>
        <v>0</v>
      </c>
      <c r="AA643" s="211">
        <f t="shared" si="328"/>
        <v>0</v>
      </c>
      <c r="AB643" s="211">
        <f t="shared" si="328"/>
        <v>0</v>
      </c>
      <c r="AC643" s="211">
        <f t="shared" si="328"/>
        <v>0</v>
      </c>
      <c r="AD643" s="211">
        <f t="shared" si="328"/>
        <v>0</v>
      </c>
      <c r="AE643" s="211">
        <f t="shared" si="328"/>
        <v>0</v>
      </c>
      <c r="AF643" s="211">
        <f t="shared" si="328"/>
        <v>0</v>
      </c>
      <c r="AG643" s="211">
        <f t="shared" si="328"/>
        <v>0</v>
      </c>
      <c r="AH643" s="211">
        <f t="shared" si="328"/>
        <v>0</v>
      </c>
      <c r="AI643" s="211">
        <f t="shared" si="328"/>
        <v>0</v>
      </c>
      <c r="AJ643" s="211">
        <f t="shared" si="328"/>
        <v>0</v>
      </c>
      <c r="AK643" s="211">
        <f t="shared" si="328"/>
        <v>0</v>
      </c>
      <c r="AL643" s="211">
        <f t="shared" si="328"/>
        <v>0</v>
      </c>
      <c r="AM643" s="211">
        <f t="shared" si="328"/>
        <v>0</v>
      </c>
      <c r="AN643" s="211">
        <f t="shared" si="328"/>
        <v>0</v>
      </c>
      <c r="AO643" s="211">
        <f t="shared" si="328"/>
        <v>0</v>
      </c>
      <c r="AP643" s="211">
        <f t="shared" si="328"/>
        <v>0</v>
      </c>
    </row>
    <row r="644" spans="1:42" x14ac:dyDescent="0.2">
      <c r="A644" s="4">
        <f>A643+1</f>
        <v>9</v>
      </c>
      <c r="B644" s="228">
        <f t="shared" si="319"/>
        <v>0</v>
      </c>
      <c r="C644" s="211">
        <f t="shared" ref="C644:AP644" si="329">IF(C$2&gt;analysis_period,0,IF(C$2=equip1_reserve_freq*$A644,equip1_reserve_cost*system_capacity*1000*(1+inflation_rate/100)^B$2,0))</f>
        <v>0</v>
      </c>
      <c r="D644" s="211">
        <f t="shared" si="329"/>
        <v>0</v>
      </c>
      <c r="E644" s="211">
        <f t="shared" si="329"/>
        <v>0</v>
      </c>
      <c r="F644" s="211">
        <f t="shared" si="329"/>
        <v>0</v>
      </c>
      <c r="G644" s="211">
        <f t="shared" si="329"/>
        <v>0</v>
      </c>
      <c r="H644" s="211">
        <f t="shared" si="329"/>
        <v>0</v>
      </c>
      <c r="I644" s="211">
        <f t="shared" si="329"/>
        <v>0</v>
      </c>
      <c r="J644" s="211">
        <f t="shared" si="329"/>
        <v>0</v>
      </c>
      <c r="K644" s="211">
        <f t="shared" si="329"/>
        <v>0</v>
      </c>
      <c r="L644" s="211">
        <f t="shared" si="329"/>
        <v>0</v>
      </c>
      <c r="M644" s="211">
        <f t="shared" si="329"/>
        <v>0</v>
      </c>
      <c r="N644" s="211">
        <f t="shared" si="329"/>
        <v>0</v>
      </c>
      <c r="O644" s="211">
        <f t="shared" si="329"/>
        <v>0</v>
      </c>
      <c r="P644" s="211">
        <f t="shared" si="329"/>
        <v>0</v>
      </c>
      <c r="Q644" s="211">
        <f t="shared" si="329"/>
        <v>0</v>
      </c>
      <c r="R644" s="211">
        <f t="shared" si="329"/>
        <v>0</v>
      </c>
      <c r="S644" s="211">
        <f t="shared" si="329"/>
        <v>0</v>
      </c>
      <c r="T644" s="211">
        <f t="shared" si="329"/>
        <v>0</v>
      </c>
      <c r="U644" s="211">
        <f t="shared" si="329"/>
        <v>0</v>
      </c>
      <c r="V644" s="211">
        <f t="shared" si="329"/>
        <v>0</v>
      </c>
      <c r="W644" s="211">
        <f t="shared" si="329"/>
        <v>0</v>
      </c>
      <c r="X644" s="211">
        <f t="shared" si="329"/>
        <v>0</v>
      </c>
      <c r="Y644" s="211">
        <f t="shared" si="329"/>
        <v>0</v>
      </c>
      <c r="Z644" s="211">
        <f t="shared" si="329"/>
        <v>0</v>
      </c>
      <c r="AA644" s="211">
        <f t="shared" si="329"/>
        <v>0</v>
      </c>
      <c r="AB644" s="211">
        <f t="shared" si="329"/>
        <v>0</v>
      </c>
      <c r="AC644" s="211">
        <f t="shared" si="329"/>
        <v>0</v>
      </c>
      <c r="AD644" s="211">
        <f t="shared" si="329"/>
        <v>0</v>
      </c>
      <c r="AE644" s="211">
        <f t="shared" si="329"/>
        <v>0</v>
      </c>
      <c r="AF644" s="211">
        <f t="shared" si="329"/>
        <v>0</v>
      </c>
      <c r="AG644" s="211">
        <f t="shared" si="329"/>
        <v>0</v>
      </c>
      <c r="AH644" s="211">
        <f t="shared" si="329"/>
        <v>0</v>
      </c>
      <c r="AI644" s="211">
        <f t="shared" si="329"/>
        <v>0</v>
      </c>
      <c r="AJ644" s="211">
        <f t="shared" si="329"/>
        <v>0</v>
      </c>
      <c r="AK644" s="211">
        <f t="shared" si="329"/>
        <v>0</v>
      </c>
      <c r="AL644" s="211">
        <f t="shared" si="329"/>
        <v>0</v>
      </c>
      <c r="AM644" s="211">
        <f t="shared" si="329"/>
        <v>0</v>
      </c>
      <c r="AN644" s="211">
        <f t="shared" si="329"/>
        <v>0</v>
      </c>
      <c r="AO644" s="211">
        <f t="shared" si="329"/>
        <v>0</v>
      </c>
      <c r="AP644" s="211">
        <f t="shared" si="329"/>
        <v>0</v>
      </c>
    </row>
    <row r="645" spans="1:42" x14ac:dyDescent="0.2">
      <c r="A645" s="4">
        <f t="shared" si="322"/>
        <v>10</v>
      </c>
      <c r="B645" s="228">
        <f t="shared" si="319"/>
        <v>0</v>
      </c>
      <c r="C645" s="211">
        <f t="shared" ref="C645:AP645" si="330">IF(C$2&gt;analysis_period,0,IF(C$2=equip1_reserve_freq*$A645,equip1_reserve_cost*system_capacity*1000*(1+inflation_rate/100)^B$2,0))</f>
        <v>0</v>
      </c>
      <c r="D645" s="211">
        <f t="shared" si="330"/>
        <v>0</v>
      </c>
      <c r="E645" s="211">
        <f t="shared" si="330"/>
        <v>0</v>
      </c>
      <c r="F645" s="211">
        <f t="shared" si="330"/>
        <v>0</v>
      </c>
      <c r="G645" s="211">
        <f t="shared" si="330"/>
        <v>0</v>
      </c>
      <c r="H645" s="211">
        <f t="shared" si="330"/>
        <v>0</v>
      </c>
      <c r="I645" s="211">
        <f t="shared" si="330"/>
        <v>0</v>
      </c>
      <c r="J645" s="211">
        <f t="shared" si="330"/>
        <v>0</v>
      </c>
      <c r="K645" s="211">
        <f t="shared" si="330"/>
        <v>0</v>
      </c>
      <c r="L645" s="211">
        <f t="shared" si="330"/>
        <v>0</v>
      </c>
      <c r="M645" s="211">
        <f t="shared" si="330"/>
        <v>0</v>
      </c>
      <c r="N645" s="211">
        <f t="shared" si="330"/>
        <v>0</v>
      </c>
      <c r="O645" s="211">
        <f t="shared" si="330"/>
        <v>0</v>
      </c>
      <c r="P645" s="211">
        <f t="shared" si="330"/>
        <v>0</v>
      </c>
      <c r="Q645" s="211">
        <f t="shared" si="330"/>
        <v>0</v>
      </c>
      <c r="R645" s="211">
        <f t="shared" si="330"/>
        <v>0</v>
      </c>
      <c r="S645" s="211">
        <f t="shared" si="330"/>
        <v>0</v>
      </c>
      <c r="T645" s="211">
        <f t="shared" si="330"/>
        <v>0</v>
      </c>
      <c r="U645" s="211">
        <f t="shared" si="330"/>
        <v>0</v>
      </c>
      <c r="V645" s="211">
        <f t="shared" si="330"/>
        <v>0</v>
      </c>
      <c r="W645" s="211">
        <f t="shared" si="330"/>
        <v>0</v>
      </c>
      <c r="X645" s="211">
        <f t="shared" si="330"/>
        <v>0</v>
      </c>
      <c r="Y645" s="211">
        <f t="shared" si="330"/>
        <v>0</v>
      </c>
      <c r="Z645" s="211">
        <f t="shared" si="330"/>
        <v>0</v>
      </c>
      <c r="AA645" s="211">
        <f t="shared" si="330"/>
        <v>0</v>
      </c>
      <c r="AB645" s="211">
        <f t="shared" si="330"/>
        <v>0</v>
      </c>
      <c r="AC645" s="211">
        <f t="shared" si="330"/>
        <v>0</v>
      </c>
      <c r="AD645" s="211">
        <f t="shared" si="330"/>
        <v>0</v>
      </c>
      <c r="AE645" s="211">
        <f t="shared" si="330"/>
        <v>0</v>
      </c>
      <c r="AF645" s="211">
        <f t="shared" si="330"/>
        <v>0</v>
      </c>
      <c r="AG645" s="211">
        <f t="shared" si="330"/>
        <v>0</v>
      </c>
      <c r="AH645" s="211">
        <f t="shared" si="330"/>
        <v>0</v>
      </c>
      <c r="AI645" s="211">
        <f t="shared" si="330"/>
        <v>0</v>
      </c>
      <c r="AJ645" s="211">
        <f t="shared" si="330"/>
        <v>0</v>
      </c>
      <c r="AK645" s="211">
        <f t="shared" si="330"/>
        <v>0</v>
      </c>
      <c r="AL645" s="211">
        <f t="shared" si="330"/>
        <v>0</v>
      </c>
      <c r="AM645" s="211">
        <f t="shared" si="330"/>
        <v>0</v>
      </c>
      <c r="AN645" s="211">
        <f t="shared" si="330"/>
        <v>0</v>
      </c>
      <c r="AO645" s="211">
        <f t="shared" si="330"/>
        <v>0</v>
      </c>
      <c r="AP645" s="211">
        <f t="shared" si="330"/>
        <v>0</v>
      </c>
    </row>
    <row r="646" spans="1:42" x14ac:dyDescent="0.2">
      <c r="A646" s="37" t="s">
        <v>13</v>
      </c>
      <c r="B646" s="28"/>
      <c r="C646" s="215">
        <f>SUM(C636:C645)</f>
        <v>0</v>
      </c>
      <c r="D646" s="215">
        <f t="shared" ref="D646:AD646" si="331">SUM(D636:D645)</f>
        <v>0</v>
      </c>
      <c r="E646" s="215">
        <f t="shared" si="331"/>
        <v>0</v>
      </c>
      <c r="F646" s="215">
        <f t="shared" si="331"/>
        <v>0</v>
      </c>
      <c r="G646" s="215">
        <f t="shared" si="331"/>
        <v>0</v>
      </c>
      <c r="H646" s="215">
        <f t="shared" si="331"/>
        <v>0</v>
      </c>
      <c r="I646" s="215">
        <f t="shared" si="331"/>
        <v>0</v>
      </c>
      <c r="J646" s="215">
        <f t="shared" si="331"/>
        <v>0</v>
      </c>
      <c r="K646" s="215">
        <f t="shared" si="331"/>
        <v>0</v>
      </c>
      <c r="L646" s="215">
        <f t="shared" si="331"/>
        <v>0</v>
      </c>
      <c r="M646" s="215">
        <f t="shared" si="331"/>
        <v>0</v>
      </c>
      <c r="N646" s="215">
        <f t="shared" si="331"/>
        <v>0</v>
      </c>
      <c r="O646" s="215">
        <f t="shared" si="331"/>
        <v>0</v>
      </c>
      <c r="P646" s="215">
        <f t="shared" si="331"/>
        <v>0</v>
      </c>
      <c r="Q646" s="215">
        <f t="shared" si="331"/>
        <v>0</v>
      </c>
      <c r="R646" s="215">
        <f t="shared" si="331"/>
        <v>0</v>
      </c>
      <c r="S646" s="215">
        <f t="shared" si="331"/>
        <v>0</v>
      </c>
      <c r="T646" s="215">
        <f t="shared" si="331"/>
        <v>0</v>
      </c>
      <c r="U646" s="215">
        <f t="shared" si="331"/>
        <v>0</v>
      </c>
      <c r="V646" s="215">
        <f t="shared" si="331"/>
        <v>0</v>
      </c>
      <c r="W646" s="215">
        <f t="shared" si="331"/>
        <v>0</v>
      </c>
      <c r="X646" s="215">
        <f t="shared" si="331"/>
        <v>0</v>
      </c>
      <c r="Y646" s="215">
        <f t="shared" si="331"/>
        <v>0</v>
      </c>
      <c r="Z646" s="215">
        <f t="shared" si="331"/>
        <v>0</v>
      </c>
      <c r="AA646" s="215">
        <f t="shared" si="331"/>
        <v>0</v>
      </c>
      <c r="AB646" s="215">
        <f t="shared" si="331"/>
        <v>0</v>
      </c>
      <c r="AC646" s="215">
        <f t="shared" si="331"/>
        <v>0</v>
      </c>
      <c r="AD646" s="215">
        <f t="shared" si="331"/>
        <v>0</v>
      </c>
      <c r="AE646" s="215">
        <f t="shared" ref="AE646" si="332">SUM(AE636:AE645)</f>
        <v>0</v>
      </c>
      <c r="AF646" s="215">
        <f t="shared" ref="AF646:AP646" si="333">SUM(AF636:AF645)</f>
        <v>0</v>
      </c>
      <c r="AG646" s="215">
        <f t="shared" si="333"/>
        <v>0</v>
      </c>
      <c r="AH646" s="215">
        <f t="shared" si="333"/>
        <v>0</v>
      </c>
      <c r="AI646" s="215">
        <f t="shared" si="333"/>
        <v>0</v>
      </c>
      <c r="AJ646" s="215">
        <f t="shared" si="333"/>
        <v>0</v>
      </c>
      <c r="AK646" s="215">
        <f t="shared" si="333"/>
        <v>0</v>
      </c>
      <c r="AL646" s="215">
        <f t="shared" si="333"/>
        <v>0</v>
      </c>
      <c r="AM646" s="215">
        <f t="shared" si="333"/>
        <v>0</v>
      </c>
      <c r="AN646" s="215">
        <f t="shared" si="333"/>
        <v>0</v>
      </c>
      <c r="AO646" s="215">
        <f t="shared" si="333"/>
        <v>0</v>
      </c>
      <c r="AP646" s="215">
        <f t="shared" si="333"/>
        <v>0</v>
      </c>
    </row>
    <row r="647" spans="1:42" x14ac:dyDescent="0.2">
      <c r="A647" s="4" t="s">
        <v>295</v>
      </c>
      <c r="B647" s="20"/>
      <c r="C647" s="20"/>
      <c r="D647" s="20"/>
      <c r="E647" s="20"/>
      <c r="F647" s="20"/>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row>
    <row r="648" spans="1:42" x14ac:dyDescent="0.2">
      <c r="A648" s="4">
        <v>1</v>
      </c>
      <c r="B648" s="228">
        <f t="shared" ref="B648:B657" si="334">SUM(C648:AP648)</f>
        <v>0</v>
      </c>
      <c r="C648" s="215">
        <f>IF(C$2&lt;=equip1_reserve_freq*$A$636,$B$636/(equip1_reserve_freq),0)</f>
        <v>0</v>
      </c>
      <c r="D648" s="215">
        <f>IF(D$2&lt;=equip1_reserve_freq*$A$636,$B$636/(equip1_reserve_freq),0)</f>
        <v>0</v>
      </c>
      <c r="E648" s="215">
        <f>IF(E$2&lt;=equip1_reserve_freq*$A$636,$B$636/(equip1_reserve_freq),0)</f>
        <v>0</v>
      </c>
      <c r="F648" s="215">
        <f>IF(F$2&lt;=equip1_reserve_freq*$A$636,$B$636/(equip1_reserve_freq),0)</f>
        <v>0</v>
      </c>
      <c r="G648" s="215">
        <f>IF(G$2&lt;=equip1_reserve_freq*$A$636,$B$636/(equip1_reserve_freq),0)</f>
        <v>0</v>
      </c>
      <c r="H648" s="215">
        <f>IF(H$2&lt;=equip1_reserve_freq*$A$636,$B$636/(equip1_reserve_freq),0)</f>
        <v>0</v>
      </c>
      <c r="I648" s="215">
        <f>IF(I$2&lt;=equip1_reserve_freq*$A$636,$B$636/(equip1_reserve_freq),0)</f>
        <v>0</v>
      </c>
      <c r="J648" s="215">
        <f>IF(J$2&lt;=equip1_reserve_freq*$A$636,$B$636/(equip1_reserve_freq),0)</f>
        <v>0</v>
      </c>
      <c r="K648" s="215">
        <f>IF(K$2&lt;=equip1_reserve_freq*$A$636,$B$636/(equip1_reserve_freq),0)</f>
        <v>0</v>
      </c>
      <c r="L648" s="215">
        <f>IF(L$2&lt;=equip1_reserve_freq*$A$636,$B$636/(equip1_reserve_freq),0)</f>
        <v>0</v>
      </c>
      <c r="M648" s="215">
        <f>IF(M$2&lt;=equip1_reserve_freq*$A$636,$B$636/(equip1_reserve_freq),0)</f>
        <v>0</v>
      </c>
      <c r="N648" s="215">
        <f>IF(N$2&lt;=equip1_reserve_freq*$A$636,$B$636/(equip1_reserve_freq),0)</f>
        <v>0</v>
      </c>
      <c r="O648" s="215">
        <f>IF(O$2&lt;=equip1_reserve_freq*$A$636,$B$636/(equip1_reserve_freq),0)</f>
        <v>0</v>
      </c>
      <c r="P648" s="215">
        <f>IF(P$2&lt;=equip1_reserve_freq*$A$636,$B$636/(equip1_reserve_freq),0)</f>
        <v>0</v>
      </c>
      <c r="Q648" s="215">
        <f>IF(Q$2&lt;=equip1_reserve_freq*$A$636,$B$636/(equip1_reserve_freq),0)</f>
        <v>0</v>
      </c>
      <c r="R648" s="215">
        <f>IF(R$2&lt;=equip1_reserve_freq*$A$636,$B$636/(equip1_reserve_freq),0)</f>
        <v>0</v>
      </c>
      <c r="S648" s="215">
        <f>IF(S$2&lt;=equip1_reserve_freq*$A$636,$B$636/(equip1_reserve_freq),0)</f>
        <v>0</v>
      </c>
      <c r="T648" s="215">
        <f>IF(T$2&lt;=equip1_reserve_freq*$A$636,$B$636/(equip1_reserve_freq),0)</f>
        <v>0</v>
      </c>
      <c r="U648" s="215">
        <f>IF(U$2&lt;=equip1_reserve_freq*$A$636,$B$636/(equip1_reserve_freq),0)</f>
        <v>0</v>
      </c>
      <c r="V648" s="215">
        <f>IF(V$2&lt;=equip1_reserve_freq*$A$636,$B$636/(equip1_reserve_freq),0)</f>
        <v>0</v>
      </c>
      <c r="W648" s="215">
        <f>IF(W$2&lt;=equip1_reserve_freq*$A$636,$B$636/(equip1_reserve_freq),0)</f>
        <v>0</v>
      </c>
      <c r="X648" s="215">
        <f>IF(X$2&lt;=equip1_reserve_freq*$A$636,$B$636/(equip1_reserve_freq),0)</f>
        <v>0</v>
      </c>
      <c r="Y648" s="215">
        <f>IF(Y$2&lt;=equip1_reserve_freq*$A$636,$B$636/(equip1_reserve_freq),0)</f>
        <v>0</v>
      </c>
      <c r="Z648" s="215">
        <f>IF(Z$2&lt;=equip1_reserve_freq*$A$636,$B$636/(equip1_reserve_freq),0)</f>
        <v>0</v>
      </c>
      <c r="AA648" s="215">
        <f>IF(AA$2&lt;=equip1_reserve_freq*$A$636,$B$636/(equip1_reserve_freq),0)</f>
        <v>0</v>
      </c>
      <c r="AB648" s="215">
        <f>IF(AB$2&lt;=equip1_reserve_freq*$A$636,$B$636/(equip1_reserve_freq),0)</f>
        <v>0</v>
      </c>
      <c r="AC648" s="215">
        <f>IF(AC$2&lt;=equip1_reserve_freq*$A$636,$B$636/(equip1_reserve_freq),0)</f>
        <v>0</v>
      </c>
      <c r="AD648" s="215">
        <f>IF(AD$2&lt;=equip1_reserve_freq*$A$636,$B$636/(equip1_reserve_freq),0)</f>
        <v>0</v>
      </c>
      <c r="AE648" s="215">
        <f>IF(AE$2&lt;=equip1_reserve_freq*$A$636,$B$636/(equip1_reserve_freq),0)</f>
        <v>0</v>
      </c>
      <c r="AF648" s="215">
        <f>IF(AF$2&lt;=equip1_reserve_freq*$A$636,$B$636/(equip1_reserve_freq),0)</f>
        <v>0</v>
      </c>
      <c r="AG648" s="215">
        <f>IF(AG$2&lt;=equip1_reserve_freq*$A$636,$B$636/(equip1_reserve_freq),0)</f>
        <v>0</v>
      </c>
      <c r="AH648" s="215">
        <f>IF(AH$2&lt;=equip1_reserve_freq*$A$636,$B$636/(equip1_reserve_freq),0)</f>
        <v>0</v>
      </c>
      <c r="AI648" s="215">
        <f>IF(AI$2&lt;=equip1_reserve_freq*$A$636,$B$636/(equip1_reserve_freq),0)</f>
        <v>0</v>
      </c>
      <c r="AJ648" s="215">
        <f>IF(AJ$2&lt;=equip1_reserve_freq*$A$636,$B$636/(equip1_reserve_freq),0)</f>
        <v>0</v>
      </c>
      <c r="AK648" s="215">
        <f>IF(AK$2&lt;=equip1_reserve_freq*$A$636,$B$636/(equip1_reserve_freq),0)</f>
        <v>0</v>
      </c>
      <c r="AL648" s="215">
        <f>IF(AL$2&lt;=equip1_reserve_freq*$A$636,$B$636/(equip1_reserve_freq),0)</f>
        <v>0</v>
      </c>
      <c r="AM648" s="215">
        <f>IF(AM$2&lt;=equip1_reserve_freq*$A$636,$B$636/(equip1_reserve_freq),0)</f>
        <v>0</v>
      </c>
      <c r="AN648" s="215">
        <f>IF(AN$2&lt;=equip1_reserve_freq*$A$636,$B$636/(equip1_reserve_freq),0)</f>
        <v>0</v>
      </c>
      <c r="AO648" s="215">
        <f>IF(AO$2&lt;=equip1_reserve_freq*$A$636,$B$636/(equip1_reserve_freq),0)</f>
        <v>0</v>
      </c>
      <c r="AP648" s="215">
        <f>IF(AP$2&lt;=equip1_reserve_freq*$A$636,$B$636/(equip1_reserve_freq),0)</f>
        <v>0</v>
      </c>
    </row>
    <row r="649" spans="1:42" x14ac:dyDescent="0.2">
      <c r="A649" s="4">
        <f>A648+1</f>
        <v>2</v>
      </c>
      <c r="B649" s="228">
        <f t="shared" si="334"/>
        <v>0</v>
      </c>
      <c r="C649" s="230">
        <f t="shared" ref="C649:AP649" si="335">IF(AND(C$2&gt;equip1_reserve_freq*$A636,C$2&lt;=equip1_reserve_freq*$A637),$B637/(equip1_reserve_freq),0)</f>
        <v>0</v>
      </c>
      <c r="D649" s="211">
        <f t="shared" si="335"/>
        <v>0</v>
      </c>
      <c r="E649" s="211">
        <f t="shared" si="335"/>
        <v>0</v>
      </c>
      <c r="F649" s="211">
        <f t="shared" si="335"/>
        <v>0</v>
      </c>
      <c r="G649" s="211">
        <f t="shared" si="335"/>
        <v>0</v>
      </c>
      <c r="H649" s="211">
        <f t="shared" si="335"/>
        <v>0</v>
      </c>
      <c r="I649" s="211">
        <f t="shared" si="335"/>
        <v>0</v>
      </c>
      <c r="J649" s="211">
        <f t="shared" si="335"/>
        <v>0</v>
      </c>
      <c r="K649" s="211">
        <f t="shared" si="335"/>
        <v>0</v>
      </c>
      <c r="L649" s="211">
        <f t="shared" si="335"/>
        <v>0</v>
      </c>
      <c r="M649" s="211">
        <f t="shared" si="335"/>
        <v>0</v>
      </c>
      <c r="N649" s="211">
        <f t="shared" si="335"/>
        <v>0</v>
      </c>
      <c r="O649" s="211">
        <f t="shared" si="335"/>
        <v>0</v>
      </c>
      <c r="P649" s="211">
        <f t="shared" si="335"/>
        <v>0</v>
      </c>
      <c r="Q649" s="211">
        <f t="shared" si="335"/>
        <v>0</v>
      </c>
      <c r="R649" s="211">
        <f t="shared" si="335"/>
        <v>0</v>
      </c>
      <c r="S649" s="211">
        <f t="shared" si="335"/>
        <v>0</v>
      </c>
      <c r="T649" s="211">
        <f t="shared" si="335"/>
        <v>0</v>
      </c>
      <c r="U649" s="211">
        <f t="shared" si="335"/>
        <v>0</v>
      </c>
      <c r="V649" s="211">
        <f t="shared" si="335"/>
        <v>0</v>
      </c>
      <c r="W649" s="211">
        <f t="shared" si="335"/>
        <v>0</v>
      </c>
      <c r="X649" s="211">
        <f t="shared" si="335"/>
        <v>0</v>
      </c>
      <c r="Y649" s="211">
        <f t="shared" si="335"/>
        <v>0</v>
      </c>
      <c r="Z649" s="211">
        <f t="shared" si="335"/>
        <v>0</v>
      </c>
      <c r="AA649" s="211">
        <f t="shared" si="335"/>
        <v>0</v>
      </c>
      <c r="AB649" s="211">
        <f t="shared" si="335"/>
        <v>0</v>
      </c>
      <c r="AC649" s="211">
        <f t="shared" si="335"/>
        <v>0</v>
      </c>
      <c r="AD649" s="211">
        <f t="shared" si="335"/>
        <v>0</v>
      </c>
      <c r="AE649" s="211">
        <f t="shared" si="335"/>
        <v>0</v>
      </c>
      <c r="AF649" s="211">
        <f t="shared" si="335"/>
        <v>0</v>
      </c>
      <c r="AG649" s="211">
        <f t="shared" si="335"/>
        <v>0</v>
      </c>
      <c r="AH649" s="211">
        <f t="shared" si="335"/>
        <v>0</v>
      </c>
      <c r="AI649" s="211">
        <f t="shared" si="335"/>
        <v>0</v>
      </c>
      <c r="AJ649" s="211">
        <f t="shared" si="335"/>
        <v>0</v>
      </c>
      <c r="AK649" s="211">
        <f t="shared" si="335"/>
        <v>0</v>
      </c>
      <c r="AL649" s="211">
        <f t="shared" si="335"/>
        <v>0</v>
      </c>
      <c r="AM649" s="211">
        <f t="shared" si="335"/>
        <v>0</v>
      </c>
      <c r="AN649" s="211">
        <f t="shared" si="335"/>
        <v>0</v>
      </c>
      <c r="AO649" s="211">
        <f t="shared" si="335"/>
        <v>0</v>
      </c>
      <c r="AP649" s="211">
        <f t="shared" si="335"/>
        <v>0</v>
      </c>
    </row>
    <row r="650" spans="1:42" x14ac:dyDescent="0.2">
      <c r="A650" s="4">
        <f t="shared" ref="A650:A655" si="336">A649+1</f>
        <v>3</v>
      </c>
      <c r="B650" s="228">
        <f t="shared" si="334"/>
        <v>0</v>
      </c>
      <c r="C650" s="230">
        <f t="shared" ref="C650:AP650" si="337">IF(AND(C$2&gt;equip1_reserve_freq*$A637,C$2&lt;=equip1_reserve_freq*$A638),$B638/(equip1_reserve_freq),0)</f>
        <v>0</v>
      </c>
      <c r="D650" s="211">
        <f t="shared" si="337"/>
        <v>0</v>
      </c>
      <c r="E650" s="211">
        <f t="shared" si="337"/>
        <v>0</v>
      </c>
      <c r="F650" s="211">
        <f t="shared" si="337"/>
        <v>0</v>
      </c>
      <c r="G650" s="211">
        <f t="shared" si="337"/>
        <v>0</v>
      </c>
      <c r="H650" s="211">
        <f t="shared" si="337"/>
        <v>0</v>
      </c>
      <c r="I650" s="211">
        <f t="shared" si="337"/>
        <v>0</v>
      </c>
      <c r="J650" s="211">
        <f t="shared" si="337"/>
        <v>0</v>
      </c>
      <c r="K650" s="211">
        <f t="shared" si="337"/>
        <v>0</v>
      </c>
      <c r="L650" s="211">
        <f t="shared" si="337"/>
        <v>0</v>
      </c>
      <c r="M650" s="211">
        <f t="shared" si="337"/>
        <v>0</v>
      </c>
      <c r="N650" s="211">
        <f t="shared" si="337"/>
        <v>0</v>
      </c>
      <c r="O650" s="211">
        <f t="shared" si="337"/>
        <v>0</v>
      </c>
      <c r="P650" s="211">
        <f t="shared" si="337"/>
        <v>0</v>
      </c>
      <c r="Q650" s="211">
        <f t="shared" si="337"/>
        <v>0</v>
      </c>
      <c r="R650" s="211">
        <f t="shared" si="337"/>
        <v>0</v>
      </c>
      <c r="S650" s="211">
        <f t="shared" si="337"/>
        <v>0</v>
      </c>
      <c r="T650" s="211">
        <f t="shared" si="337"/>
        <v>0</v>
      </c>
      <c r="U650" s="211">
        <f t="shared" si="337"/>
        <v>0</v>
      </c>
      <c r="V650" s="211">
        <f t="shared" si="337"/>
        <v>0</v>
      </c>
      <c r="W650" s="211">
        <f t="shared" si="337"/>
        <v>0</v>
      </c>
      <c r="X650" s="211">
        <f t="shared" si="337"/>
        <v>0</v>
      </c>
      <c r="Y650" s="211">
        <f t="shared" si="337"/>
        <v>0</v>
      </c>
      <c r="Z650" s="211">
        <f t="shared" si="337"/>
        <v>0</v>
      </c>
      <c r="AA650" s="211">
        <f t="shared" si="337"/>
        <v>0</v>
      </c>
      <c r="AB650" s="211">
        <f t="shared" si="337"/>
        <v>0</v>
      </c>
      <c r="AC650" s="211">
        <f t="shared" si="337"/>
        <v>0</v>
      </c>
      <c r="AD650" s="211">
        <f t="shared" si="337"/>
        <v>0</v>
      </c>
      <c r="AE650" s="211">
        <f t="shared" si="337"/>
        <v>0</v>
      </c>
      <c r="AF650" s="211">
        <f t="shared" si="337"/>
        <v>0</v>
      </c>
      <c r="AG650" s="211">
        <f t="shared" si="337"/>
        <v>0</v>
      </c>
      <c r="AH650" s="211">
        <f t="shared" si="337"/>
        <v>0</v>
      </c>
      <c r="AI650" s="211">
        <f t="shared" si="337"/>
        <v>0</v>
      </c>
      <c r="AJ650" s="211">
        <f t="shared" si="337"/>
        <v>0</v>
      </c>
      <c r="AK650" s="211">
        <f t="shared" si="337"/>
        <v>0</v>
      </c>
      <c r="AL650" s="211">
        <f t="shared" si="337"/>
        <v>0</v>
      </c>
      <c r="AM650" s="211">
        <f t="shared" si="337"/>
        <v>0</v>
      </c>
      <c r="AN650" s="211">
        <f t="shared" si="337"/>
        <v>0</v>
      </c>
      <c r="AO650" s="211">
        <f t="shared" si="337"/>
        <v>0</v>
      </c>
      <c r="AP650" s="211">
        <f t="shared" si="337"/>
        <v>0</v>
      </c>
    </row>
    <row r="651" spans="1:42" x14ac:dyDescent="0.2">
      <c r="A651" s="4">
        <f t="shared" si="336"/>
        <v>4</v>
      </c>
      <c r="B651" s="228">
        <f t="shared" si="334"/>
        <v>0</v>
      </c>
      <c r="C651" s="230">
        <f t="shared" ref="C651:AP651" si="338">IF(AND(C$2&gt;equip1_reserve_freq*$A638,C$2&lt;=equip1_reserve_freq*$A639),$B639/(equip1_reserve_freq),0)</f>
        <v>0</v>
      </c>
      <c r="D651" s="211">
        <f t="shared" si="338"/>
        <v>0</v>
      </c>
      <c r="E651" s="211">
        <f t="shared" si="338"/>
        <v>0</v>
      </c>
      <c r="F651" s="211">
        <f t="shared" si="338"/>
        <v>0</v>
      </c>
      <c r="G651" s="211">
        <f t="shared" si="338"/>
        <v>0</v>
      </c>
      <c r="H651" s="211">
        <f t="shared" si="338"/>
        <v>0</v>
      </c>
      <c r="I651" s="211">
        <f t="shared" si="338"/>
        <v>0</v>
      </c>
      <c r="J651" s="211">
        <f t="shared" si="338"/>
        <v>0</v>
      </c>
      <c r="K651" s="211">
        <f t="shared" si="338"/>
        <v>0</v>
      </c>
      <c r="L651" s="211">
        <f t="shared" si="338"/>
        <v>0</v>
      </c>
      <c r="M651" s="211">
        <f t="shared" si="338"/>
        <v>0</v>
      </c>
      <c r="N651" s="211">
        <f t="shared" si="338"/>
        <v>0</v>
      </c>
      <c r="O651" s="211">
        <f t="shared" si="338"/>
        <v>0</v>
      </c>
      <c r="P651" s="211">
        <f t="shared" si="338"/>
        <v>0</v>
      </c>
      <c r="Q651" s="211">
        <f t="shared" si="338"/>
        <v>0</v>
      </c>
      <c r="R651" s="211">
        <f t="shared" si="338"/>
        <v>0</v>
      </c>
      <c r="S651" s="211">
        <f t="shared" si="338"/>
        <v>0</v>
      </c>
      <c r="T651" s="211">
        <f t="shared" si="338"/>
        <v>0</v>
      </c>
      <c r="U651" s="211">
        <f t="shared" si="338"/>
        <v>0</v>
      </c>
      <c r="V651" s="211">
        <f t="shared" si="338"/>
        <v>0</v>
      </c>
      <c r="W651" s="211">
        <f t="shared" si="338"/>
        <v>0</v>
      </c>
      <c r="X651" s="211">
        <f t="shared" si="338"/>
        <v>0</v>
      </c>
      <c r="Y651" s="211">
        <f t="shared" si="338"/>
        <v>0</v>
      </c>
      <c r="Z651" s="211">
        <f t="shared" si="338"/>
        <v>0</v>
      </c>
      <c r="AA651" s="211">
        <f t="shared" si="338"/>
        <v>0</v>
      </c>
      <c r="AB651" s="211">
        <f t="shared" si="338"/>
        <v>0</v>
      </c>
      <c r="AC651" s="211">
        <f t="shared" si="338"/>
        <v>0</v>
      </c>
      <c r="AD651" s="211">
        <f t="shared" si="338"/>
        <v>0</v>
      </c>
      <c r="AE651" s="211">
        <f t="shared" si="338"/>
        <v>0</v>
      </c>
      <c r="AF651" s="211">
        <f t="shared" si="338"/>
        <v>0</v>
      </c>
      <c r="AG651" s="211">
        <f t="shared" si="338"/>
        <v>0</v>
      </c>
      <c r="AH651" s="211">
        <f t="shared" si="338"/>
        <v>0</v>
      </c>
      <c r="AI651" s="211">
        <f t="shared" si="338"/>
        <v>0</v>
      </c>
      <c r="AJ651" s="211">
        <f t="shared" si="338"/>
        <v>0</v>
      </c>
      <c r="AK651" s="211">
        <f t="shared" si="338"/>
        <v>0</v>
      </c>
      <c r="AL651" s="211">
        <f t="shared" si="338"/>
        <v>0</v>
      </c>
      <c r="AM651" s="211">
        <f t="shared" si="338"/>
        <v>0</v>
      </c>
      <c r="AN651" s="211">
        <f t="shared" si="338"/>
        <v>0</v>
      </c>
      <c r="AO651" s="211">
        <f t="shared" si="338"/>
        <v>0</v>
      </c>
      <c r="AP651" s="211">
        <f t="shared" si="338"/>
        <v>0</v>
      </c>
    </row>
    <row r="652" spans="1:42" x14ac:dyDescent="0.2">
      <c r="A652" s="4">
        <f t="shared" si="336"/>
        <v>5</v>
      </c>
      <c r="B652" s="228">
        <f t="shared" si="334"/>
        <v>0</v>
      </c>
      <c r="C652" s="230">
        <f t="shared" ref="C652:AP652" si="339">IF(AND(C$2&gt;equip1_reserve_freq*$A639,C$2&lt;=equip1_reserve_freq*$A640),$B640/(equip1_reserve_freq),0)</f>
        <v>0</v>
      </c>
      <c r="D652" s="211">
        <f t="shared" si="339"/>
        <v>0</v>
      </c>
      <c r="E652" s="211">
        <f t="shared" si="339"/>
        <v>0</v>
      </c>
      <c r="F652" s="211">
        <f t="shared" si="339"/>
        <v>0</v>
      </c>
      <c r="G652" s="211">
        <f t="shared" si="339"/>
        <v>0</v>
      </c>
      <c r="H652" s="211">
        <f t="shared" si="339"/>
        <v>0</v>
      </c>
      <c r="I652" s="211">
        <f t="shared" si="339"/>
        <v>0</v>
      </c>
      <c r="J652" s="211">
        <f t="shared" si="339"/>
        <v>0</v>
      </c>
      <c r="K652" s="211">
        <f t="shared" si="339"/>
        <v>0</v>
      </c>
      <c r="L652" s="211">
        <f t="shared" si="339"/>
        <v>0</v>
      </c>
      <c r="M652" s="211">
        <f t="shared" si="339"/>
        <v>0</v>
      </c>
      <c r="N652" s="211">
        <f t="shared" si="339"/>
        <v>0</v>
      </c>
      <c r="O652" s="211">
        <f t="shared" si="339"/>
        <v>0</v>
      </c>
      <c r="P652" s="211">
        <f t="shared" si="339"/>
        <v>0</v>
      </c>
      <c r="Q652" s="211">
        <f t="shared" si="339"/>
        <v>0</v>
      </c>
      <c r="R652" s="211">
        <f t="shared" si="339"/>
        <v>0</v>
      </c>
      <c r="S652" s="211">
        <f t="shared" si="339"/>
        <v>0</v>
      </c>
      <c r="T652" s="211">
        <f t="shared" si="339"/>
        <v>0</v>
      </c>
      <c r="U652" s="211">
        <f t="shared" si="339"/>
        <v>0</v>
      </c>
      <c r="V652" s="211">
        <f t="shared" si="339"/>
        <v>0</v>
      </c>
      <c r="W652" s="211">
        <f t="shared" si="339"/>
        <v>0</v>
      </c>
      <c r="X652" s="211">
        <f t="shared" si="339"/>
        <v>0</v>
      </c>
      <c r="Y652" s="211">
        <f t="shared" si="339"/>
        <v>0</v>
      </c>
      <c r="Z652" s="211">
        <f t="shared" si="339"/>
        <v>0</v>
      </c>
      <c r="AA652" s="211">
        <f t="shared" si="339"/>
        <v>0</v>
      </c>
      <c r="AB652" s="211">
        <f t="shared" si="339"/>
        <v>0</v>
      </c>
      <c r="AC652" s="211">
        <f t="shared" si="339"/>
        <v>0</v>
      </c>
      <c r="AD652" s="211">
        <f t="shared" si="339"/>
        <v>0</v>
      </c>
      <c r="AE652" s="211">
        <f t="shared" si="339"/>
        <v>0</v>
      </c>
      <c r="AF652" s="211">
        <f t="shared" si="339"/>
        <v>0</v>
      </c>
      <c r="AG652" s="211">
        <f t="shared" si="339"/>
        <v>0</v>
      </c>
      <c r="AH652" s="211">
        <f t="shared" si="339"/>
        <v>0</v>
      </c>
      <c r="AI652" s="211">
        <f t="shared" si="339"/>
        <v>0</v>
      </c>
      <c r="AJ652" s="211">
        <f t="shared" si="339"/>
        <v>0</v>
      </c>
      <c r="AK652" s="211">
        <f t="shared" si="339"/>
        <v>0</v>
      </c>
      <c r="AL652" s="211">
        <f t="shared" si="339"/>
        <v>0</v>
      </c>
      <c r="AM652" s="211">
        <f t="shared" si="339"/>
        <v>0</v>
      </c>
      <c r="AN652" s="211">
        <f t="shared" si="339"/>
        <v>0</v>
      </c>
      <c r="AO652" s="211">
        <f t="shared" si="339"/>
        <v>0</v>
      </c>
      <c r="AP652" s="211">
        <f t="shared" si="339"/>
        <v>0</v>
      </c>
    </row>
    <row r="653" spans="1:42" x14ac:dyDescent="0.2">
      <c r="A653" s="4">
        <f t="shared" si="336"/>
        <v>6</v>
      </c>
      <c r="B653" s="228">
        <f t="shared" si="334"/>
        <v>0</v>
      </c>
      <c r="C653" s="230">
        <f t="shared" ref="C653:AP653" si="340">IF(AND(C$2&gt;equip1_reserve_freq*$A640,C$2&lt;=equip1_reserve_freq*$A641),$B641/(equip1_reserve_freq),0)</f>
        <v>0</v>
      </c>
      <c r="D653" s="211">
        <f t="shared" si="340"/>
        <v>0</v>
      </c>
      <c r="E653" s="211">
        <f t="shared" si="340"/>
        <v>0</v>
      </c>
      <c r="F653" s="211">
        <f t="shared" si="340"/>
        <v>0</v>
      </c>
      <c r="G653" s="211">
        <f t="shared" si="340"/>
        <v>0</v>
      </c>
      <c r="H653" s="211">
        <f t="shared" si="340"/>
        <v>0</v>
      </c>
      <c r="I653" s="211">
        <f t="shared" si="340"/>
        <v>0</v>
      </c>
      <c r="J653" s="211">
        <f t="shared" si="340"/>
        <v>0</v>
      </c>
      <c r="K653" s="211">
        <f t="shared" si="340"/>
        <v>0</v>
      </c>
      <c r="L653" s="211">
        <f t="shared" si="340"/>
        <v>0</v>
      </c>
      <c r="M653" s="211">
        <f t="shared" si="340"/>
        <v>0</v>
      </c>
      <c r="N653" s="211">
        <f t="shared" si="340"/>
        <v>0</v>
      </c>
      <c r="O653" s="211">
        <f t="shared" si="340"/>
        <v>0</v>
      </c>
      <c r="P653" s="211">
        <f t="shared" si="340"/>
        <v>0</v>
      </c>
      <c r="Q653" s="211">
        <f t="shared" si="340"/>
        <v>0</v>
      </c>
      <c r="R653" s="211">
        <f t="shared" si="340"/>
        <v>0</v>
      </c>
      <c r="S653" s="211">
        <f t="shared" si="340"/>
        <v>0</v>
      </c>
      <c r="T653" s="211">
        <f t="shared" si="340"/>
        <v>0</v>
      </c>
      <c r="U653" s="211">
        <f t="shared" si="340"/>
        <v>0</v>
      </c>
      <c r="V653" s="211">
        <f t="shared" si="340"/>
        <v>0</v>
      </c>
      <c r="W653" s="211">
        <f t="shared" si="340"/>
        <v>0</v>
      </c>
      <c r="X653" s="211">
        <f t="shared" si="340"/>
        <v>0</v>
      </c>
      <c r="Y653" s="211">
        <f t="shared" si="340"/>
        <v>0</v>
      </c>
      <c r="Z653" s="211">
        <f t="shared" si="340"/>
        <v>0</v>
      </c>
      <c r="AA653" s="211">
        <f t="shared" si="340"/>
        <v>0</v>
      </c>
      <c r="AB653" s="211">
        <f t="shared" si="340"/>
        <v>0</v>
      </c>
      <c r="AC653" s="211">
        <f t="shared" si="340"/>
        <v>0</v>
      </c>
      <c r="AD653" s="211">
        <f t="shared" si="340"/>
        <v>0</v>
      </c>
      <c r="AE653" s="211">
        <f t="shared" si="340"/>
        <v>0</v>
      </c>
      <c r="AF653" s="211">
        <f t="shared" si="340"/>
        <v>0</v>
      </c>
      <c r="AG653" s="211">
        <f t="shared" si="340"/>
        <v>0</v>
      </c>
      <c r="AH653" s="211">
        <f t="shared" si="340"/>
        <v>0</v>
      </c>
      <c r="AI653" s="211">
        <f t="shared" si="340"/>
        <v>0</v>
      </c>
      <c r="AJ653" s="211">
        <f t="shared" si="340"/>
        <v>0</v>
      </c>
      <c r="AK653" s="211">
        <f t="shared" si="340"/>
        <v>0</v>
      </c>
      <c r="AL653" s="211">
        <f t="shared" si="340"/>
        <v>0</v>
      </c>
      <c r="AM653" s="211">
        <f t="shared" si="340"/>
        <v>0</v>
      </c>
      <c r="AN653" s="211">
        <f t="shared" si="340"/>
        <v>0</v>
      </c>
      <c r="AO653" s="211">
        <f t="shared" si="340"/>
        <v>0</v>
      </c>
      <c r="AP653" s="211">
        <f t="shared" si="340"/>
        <v>0</v>
      </c>
    </row>
    <row r="654" spans="1:42" x14ac:dyDescent="0.2">
      <c r="A654" s="4">
        <f t="shared" si="336"/>
        <v>7</v>
      </c>
      <c r="B654" s="228">
        <f t="shared" si="334"/>
        <v>0</v>
      </c>
      <c r="C654" s="230">
        <f t="shared" ref="C654:AP654" si="341">IF(AND(C$2&gt;equip1_reserve_freq*$A641,C$2&lt;=equip1_reserve_freq*$A642),$B642/(equip1_reserve_freq),0)</f>
        <v>0</v>
      </c>
      <c r="D654" s="211">
        <f t="shared" si="341"/>
        <v>0</v>
      </c>
      <c r="E654" s="211">
        <f t="shared" si="341"/>
        <v>0</v>
      </c>
      <c r="F654" s="211">
        <f t="shared" si="341"/>
        <v>0</v>
      </c>
      <c r="G654" s="211">
        <f t="shared" si="341"/>
        <v>0</v>
      </c>
      <c r="H654" s="211">
        <f t="shared" si="341"/>
        <v>0</v>
      </c>
      <c r="I654" s="211">
        <f t="shared" si="341"/>
        <v>0</v>
      </c>
      <c r="J654" s="211">
        <f t="shared" si="341"/>
        <v>0</v>
      </c>
      <c r="K654" s="211">
        <f t="shared" si="341"/>
        <v>0</v>
      </c>
      <c r="L654" s="211">
        <f t="shared" si="341"/>
        <v>0</v>
      </c>
      <c r="M654" s="211">
        <f t="shared" si="341"/>
        <v>0</v>
      </c>
      <c r="N654" s="211">
        <f t="shared" si="341"/>
        <v>0</v>
      </c>
      <c r="O654" s="211">
        <f t="shared" si="341"/>
        <v>0</v>
      </c>
      <c r="P654" s="211">
        <f t="shared" si="341"/>
        <v>0</v>
      </c>
      <c r="Q654" s="211">
        <f t="shared" si="341"/>
        <v>0</v>
      </c>
      <c r="R654" s="211">
        <f t="shared" si="341"/>
        <v>0</v>
      </c>
      <c r="S654" s="211">
        <f t="shared" si="341"/>
        <v>0</v>
      </c>
      <c r="T654" s="211">
        <f t="shared" si="341"/>
        <v>0</v>
      </c>
      <c r="U654" s="211">
        <f t="shared" si="341"/>
        <v>0</v>
      </c>
      <c r="V654" s="211">
        <f t="shared" si="341"/>
        <v>0</v>
      </c>
      <c r="W654" s="211">
        <f t="shared" si="341"/>
        <v>0</v>
      </c>
      <c r="X654" s="211">
        <f t="shared" si="341"/>
        <v>0</v>
      </c>
      <c r="Y654" s="211">
        <f t="shared" si="341"/>
        <v>0</v>
      </c>
      <c r="Z654" s="211">
        <f t="shared" si="341"/>
        <v>0</v>
      </c>
      <c r="AA654" s="211">
        <f t="shared" si="341"/>
        <v>0</v>
      </c>
      <c r="AB654" s="211">
        <f t="shared" si="341"/>
        <v>0</v>
      </c>
      <c r="AC654" s="211">
        <f t="shared" si="341"/>
        <v>0</v>
      </c>
      <c r="AD654" s="211">
        <f t="shared" si="341"/>
        <v>0</v>
      </c>
      <c r="AE654" s="211">
        <f t="shared" si="341"/>
        <v>0</v>
      </c>
      <c r="AF654" s="211">
        <f t="shared" si="341"/>
        <v>0</v>
      </c>
      <c r="AG654" s="211">
        <f t="shared" si="341"/>
        <v>0</v>
      </c>
      <c r="AH654" s="211">
        <f t="shared" si="341"/>
        <v>0</v>
      </c>
      <c r="AI654" s="211">
        <f t="shared" si="341"/>
        <v>0</v>
      </c>
      <c r="AJ654" s="211">
        <f t="shared" si="341"/>
        <v>0</v>
      </c>
      <c r="AK654" s="211">
        <f t="shared" si="341"/>
        <v>0</v>
      </c>
      <c r="AL654" s="211">
        <f t="shared" si="341"/>
        <v>0</v>
      </c>
      <c r="AM654" s="211">
        <f t="shared" si="341"/>
        <v>0</v>
      </c>
      <c r="AN654" s="211">
        <f t="shared" si="341"/>
        <v>0</v>
      </c>
      <c r="AO654" s="211">
        <f t="shared" si="341"/>
        <v>0</v>
      </c>
      <c r="AP654" s="211">
        <f t="shared" si="341"/>
        <v>0</v>
      </c>
    </row>
    <row r="655" spans="1:42" x14ac:dyDescent="0.2">
      <c r="A655" s="4">
        <f t="shared" si="336"/>
        <v>8</v>
      </c>
      <c r="B655" s="228">
        <f t="shared" si="334"/>
        <v>0</v>
      </c>
      <c r="C655" s="230">
        <f t="shared" ref="C655:AP655" si="342">IF(AND(C$2&gt;equip1_reserve_freq*$A642,C$2&lt;=equip1_reserve_freq*$A643),$B643/(equip1_reserve_freq),0)</f>
        <v>0</v>
      </c>
      <c r="D655" s="211">
        <f t="shared" si="342"/>
        <v>0</v>
      </c>
      <c r="E655" s="211">
        <f t="shared" si="342"/>
        <v>0</v>
      </c>
      <c r="F655" s="211">
        <f t="shared" si="342"/>
        <v>0</v>
      </c>
      <c r="G655" s="211">
        <f t="shared" si="342"/>
        <v>0</v>
      </c>
      <c r="H655" s="211">
        <f t="shared" si="342"/>
        <v>0</v>
      </c>
      <c r="I655" s="211">
        <f t="shared" si="342"/>
        <v>0</v>
      </c>
      <c r="J655" s="211">
        <f t="shared" si="342"/>
        <v>0</v>
      </c>
      <c r="K655" s="211">
        <f t="shared" si="342"/>
        <v>0</v>
      </c>
      <c r="L655" s="211">
        <f t="shared" si="342"/>
        <v>0</v>
      </c>
      <c r="M655" s="211">
        <f t="shared" si="342"/>
        <v>0</v>
      </c>
      <c r="N655" s="211">
        <f t="shared" si="342"/>
        <v>0</v>
      </c>
      <c r="O655" s="211">
        <f t="shared" si="342"/>
        <v>0</v>
      </c>
      <c r="P655" s="211">
        <f t="shared" si="342"/>
        <v>0</v>
      </c>
      <c r="Q655" s="211">
        <f t="shared" si="342"/>
        <v>0</v>
      </c>
      <c r="R655" s="211">
        <f t="shared" si="342"/>
        <v>0</v>
      </c>
      <c r="S655" s="211">
        <f t="shared" si="342"/>
        <v>0</v>
      </c>
      <c r="T655" s="211">
        <f t="shared" si="342"/>
        <v>0</v>
      </c>
      <c r="U655" s="211">
        <f t="shared" si="342"/>
        <v>0</v>
      </c>
      <c r="V655" s="211">
        <f t="shared" si="342"/>
        <v>0</v>
      </c>
      <c r="W655" s="211">
        <f t="shared" si="342"/>
        <v>0</v>
      </c>
      <c r="X655" s="211">
        <f t="shared" si="342"/>
        <v>0</v>
      </c>
      <c r="Y655" s="211">
        <f t="shared" si="342"/>
        <v>0</v>
      </c>
      <c r="Z655" s="211">
        <f t="shared" si="342"/>
        <v>0</v>
      </c>
      <c r="AA655" s="211">
        <f t="shared" si="342"/>
        <v>0</v>
      </c>
      <c r="AB655" s="211">
        <f t="shared" si="342"/>
        <v>0</v>
      </c>
      <c r="AC655" s="211">
        <f t="shared" si="342"/>
        <v>0</v>
      </c>
      <c r="AD655" s="211">
        <f t="shared" si="342"/>
        <v>0</v>
      </c>
      <c r="AE655" s="211">
        <f t="shared" si="342"/>
        <v>0</v>
      </c>
      <c r="AF655" s="211">
        <f t="shared" si="342"/>
        <v>0</v>
      </c>
      <c r="AG655" s="211">
        <f t="shared" si="342"/>
        <v>0</v>
      </c>
      <c r="AH655" s="211">
        <f t="shared" si="342"/>
        <v>0</v>
      </c>
      <c r="AI655" s="211">
        <f t="shared" si="342"/>
        <v>0</v>
      </c>
      <c r="AJ655" s="211">
        <f t="shared" si="342"/>
        <v>0</v>
      </c>
      <c r="AK655" s="211">
        <f t="shared" si="342"/>
        <v>0</v>
      </c>
      <c r="AL655" s="211">
        <f t="shared" si="342"/>
        <v>0</v>
      </c>
      <c r="AM655" s="211">
        <f t="shared" si="342"/>
        <v>0</v>
      </c>
      <c r="AN655" s="211">
        <f t="shared" si="342"/>
        <v>0</v>
      </c>
      <c r="AO655" s="211">
        <f t="shared" si="342"/>
        <v>0</v>
      </c>
      <c r="AP655" s="211">
        <f t="shared" si="342"/>
        <v>0</v>
      </c>
    </row>
    <row r="656" spans="1:42" x14ac:dyDescent="0.2">
      <c r="A656" s="4">
        <f>A655+1</f>
        <v>9</v>
      </c>
      <c r="B656" s="228">
        <f t="shared" si="334"/>
        <v>0</v>
      </c>
      <c r="C656" s="230">
        <f t="shared" ref="C656:AP656" si="343">IF(AND(C$2&gt;equip1_reserve_freq*$A643,C$2&lt;=equip1_reserve_freq*$A644),$B644/(equip1_reserve_freq),0)</f>
        <v>0</v>
      </c>
      <c r="D656" s="211">
        <f t="shared" si="343"/>
        <v>0</v>
      </c>
      <c r="E656" s="211">
        <f t="shared" si="343"/>
        <v>0</v>
      </c>
      <c r="F656" s="211">
        <f t="shared" si="343"/>
        <v>0</v>
      </c>
      <c r="G656" s="211">
        <f t="shared" si="343"/>
        <v>0</v>
      </c>
      <c r="H656" s="211">
        <f t="shared" si="343"/>
        <v>0</v>
      </c>
      <c r="I656" s="211">
        <f t="shared" si="343"/>
        <v>0</v>
      </c>
      <c r="J656" s="211">
        <f t="shared" si="343"/>
        <v>0</v>
      </c>
      <c r="K656" s="211">
        <f t="shared" si="343"/>
        <v>0</v>
      </c>
      <c r="L656" s="211">
        <f t="shared" si="343"/>
        <v>0</v>
      </c>
      <c r="M656" s="211">
        <f t="shared" si="343"/>
        <v>0</v>
      </c>
      <c r="N656" s="211">
        <f t="shared" si="343"/>
        <v>0</v>
      </c>
      <c r="O656" s="211">
        <f t="shared" si="343"/>
        <v>0</v>
      </c>
      <c r="P656" s="211">
        <f t="shared" si="343"/>
        <v>0</v>
      </c>
      <c r="Q656" s="211">
        <f t="shared" si="343"/>
        <v>0</v>
      </c>
      <c r="R656" s="211">
        <f t="shared" si="343"/>
        <v>0</v>
      </c>
      <c r="S656" s="211">
        <f t="shared" si="343"/>
        <v>0</v>
      </c>
      <c r="T656" s="211">
        <f t="shared" si="343"/>
        <v>0</v>
      </c>
      <c r="U656" s="211">
        <f t="shared" si="343"/>
        <v>0</v>
      </c>
      <c r="V656" s="211">
        <f t="shared" si="343"/>
        <v>0</v>
      </c>
      <c r="W656" s="211">
        <f t="shared" si="343"/>
        <v>0</v>
      </c>
      <c r="X656" s="211">
        <f t="shared" si="343"/>
        <v>0</v>
      </c>
      <c r="Y656" s="211">
        <f t="shared" si="343"/>
        <v>0</v>
      </c>
      <c r="Z656" s="211">
        <f t="shared" si="343"/>
        <v>0</v>
      </c>
      <c r="AA656" s="211">
        <f t="shared" si="343"/>
        <v>0</v>
      </c>
      <c r="AB656" s="211">
        <f t="shared" si="343"/>
        <v>0</v>
      </c>
      <c r="AC656" s="211">
        <f t="shared" si="343"/>
        <v>0</v>
      </c>
      <c r="AD656" s="211">
        <f t="shared" si="343"/>
        <v>0</v>
      </c>
      <c r="AE656" s="211">
        <f t="shared" si="343"/>
        <v>0</v>
      </c>
      <c r="AF656" s="211">
        <f t="shared" si="343"/>
        <v>0</v>
      </c>
      <c r="AG656" s="211">
        <f t="shared" si="343"/>
        <v>0</v>
      </c>
      <c r="AH656" s="211">
        <f t="shared" si="343"/>
        <v>0</v>
      </c>
      <c r="AI656" s="211">
        <f t="shared" si="343"/>
        <v>0</v>
      </c>
      <c r="AJ656" s="211">
        <f t="shared" si="343"/>
        <v>0</v>
      </c>
      <c r="AK656" s="211">
        <f t="shared" si="343"/>
        <v>0</v>
      </c>
      <c r="AL656" s="211">
        <f t="shared" si="343"/>
        <v>0</v>
      </c>
      <c r="AM656" s="211">
        <f t="shared" si="343"/>
        <v>0</v>
      </c>
      <c r="AN656" s="211">
        <f t="shared" si="343"/>
        <v>0</v>
      </c>
      <c r="AO656" s="211">
        <f t="shared" si="343"/>
        <v>0</v>
      </c>
      <c r="AP656" s="211">
        <f t="shared" si="343"/>
        <v>0</v>
      </c>
    </row>
    <row r="657" spans="1:42" x14ac:dyDescent="0.2">
      <c r="A657" s="4">
        <f t="shared" ref="A657" si="344">A656+1</f>
        <v>10</v>
      </c>
      <c r="B657" s="228">
        <f t="shared" si="334"/>
        <v>0</v>
      </c>
      <c r="C657" s="229">
        <f t="shared" ref="C657:AP657" si="345">IF(AND(C$2&gt;equip1_reserve_freq*$A644,C$2&lt;=equip1_reserve_freq*$A645),$B645/(equip1_reserve_freq),0)</f>
        <v>0</v>
      </c>
      <c r="D657" s="216">
        <f t="shared" si="345"/>
        <v>0</v>
      </c>
      <c r="E657" s="216">
        <f t="shared" si="345"/>
        <v>0</v>
      </c>
      <c r="F657" s="216">
        <f t="shared" si="345"/>
        <v>0</v>
      </c>
      <c r="G657" s="216">
        <f t="shared" si="345"/>
        <v>0</v>
      </c>
      <c r="H657" s="216">
        <f t="shared" si="345"/>
        <v>0</v>
      </c>
      <c r="I657" s="216">
        <f t="shared" si="345"/>
        <v>0</v>
      </c>
      <c r="J657" s="216">
        <f t="shared" si="345"/>
        <v>0</v>
      </c>
      <c r="K657" s="216">
        <f t="shared" si="345"/>
        <v>0</v>
      </c>
      <c r="L657" s="216">
        <f t="shared" si="345"/>
        <v>0</v>
      </c>
      <c r="M657" s="216">
        <f t="shared" si="345"/>
        <v>0</v>
      </c>
      <c r="N657" s="216">
        <f t="shared" si="345"/>
        <v>0</v>
      </c>
      <c r="O657" s="216">
        <f t="shared" si="345"/>
        <v>0</v>
      </c>
      <c r="P657" s="216">
        <f t="shared" si="345"/>
        <v>0</v>
      </c>
      <c r="Q657" s="216">
        <f t="shared" si="345"/>
        <v>0</v>
      </c>
      <c r="R657" s="216">
        <f t="shared" si="345"/>
        <v>0</v>
      </c>
      <c r="S657" s="216">
        <f t="shared" si="345"/>
        <v>0</v>
      </c>
      <c r="T657" s="216">
        <f t="shared" si="345"/>
        <v>0</v>
      </c>
      <c r="U657" s="216">
        <f t="shared" si="345"/>
        <v>0</v>
      </c>
      <c r="V657" s="216">
        <f t="shared" si="345"/>
        <v>0</v>
      </c>
      <c r="W657" s="216">
        <f t="shared" si="345"/>
        <v>0</v>
      </c>
      <c r="X657" s="216">
        <f t="shared" si="345"/>
        <v>0</v>
      </c>
      <c r="Y657" s="216">
        <f t="shared" si="345"/>
        <v>0</v>
      </c>
      <c r="Z657" s="216">
        <f t="shared" si="345"/>
        <v>0</v>
      </c>
      <c r="AA657" s="216">
        <f t="shared" si="345"/>
        <v>0</v>
      </c>
      <c r="AB657" s="216">
        <f t="shared" si="345"/>
        <v>0</v>
      </c>
      <c r="AC657" s="216">
        <f t="shared" si="345"/>
        <v>0</v>
      </c>
      <c r="AD657" s="216">
        <f t="shared" si="345"/>
        <v>0</v>
      </c>
      <c r="AE657" s="216">
        <f t="shared" si="345"/>
        <v>0</v>
      </c>
      <c r="AF657" s="216">
        <f t="shared" si="345"/>
        <v>0</v>
      </c>
      <c r="AG657" s="216">
        <f t="shared" si="345"/>
        <v>0</v>
      </c>
      <c r="AH657" s="216">
        <f t="shared" si="345"/>
        <v>0</v>
      </c>
      <c r="AI657" s="216">
        <f t="shared" si="345"/>
        <v>0</v>
      </c>
      <c r="AJ657" s="216">
        <f t="shared" si="345"/>
        <v>0</v>
      </c>
      <c r="AK657" s="216">
        <f t="shared" si="345"/>
        <v>0</v>
      </c>
      <c r="AL657" s="216">
        <f t="shared" si="345"/>
        <v>0</v>
      </c>
      <c r="AM657" s="216">
        <f t="shared" si="345"/>
        <v>0</v>
      </c>
      <c r="AN657" s="216">
        <f t="shared" si="345"/>
        <v>0</v>
      </c>
      <c r="AO657" s="216">
        <f t="shared" si="345"/>
        <v>0</v>
      </c>
      <c r="AP657" s="216">
        <f t="shared" si="345"/>
        <v>0</v>
      </c>
    </row>
    <row r="658" spans="1:42" x14ac:dyDescent="0.2">
      <c r="A658" s="37" t="s">
        <v>13</v>
      </c>
      <c r="B658" s="28"/>
      <c r="C658" s="20">
        <f>SUM(C648:C657)</f>
        <v>0</v>
      </c>
      <c r="D658" s="20">
        <f t="shared" ref="D658:AP658" si="346">SUM(D648:D657)</f>
        <v>0</v>
      </c>
      <c r="E658" s="20">
        <f t="shared" si="346"/>
        <v>0</v>
      </c>
      <c r="F658" s="20">
        <f t="shared" si="346"/>
        <v>0</v>
      </c>
      <c r="G658" s="20">
        <f t="shared" si="346"/>
        <v>0</v>
      </c>
      <c r="H658" s="20">
        <f t="shared" si="346"/>
        <v>0</v>
      </c>
      <c r="I658" s="20">
        <f t="shared" si="346"/>
        <v>0</v>
      </c>
      <c r="J658" s="20">
        <f t="shared" si="346"/>
        <v>0</v>
      </c>
      <c r="K658" s="20">
        <f t="shared" si="346"/>
        <v>0</v>
      </c>
      <c r="L658" s="20">
        <f t="shared" si="346"/>
        <v>0</v>
      </c>
      <c r="M658" s="20">
        <f t="shared" si="346"/>
        <v>0</v>
      </c>
      <c r="N658" s="20">
        <f t="shared" si="346"/>
        <v>0</v>
      </c>
      <c r="O658" s="20">
        <f t="shared" si="346"/>
        <v>0</v>
      </c>
      <c r="P658" s="20">
        <f t="shared" si="346"/>
        <v>0</v>
      </c>
      <c r="Q658" s="20">
        <f t="shared" si="346"/>
        <v>0</v>
      </c>
      <c r="R658" s="20">
        <f t="shared" si="346"/>
        <v>0</v>
      </c>
      <c r="S658" s="20">
        <f t="shared" si="346"/>
        <v>0</v>
      </c>
      <c r="T658" s="20">
        <f t="shared" si="346"/>
        <v>0</v>
      </c>
      <c r="U658" s="20">
        <f t="shared" si="346"/>
        <v>0</v>
      </c>
      <c r="V658" s="20">
        <f t="shared" si="346"/>
        <v>0</v>
      </c>
      <c r="W658" s="20">
        <f t="shared" si="346"/>
        <v>0</v>
      </c>
      <c r="X658" s="20">
        <f t="shared" si="346"/>
        <v>0</v>
      </c>
      <c r="Y658" s="20">
        <f t="shared" si="346"/>
        <v>0</v>
      </c>
      <c r="Z658" s="20">
        <f t="shared" si="346"/>
        <v>0</v>
      </c>
      <c r="AA658" s="20">
        <f t="shared" si="346"/>
        <v>0</v>
      </c>
      <c r="AB658" s="20">
        <f t="shared" si="346"/>
        <v>0</v>
      </c>
      <c r="AC658" s="20">
        <f t="shared" si="346"/>
        <v>0</v>
      </c>
      <c r="AD658" s="20">
        <f t="shared" si="346"/>
        <v>0</v>
      </c>
      <c r="AE658" s="20">
        <f t="shared" si="346"/>
        <v>0</v>
      </c>
      <c r="AF658" s="20">
        <f t="shared" si="346"/>
        <v>0</v>
      </c>
      <c r="AG658" s="20">
        <f t="shared" si="346"/>
        <v>0</v>
      </c>
      <c r="AH658" s="20">
        <f t="shared" si="346"/>
        <v>0</v>
      </c>
      <c r="AI658" s="20">
        <f t="shared" si="346"/>
        <v>0</v>
      </c>
      <c r="AJ658" s="20">
        <f t="shared" si="346"/>
        <v>0</v>
      </c>
      <c r="AK658" s="20">
        <f t="shared" si="346"/>
        <v>0</v>
      </c>
      <c r="AL658" s="20">
        <f t="shared" si="346"/>
        <v>0</v>
      </c>
      <c r="AM658" s="20">
        <f t="shared" si="346"/>
        <v>0</v>
      </c>
      <c r="AN658" s="20">
        <f t="shared" si="346"/>
        <v>0</v>
      </c>
      <c r="AO658" s="20">
        <f t="shared" si="346"/>
        <v>0</v>
      </c>
      <c r="AP658" s="20">
        <f t="shared" si="346"/>
        <v>0</v>
      </c>
    </row>
    <row r="659" spans="1:42" x14ac:dyDescent="0.2">
      <c r="B659" s="28"/>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row>
    <row r="660" spans="1:42" x14ac:dyDescent="0.2">
      <c r="A660" s="25" t="s">
        <v>298</v>
      </c>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4" t="s">
        <v>290</v>
      </c>
      <c r="B661" s="215">
        <v>0</v>
      </c>
      <c r="C661" s="215">
        <f>B664</f>
        <v>0</v>
      </c>
      <c r="D661" s="215">
        <f t="shared" ref="D661:AP661" si="347">C664</f>
        <v>0</v>
      </c>
      <c r="E661" s="215">
        <f t="shared" si="347"/>
        <v>0</v>
      </c>
      <c r="F661" s="215">
        <f t="shared" si="347"/>
        <v>0</v>
      </c>
      <c r="G661" s="215">
        <f t="shared" si="347"/>
        <v>0</v>
      </c>
      <c r="H661" s="215">
        <f t="shared" si="347"/>
        <v>0</v>
      </c>
      <c r="I661" s="215">
        <f t="shared" si="347"/>
        <v>0</v>
      </c>
      <c r="J661" s="215">
        <f t="shared" si="347"/>
        <v>0</v>
      </c>
      <c r="K661" s="215">
        <f t="shared" si="347"/>
        <v>0</v>
      </c>
      <c r="L661" s="215">
        <f t="shared" si="347"/>
        <v>0</v>
      </c>
      <c r="M661" s="215">
        <f t="shared" si="347"/>
        <v>0</v>
      </c>
      <c r="N661" s="215">
        <f t="shared" si="347"/>
        <v>0</v>
      </c>
      <c r="O661" s="215">
        <f t="shared" si="347"/>
        <v>0</v>
      </c>
      <c r="P661" s="215">
        <f t="shared" si="347"/>
        <v>0</v>
      </c>
      <c r="Q661" s="215">
        <f t="shared" si="347"/>
        <v>0</v>
      </c>
      <c r="R661" s="215">
        <f t="shared" si="347"/>
        <v>0</v>
      </c>
      <c r="S661" s="215">
        <f t="shared" si="347"/>
        <v>0</v>
      </c>
      <c r="T661" s="215">
        <f t="shared" si="347"/>
        <v>0</v>
      </c>
      <c r="U661" s="215">
        <f t="shared" si="347"/>
        <v>0</v>
      </c>
      <c r="V661" s="215">
        <f t="shared" si="347"/>
        <v>0</v>
      </c>
      <c r="W661" s="215">
        <f t="shared" si="347"/>
        <v>0</v>
      </c>
      <c r="X661" s="215">
        <f t="shared" si="347"/>
        <v>0</v>
      </c>
      <c r="Y661" s="215">
        <f t="shared" si="347"/>
        <v>0</v>
      </c>
      <c r="Z661" s="215">
        <f t="shared" si="347"/>
        <v>0</v>
      </c>
      <c r="AA661" s="215">
        <f t="shared" si="347"/>
        <v>0</v>
      </c>
      <c r="AB661" s="215">
        <f t="shared" si="347"/>
        <v>0</v>
      </c>
      <c r="AC661" s="215">
        <f t="shared" si="347"/>
        <v>0</v>
      </c>
      <c r="AD661" s="215">
        <f t="shared" si="347"/>
        <v>0</v>
      </c>
      <c r="AE661" s="215">
        <f t="shared" si="347"/>
        <v>0</v>
      </c>
      <c r="AF661" s="215">
        <f t="shared" si="347"/>
        <v>0</v>
      </c>
      <c r="AG661" s="215">
        <f t="shared" si="347"/>
        <v>0</v>
      </c>
      <c r="AH661" s="215">
        <f t="shared" si="347"/>
        <v>0</v>
      </c>
      <c r="AI661" s="215">
        <f t="shared" si="347"/>
        <v>0</v>
      </c>
      <c r="AJ661" s="215">
        <f t="shared" si="347"/>
        <v>0</v>
      </c>
      <c r="AK661" s="215">
        <f t="shared" si="347"/>
        <v>0</v>
      </c>
      <c r="AL661" s="215">
        <f t="shared" si="347"/>
        <v>0</v>
      </c>
      <c r="AM661" s="215">
        <f t="shared" si="347"/>
        <v>0</v>
      </c>
      <c r="AN661" s="215">
        <f t="shared" si="347"/>
        <v>0</v>
      </c>
      <c r="AO661" s="215">
        <f t="shared" si="347"/>
        <v>0</v>
      </c>
      <c r="AP661" s="215">
        <f t="shared" si="347"/>
        <v>0</v>
      </c>
    </row>
    <row r="662" spans="1:42" x14ac:dyDescent="0.2">
      <c r="A662" s="4" t="s">
        <v>71</v>
      </c>
      <c r="B662" s="215">
        <v>0</v>
      </c>
      <c r="C662" s="215">
        <f>C690</f>
        <v>0</v>
      </c>
      <c r="D662" s="215">
        <f t="shared" ref="D662:AP662" si="348">D690</f>
        <v>0</v>
      </c>
      <c r="E662" s="215">
        <f t="shared" si="348"/>
        <v>0</v>
      </c>
      <c r="F662" s="215">
        <f t="shared" si="348"/>
        <v>0</v>
      </c>
      <c r="G662" s="215">
        <f t="shared" si="348"/>
        <v>0</v>
      </c>
      <c r="H662" s="215">
        <f t="shared" si="348"/>
        <v>0</v>
      </c>
      <c r="I662" s="215">
        <f t="shared" si="348"/>
        <v>0</v>
      </c>
      <c r="J662" s="215">
        <f t="shared" si="348"/>
        <v>0</v>
      </c>
      <c r="K662" s="215">
        <f t="shared" si="348"/>
        <v>0</v>
      </c>
      <c r="L662" s="215">
        <f t="shared" si="348"/>
        <v>0</v>
      </c>
      <c r="M662" s="215">
        <f t="shared" si="348"/>
        <v>0</v>
      </c>
      <c r="N662" s="215">
        <f t="shared" si="348"/>
        <v>0</v>
      </c>
      <c r="O662" s="215">
        <f t="shared" si="348"/>
        <v>0</v>
      </c>
      <c r="P662" s="215">
        <f t="shared" si="348"/>
        <v>0</v>
      </c>
      <c r="Q662" s="215">
        <f t="shared" si="348"/>
        <v>0</v>
      </c>
      <c r="R662" s="215">
        <f t="shared" si="348"/>
        <v>0</v>
      </c>
      <c r="S662" s="215">
        <f t="shared" si="348"/>
        <v>0</v>
      </c>
      <c r="T662" s="215">
        <f t="shared" si="348"/>
        <v>0</v>
      </c>
      <c r="U662" s="215">
        <f t="shared" si="348"/>
        <v>0</v>
      </c>
      <c r="V662" s="215">
        <f t="shared" si="348"/>
        <v>0</v>
      </c>
      <c r="W662" s="215">
        <f t="shared" si="348"/>
        <v>0</v>
      </c>
      <c r="X662" s="215">
        <f t="shared" si="348"/>
        <v>0</v>
      </c>
      <c r="Y662" s="215">
        <f t="shared" si="348"/>
        <v>0</v>
      </c>
      <c r="Z662" s="215">
        <f t="shared" si="348"/>
        <v>0</v>
      </c>
      <c r="AA662" s="215">
        <f t="shared" si="348"/>
        <v>0</v>
      </c>
      <c r="AB662" s="215">
        <f t="shared" si="348"/>
        <v>0</v>
      </c>
      <c r="AC662" s="215">
        <f t="shared" si="348"/>
        <v>0</v>
      </c>
      <c r="AD662" s="215">
        <f t="shared" si="348"/>
        <v>0</v>
      </c>
      <c r="AE662" s="215">
        <f t="shared" si="348"/>
        <v>0</v>
      </c>
      <c r="AF662" s="215">
        <f t="shared" si="348"/>
        <v>0</v>
      </c>
      <c r="AG662" s="215">
        <f t="shared" si="348"/>
        <v>0</v>
      </c>
      <c r="AH662" s="215">
        <f t="shared" si="348"/>
        <v>0</v>
      </c>
      <c r="AI662" s="215">
        <f t="shared" si="348"/>
        <v>0</v>
      </c>
      <c r="AJ662" s="215">
        <f t="shared" si="348"/>
        <v>0</v>
      </c>
      <c r="AK662" s="215">
        <f t="shared" si="348"/>
        <v>0</v>
      </c>
      <c r="AL662" s="215">
        <f t="shared" si="348"/>
        <v>0</v>
      </c>
      <c r="AM662" s="215">
        <f t="shared" si="348"/>
        <v>0</v>
      </c>
      <c r="AN662" s="215">
        <f t="shared" si="348"/>
        <v>0</v>
      </c>
      <c r="AO662" s="215">
        <f t="shared" si="348"/>
        <v>0</v>
      </c>
      <c r="AP662" s="215">
        <f t="shared" si="348"/>
        <v>0</v>
      </c>
    </row>
    <row r="663" spans="1:42" x14ac:dyDescent="0.2">
      <c r="A663" s="4" t="s">
        <v>291</v>
      </c>
      <c r="B663" s="216">
        <v>0</v>
      </c>
      <c r="C663" s="216">
        <f>-C678</f>
        <v>0</v>
      </c>
      <c r="D663" s="216">
        <f t="shared" ref="D663:AP663" si="349">-D678</f>
        <v>0</v>
      </c>
      <c r="E663" s="216">
        <f t="shared" si="349"/>
        <v>0</v>
      </c>
      <c r="F663" s="216">
        <f t="shared" si="349"/>
        <v>0</v>
      </c>
      <c r="G663" s="216">
        <f t="shared" si="349"/>
        <v>0</v>
      </c>
      <c r="H663" s="216">
        <f t="shared" si="349"/>
        <v>0</v>
      </c>
      <c r="I663" s="216">
        <f t="shared" si="349"/>
        <v>0</v>
      </c>
      <c r="J663" s="216">
        <f t="shared" si="349"/>
        <v>0</v>
      </c>
      <c r="K663" s="216">
        <f t="shared" si="349"/>
        <v>0</v>
      </c>
      <c r="L663" s="216">
        <f t="shared" si="349"/>
        <v>0</v>
      </c>
      <c r="M663" s="216">
        <f t="shared" si="349"/>
        <v>0</v>
      </c>
      <c r="N663" s="216">
        <f t="shared" si="349"/>
        <v>0</v>
      </c>
      <c r="O663" s="216">
        <f t="shared" si="349"/>
        <v>0</v>
      </c>
      <c r="P663" s="216">
        <f t="shared" si="349"/>
        <v>0</v>
      </c>
      <c r="Q663" s="216">
        <f t="shared" si="349"/>
        <v>0</v>
      </c>
      <c r="R663" s="216">
        <f t="shared" si="349"/>
        <v>0</v>
      </c>
      <c r="S663" s="216">
        <f t="shared" si="349"/>
        <v>0</v>
      </c>
      <c r="T663" s="216">
        <f t="shared" si="349"/>
        <v>0</v>
      </c>
      <c r="U663" s="216">
        <f t="shared" si="349"/>
        <v>0</v>
      </c>
      <c r="V663" s="216">
        <f t="shared" si="349"/>
        <v>0</v>
      </c>
      <c r="W663" s="216">
        <f t="shared" si="349"/>
        <v>0</v>
      </c>
      <c r="X663" s="216">
        <f t="shared" si="349"/>
        <v>0</v>
      </c>
      <c r="Y663" s="216">
        <f t="shared" si="349"/>
        <v>0</v>
      </c>
      <c r="Z663" s="216">
        <f t="shared" si="349"/>
        <v>0</v>
      </c>
      <c r="AA663" s="216">
        <f t="shared" si="349"/>
        <v>0</v>
      </c>
      <c r="AB663" s="216">
        <f t="shared" si="349"/>
        <v>0</v>
      </c>
      <c r="AC663" s="216">
        <f t="shared" si="349"/>
        <v>0</v>
      </c>
      <c r="AD663" s="216">
        <f t="shared" si="349"/>
        <v>0</v>
      </c>
      <c r="AE663" s="216">
        <f t="shared" si="349"/>
        <v>0</v>
      </c>
      <c r="AF663" s="216">
        <f t="shared" si="349"/>
        <v>0</v>
      </c>
      <c r="AG663" s="216">
        <f t="shared" si="349"/>
        <v>0</v>
      </c>
      <c r="AH663" s="216">
        <f t="shared" si="349"/>
        <v>0</v>
      </c>
      <c r="AI663" s="216">
        <f t="shared" si="349"/>
        <v>0</v>
      </c>
      <c r="AJ663" s="216">
        <f t="shared" si="349"/>
        <v>0</v>
      </c>
      <c r="AK663" s="216">
        <f t="shared" si="349"/>
        <v>0</v>
      </c>
      <c r="AL663" s="216">
        <f t="shared" si="349"/>
        <v>0</v>
      </c>
      <c r="AM663" s="216">
        <f t="shared" si="349"/>
        <v>0</v>
      </c>
      <c r="AN663" s="216">
        <f t="shared" si="349"/>
        <v>0</v>
      </c>
      <c r="AO663" s="216">
        <f t="shared" si="349"/>
        <v>0</v>
      </c>
      <c r="AP663" s="216">
        <f t="shared" si="349"/>
        <v>0</v>
      </c>
    </row>
    <row r="664" spans="1:42" x14ac:dyDescent="0.2">
      <c r="A664" s="4" t="s">
        <v>252</v>
      </c>
      <c r="B664" s="215">
        <f>SUM(B661:B663)</f>
        <v>0</v>
      </c>
      <c r="C664" s="215">
        <f>SUM(C661:C663)</f>
        <v>0</v>
      </c>
      <c r="D664" s="215">
        <f t="shared" ref="D664:AP664" si="350">SUM(D661:D663)</f>
        <v>0</v>
      </c>
      <c r="E664" s="215">
        <f t="shared" si="350"/>
        <v>0</v>
      </c>
      <c r="F664" s="215">
        <f t="shared" si="350"/>
        <v>0</v>
      </c>
      <c r="G664" s="215">
        <f t="shared" si="350"/>
        <v>0</v>
      </c>
      <c r="H664" s="215">
        <f t="shared" si="350"/>
        <v>0</v>
      </c>
      <c r="I664" s="215">
        <f t="shared" si="350"/>
        <v>0</v>
      </c>
      <c r="J664" s="215">
        <f t="shared" si="350"/>
        <v>0</v>
      </c>
      <c r="K664" s="215">
        <f t="shared" si="350"/>
        <v>0</v>
      </c>
      <c r="L664" s="215">
        <f t="shared" si="350"/>
        <v>0</v>
      </c>
      <c r="M664" s="215">
        <f t="shared" si="350"/>
        <v>0</v>
      </c>
      <c r="N664" s="215">
        <f t="shared" si="350"/>
        <v>0</v>
      </c>
      <c r="O664" s="215">
        <f t="shared" si="350"/>
        <v>0</v>
      </c>
      <c r="P664" s="215">
        <f t="shared" si="350"/>
        <v>0</v>
      </c>
      <c r="Q664" s="215">
        <f t="shared" si="350"/>
        <v>0</v>
      </c>
      <c r="R664" s="215">
        <f t="shared" si="350"/>
        <v>0</v>
      </c>
      <c r="S664" s="215">
        <f t="shared" si="350"/>
        <v>0</v>
      </c>
      <c r="T664" s="215">
        <f t="shared" si="350"/>
        <v>0</v>
      </c>
      <c r="U664" s="215">
        <f t="shared" si="350"/>
        <v>0</v>
      </c>
      <c r="V664" s="215">
        <f t="shared" si="350"/>
        <v>0</v>
      </c>
      <c r="W664" s="215">
        <f t="shared" si="350"/>
        <v>0</v>
      </c>
      <c r="X664" s="215">
        <f t="shared" si="350"/>
        <v>0</v>
      </c>
      <c r="Y664" s="215">
        <f t="shared" si="350"/>
        <v>0</v>
      </c>
      <c r="Z664" s="215">
        <f t="shared" si="350"/>
        <v>0</v>
      </c>
      <c r="AA664" s="215">
        <f t="shared" si="350"/>
        <v>0</v>
      </c>
      <c r="AB664" s="215">
        <f t="shared" si="350"/>
        <v>0</v>
      </c>
      <c r="AC664" s="215">
        <f t="shared" si="350"/>
        <v>0</v>
      </c>
      <c r="AD664" s="215">
        <f t="shared" si="350"/>
        <v>0</v>
      </c>
      <c r="AE664" s="215">
        <f t="shared" si="350"/>
        <v>0</v>
      </c>
      <c r="AF664" s="215">
        <f t="shared" si="350"/>
        <v>0</v>
      </c>
      <c r="AG664" s="215">
        <f t="shared" si="350"/>
        <v>0</v>
      </c>
      <c r="AH664" s="215">
        <f t="shared" si="350"/>
        <v>0</v>
      </c>
      <c r="AI664" s="215">
        <f t="shared" si="350"/>
        <v>0</v>
      </c>
      <c r="AJ664" s="215">
        <f t="shared" si="350"/>
        <v>0</v>
      </c>
      <c r="AK664" s="215">
        <f t="shared" si="350"/>
        <v>0</v>
      </c>
      <c r="AL664" s="215">
        <f t="shared" si="350"/>
        <v>0</v>
      </c>
      <c r="AM664" s="215">
        <f t="shared" si="350"/>
        <v>0</v>
      </c>
      <c r="AN664" s="215">
        <f t="shared" si="350"/>
        <v>0</v>
      </c>
      <c r="AO664" s="215">
        <f t="shared" si="350"/>
        <v>0</v>
      </c>
      <c r="AP664" s="215">
        <f t="shared" si="350"/>
        <v>0</v>
      </c>
    </row>
    <row r="665" spans="1:42" s="122" customFormat="1" x14ac:dyDescent="0.2">
      <c r="A665" s="4"/>
      <c r="G665" s="201"/>
      <c r="H665" s="201"/>
      <c r="I665" s="201"/>
      <c r="J665" s="201"/>
      <c r="K665" s="201"/>
      <c r="L665" s="201"/>
      <c r="M665" s="201"/>
      <c r="N665" s="201"/>
      <c r="O665" s="201"/>
      <c r="P665" s="201"/>
      <c r="Q665" s="201"/>
      <c r="R665" s="201"/>
      <c r="S665" s="201"/>
      <c r="T665" s="201"/>
      <c r="U665" s="201"/>
      <c r="V665" s="201"/>
      <c r="W665" s="201"/>
      <c r="X665" s="201"/>
      <c r="Y665" s="201"/>
      <c r="Z665" s="201"/>
      <c r="AA665" s="201"/>
      <c r="AB665" s="201"/>
      <c r="AC665" s="201"/>
      <c r="AD665" s="201"/>
      <c r="AE665" s="201"/>
      <c r="AF665" s="201"/>
      <c r="AG665" s="201"/>
      <c r="AH665" s="201"/>
      <c r="AI665" s="201"/>
      <c r="AJ665" s="201"/>
      <c r="AK665" s="201"/>
      <c r="AL665" s="201"/>
      <c r="AM665" s="201"/>
      <c r="AN665" s="201"/>
      <c r="AO665" s="201"/>
      <c r="AP665" s="201"/>
    </row>
    <row r="666" spans="1:42" s="122" customFormat="1" x14ac:dyDescent="0.2">
      <c r="A666" s="4" t="s">
        <v>293</v>
      </c>
      <c r="G666" s="201"/>
      <c r="H666" s="201"/>
      <c r="I666" s="201"/>
      <c r="J666" s="201"/>
      <c r="K666" s="201"/>
      <c r="L666" s="201"/>
      <c r="M666" s="201"/>
      <c r="N666" s="201"/>
      <c r="O666" s="201"/>
      <c r="P666" s="201"/>
      <c r="Q666" s="201"/>
      <c r="R666" s="201"/>
      <c r="S666" s="201"/>
      <c r="T666" s="201"/>
      <c r="U666" s="201"/>
      <c r="V666" s="201"/>
      <c r="W666" s="201"/>
      <c r="X666" s="201"/>
      <c r="Y666" s="201"/>
      <c r="Z666" s="201"/>
      <c r="AA666" s="201"/>
      <c r="AB666" s="201"/>
      <c r="AC666" s="201"/>
      <c r="AD666" s="201"/>
      <c r="AE666" s="201"/>
      <c r="AF666" s="201"/>
      <c r="AG666" s="201"/>
      <c r="AH666" s="201"/>
      <c r="AI666" s="201"/>
      <c r="AJ666" s="201"/>
      <c r="AK666" s="201"/>
      <c r="AL666" s="201"/>
      <c r="AM666" s="201"/>
      <c r="AN666" s="201"/>
      <c r="AO666" s="201"/>
      <c r="AP666" s="201"/>
    </row>
    <row r="667" spans="1:42" s="122" customFormat="1" x14ac:dyDescent="0.2">
      <c r="A667" s="4" t="s">
        <v>294</v>
      </c>
      <c r="G667" s="201"/>
      <c r="H667" s="201"/>
      <c r="I667" s="201"/>
      <c r="J667" s="201"/>
      <c r="K667" s="201"/>
      <c r="L667" s="201"/>
      <c r="M667" s="201"/>
      <c r="N667" s="201"/>
      <c r="O667" s="201"/>
      <c r="P667" s="201"/>
      <c r="Q667" s="201"/>
      <c r="R667" s="201"/>
      <c r="S667" s="201"/>
      <c r="T667" s="201"/>
      <c r="U667" s="201"/>
      <c r="V667" s="201"/>
      <c r="W667" s="201"/>
      <c r="X667" s="201"/>
      <c r="Y667" s="201"/>
      <c r="Z667" s="201"/>
      <c r="AA667" s="201"/>
      <c r="AB667" s="201"/>
      <c r="AC667" s="201"/>
      <c r="AD667" s="201"/>
      <c r="AE667" s="201"/>
      <c r="AF667" s="201"/>
      <c r="AG667" s="201"/>
      <c r="AH667" s="201"/>
      <c r="AI667" s="201"/>
      <c r="AJ667" s="201"/>
      <c r="AK667" s="201"/>
      <c r="AL667" s="201"/>
      <c r="AM667" s="201"/>
      <c r="AN667" s="201"/>
      <c r="AO667" s="201"/>
      <c r="AP667" s="201"/>
    </row>
    <row r="668" spans="1:42" x14ac:dyDescent="0.2">
      <c r="A668" s="4">
        <v>1</v>
      </c>
      <c r="B668" s="228">
        <f t="shared" ref="B668:B677" si="351">SUM(C668:AP668)</f>
        <v>0</v>
      </c>
      <c r="C668" s="211">
        <f t="shared" ref="C668:AP668" si="352">IF(C$2&gt;analysis_period,0,IF(C$2=equip2_reserve_freq*$A668,equip2_reserve_cost*system_capacity*1000*(1+inflation_rate/100)^B$2,0))</f>
        <v>0</v>
      </c>
      <c r="D668" s="211">
        <f t="shared" si="352"/>
        <v>0</v>
      </c>
      <c r="E668" s="211">
        <f t="shared" si="352"/>
        <v>0</v>
      </c>
      <c r="F668" s="211">
        <f t="shared" si="352"/>
        <v>0</v>
      </c>
      <c r="G668" s="211">
        <f t="shared" si="352"/>
        <v>0</v>
      </c>
      <c r="H668" s="211">
        <f t="shared" si="352"/>
        <v>0</v>
      </c>
      <c r="I668" s="211">
        <f t="shared" si="352"/>
        <v>0</v>
      </c>
      <c r="J668" s="211">
        <f t="shared" si="352"/>
        <v>0</v>
      </c>
      <c r="K668" s="211">
        <f t="shared" si="352"/>
        <v>0</v>
      </c>
      <c r="L668" s="211">
        <f t="shared" si="352"/>
        <v>0</v>
      </c>
      <c r="M668" s="211">
        <f t="shared" si="352"/>
        <v>0</v>
      </c>
      <c r="N668" s="211">
        <f t="shared" si="352"/>
        <v>0</v>
      </c>
      <c r="O668" s="211">
        <f t="shared" si="352"/>
        <v>0</v>
      </c>
      <c r="P668" s="211">
        <f t="shared" si="352"/>
        <v>0</v>
      </c>
      <c r="Q668" s="211">
        <f t="shared" si="352"/>
        <v>0</v>
      </c>
      <c r="R668" s="211">
        <f t="shared" si="352"/>
        <v>0</v>
      </c>
      <c r="S668" s="211">
        <f t="shared" si="352"/>
        <v>0</v>
      </c>
      <c r="T668" s="211">
        <f t="shared" si="352"/>
        <v>0</v>
      </c>
      <c r="U668" s="211">
        <f t="shared" si="352"/>
        <v>0</v>
      </c>
      <c r="V668" s="211">
        <f t="shared" si="352"/>
        <v>0</v>
      </c>
      <c r="W668" s="211">
        <f t="shared" si="352"/>
        <v>0</v>
      </c>
      <c r="X668" s="211">
        <f t="shared" si="352"/>
        <v>0</v>
      </c>
      <c r="Y668" s="211">
        <f t="shared" si="352"/>
        <v>0</v>
      </c>
      <c r="Z668" s="211">
        <f t="shared" si="352"/>
        <v>0</v>
      </c>
      <c r="AA668" s="211">
        <f t="shared" si="352"/>
        <v>0</v>
      </c>
      <c r="AB668" s="211">
        <f t="shared" si="352"/>
        <v>0</v>
      </c>
      <c r="AC668" s="211">
        <f t="shared" si="352"/>
        <v>0</v>
      </c>
      <c r="AD668" s="211">
        <f t="shared" si="352"/>
        <v>0</v>
      </c>
      <c r="AE668" s="211">
        <f t="shared" si="352"/>
        <v>0</v>
      </c>
      <c r="AF668" s="211">
        <f t="shared" si="352"/>
        <v>0</v>
      </c>
      <c r="AG668" s="211">
        <f t="shared" si="352"/>
        <v>0</v>
      </c>
      <c r="AH668" s="211">
        <f t="shared" si="352"/>
        <v>0</v>
      </c>
      <c r="AI668" s="211">
        <f t="shared" si="352"/>
        <v>0</v>
      </c>
      <c r="AJ668" s="211">
        <f t="shared" si="352"/>
        <v>0</v>
      </c>
      <c r="AK668" s="211">
        <f t="shared" si="352"/>
        <v>0</v>
      </c>
      <c r="AL668" s="211">
        <f t="shared" si="352"/>
        <v>0</v>
      </c>
      <c r="AM668" s="211">
        <f t="shared" si="352"/>
        <v>0</v>
      </c>
      <c r="AN668" s="211">
        <f t="shared" si="352"/>
        <v>0</v>
      </c>
      <c r="AO668" s="211">
        <f t="shared" si="352"/>
        <v>0</v>
      </c>
      <c r="AP668" s="211">
        <f t="shared" si="352"/>
        <v>0</v>
      </c>
    </row>
    <row r="669" spans="1:42" x14ac:dyDescent="0.2">
      <c r="A669" s="4">
        <f>A668+1</f>
        <v>2</v>
      </c>
      <c r="B669" s="228">
        <f t="shared" si="351"/>
        <v>0</v>
      </c>
      <c r="C669" s="211">
        <f t="shared" ref="C669:AP669" si="353">IF(C$2&gt;analysis_period,0,IF(C$2=equip2_reserve_freq*$A669,equip2_reserve_cost*system_capacity*1000*(1+inflation_rate/100)^B$2,0))</f>
        <v>0</v>
      </c>
      <c r="D669" s="211">
        <f t="shared" si="353"/>
        <v>0</v>
      </c>
      <c r="E669" s="211">
        <f t="shared" si="353"/>
        <v>0</v>
      </c>
      <c r="F669" s="211">
        <f t="shared" si="353"/>
        <v>0</v>
      </c>
      <c r="G669" s="211">
        <f t="shared" si="353"/>
        <v>0</v>
      </c>
      <c r="H669" s="211">
        <f t="shared" si="353"/>
        <v>0</v>
      </c>
      <c r="I669" s="211">
        <f t="shared" si="353"/>
        <v>0</v>
      </c>
      <c r="J669" s="211">
        <f t="shared" si="353"/>
        <v>0</v>
      </c>
      <c r="K669" s="211">
        <f t="shared" si="353"/>
        <v>0</v>
      </c>
      <c r="L669" s="211">
        <f t="shared" si="353"/>
        <v>0</v>
      </c>
      <c r="M669" s="211">
        <f t="shared" si="353"/>
        <v>0</v>
      </c>
      <c r="N669" s="211">
        <f t="shared" si="353"/>
        <v>0</v>
      </c>
      <c r="O669" s="211">
        <f t="shared" si="353"/>
        <v>0</v>
      </c>
      <c r="P669" s="211">
        <f t="shared" si="353"/>
        <v>0</v>
      </c>
      <c r="Q669" s="211">
        <f t="shared" si="353"/>
        <v>0</v>
      </c>
      <c r="R669" s="211">
        <f t="shared" si="353"/>
        <v>0</v>
      </c>
      <c r="S669" s="211">
        <f t="shared" si="353"/>
        <v>0</v>
      </c>
      <c r="T669" s="211">
        <f t="shared" si="353"/>
        <v>0</v>
      </c>
      <c r="U669" s="211">
        <f t="shared" si="353"/>
        <v>0</v>
      </c>
      <c r="V669" s="211">
        <f t="shared" si="353"/>
        <v>0</v>
      </c>
      <c r="W669" s="211">
        <f t="shared" si="353"/>
        <v>0</v>
      </c>
      <c r="X669" s="211">
        <f t="shared" si="353"/>
        <v>0</v>
      </c>
      <c r="Y669" s="211">
        <f t="shared" si="353"/>
        <v>0</v>
      </c>
      <c r="Z669" s="211">
        <f t="shared" si="353"/>
        <v>0</v>
      </c>
      <c r="AA669" s="211">
        <f t="shared" si="353"/>
        <v>0</v>
      </c>
      <c r="AB669" s="211">
        <f t="shared" si="353"/>
        <v>0</v>
      </c>
      <c r="AC669" s="211">
        <f t="shared" si="353"/>
        <v>0</v>
      </c>
      <c r="AD669" s="211">
        <f t="shared" si="353"/>
        <v>0</v>
      </c>
      <c r="AE669" s="211">
        <f t="shared" si="353"/>
        <v>0</v>
      </c>
      <c r="AF669" s="211">
        <f t="shared" si="353"/>
        <v>0</v>
      </c>
      <c r="AG669" s="211">
        <f t="shared" si="353"/>
        <v>0</v>
      </c>
      <c r="AH669" s="211">
        <f t="shared" si="353"/>
        <v>0</v>
      </c>
      <c r="AI669" s="211">
        <f t="shared" si="353"/>
        <v>0</v>
      </c>
      <c r="AJ669" s="211">
        <f t="shared" si="353"/>
        <v>0</v>
      </c>
      <c r="AK669" s="211">
        <f t="shared" si="353"/>
        <v>0</v>
      </c>
      <c r="AL669" s="211">
        <f t="shared" si="353"/>
        <v>0</v>
      </c>
      <c r="AM669" s="211">
        <f t="shared" si="353"/>
        <v>0</v>
      </c>
      <c r="AN669" s="211">
        <f t="shared" si="353"/>
        <v>0</v>
      </c>
      <c r="AO669" s="211">
        <f t="shared" si="353"/>
        <v>0</v>
      </c>
      <c r="AP669" s="211">
        <f t="shared" si="353"/>
        <v>0</v>
      </c>
    </row>
    <row r="670" spans="1:42" x14ac:dyDescent="0.2">
      <c r="A670" s="4">
        <f t="shared" ref="A670:A677" si="354">A669+1</f>
        <v>3</v>
      </c>
      <c r="B670" s="228">
        <f t="shared" si="351"/>
        <v>0</v>
      </c>
      <c r="C670" s="211">
        <f t="shared" ref="C670:AP670" si="355">IF(C$2&gt;analysis_period,0,IF(C$2=equip2_reserve_freq*$A670,equip2_reserve_cost*system_capacity*1000*(1+inflation_rate/100)^B$2,0))</f>
        <v>0</v>
      </c>
      <c r="D670" s="211">
        <f t="shared" si="355"/>
        <v>0</v>
      </c>
      <c r="E670" s="211">
        <f t="shared" si="355"/>
        <v>0</v>
      </c>
      <c r="F670" s="211">
        <f t="shared" si="355"/>
        <v>0</v>
      </c>
      <c r="G670" s="211">
        <f t="shared" si="355"/>
        <v>0</v>
      </c>
      <c r="H670" s="211">
        <f t="shared" si="355"/>
        <v>0</v>
      </c>
      <c r="I670" s="211">
        <f t="shared" si="355"/>
        <v>0</v>
      </c>
      <c r="J670" s="211">
        <f t="shared" si="355"/>
        <v>0</v>
      </c>
      <c r="K670" s="211">
        <f t="shared" si="355"/>
        <v>0</v>
      </c>
      <c r="L670" s="211">
        <f t="shared" si="355"/>
        <v>0</v>
      </c>
      <c r="M670" s="211">
        <f t="shared" si="355"/>
        <v>0</v>
      </c>
      <c r="N670" s="211">
        <f t="shared" si="355"/>
        <v>0</v>
      </c>
      <c r="O670" s="211">
        <f t="shared" si="355"/>
        <v>0</v>
      </c>
      <c r="P670" s="211">
        <f t="shared" si="355"/>
        <v>0</v>
      </c>
      <c r="Q670" s="211">
        <f t="shared" si="355"/>
        <v>0</v>
      </c>
      <c r="R670" s="211">
        <f t="shared" si="355"/>
        <v>0</v>
      </c>
      <c r="S670" s="211">
        <f t="shared" si="355"/>
        <v>0</v>
      </c>
      <c r="T670" s="211">
        <f t="shared" si="355"/>
        <v>0</v>
      </c>
      <c r="U670" s="211">
        <f t="shared" si="355"/>
        <v>0</v>
      </c>
      <c r="V670" s="211">
        <f t="shared" si="355"/>
        <v>0</v>
      </c>
      <c r="W670" s="211">
        <f t="shared" si="355"/>
        <v>0</v>
      </c>
      <c r="X670" s="211">
        <f t="shared" si="355"/>
        <v>0</v>
      </c>
      <c r="Y670" s="211">
        <f t="shared" si="355"/>
        <v>0</v>
      </c>
      <c r="Z670" s="211">
        <f t="shared" si="355"/>
        <v>0</v>
      </c>
      <c r="AA670" s="211">
        <f t="shared" si="355"/>
        <v>0</v>
      </c>
      <c r="AB670" s="211">
        <f t="shared" si="355"/>
        <v>0</v>
      </c>
      <c r="AC670" s="211">
        <f t="shared" si="355"/>
        <v>0</v>
      </c>
      <c r="AD670" s="211">
        <f t="shared" si="355"/>
        <v>0</v>
      </c>
      <c r="AE670" s="211">
        <f t="shared" si="355"/>
        <v>0</v>
      </c>
      <c r="AF670" s="211">
        <f t="shared" si="355"/>
        <v>0</v>
      </c>
      <c r="AG670" s="211">
        <f t="shared" si="355"/>
        <v>0</v>
      </c>
      <c r="AH670" s="211">
        <f t="shared" si="355"/>
        <v>0</v>
      </c>
      <c r="AI670" s="211">
        <f t="shared" si="355"/>
        <v>0</v>
      </c>
      <c r="AJ670" s="211">
        <f t="shared" si="355"/>
        <v>0</v>
      </c>
      <c r="AK670" s="211">
        <f t="shared" si="355"/>
        <v>0</v>
      </c>
      <c r="AL670" s="211">
        <f t="shared" si="355"/>
        <v>0</v>
      </c>
      <c r="AM670" s="211">
        <f t="shared" si="355"/>
        <v>0</v>
      </c>
      <c r="AN670" s="211">
        <f t="shared" si="355"/>
        <v>0</v>
      </c>
      <c r="AO670" s="211">
        <f t="shared" si="355"/>
        <v>0</v>
      </c>
      <c r="AP670" s="211">
        <f t="shared" si="355"/>
        <v>0</v>
      </c>
    </row>
    <row r="671" spans="1:42" x14ac:dyDescent="0.2">
      <c r="A671" s="4">
        <f t="shared" si="354"/>
        <v>4</v>
      </c>
      <c r="B671" s="228">
        <f t="shared" si="351"/>
        <v>0</v>
      </c>
      <c r="C671" s="211">
        <f t="shared" ref="C671:AP671" si="356">IF(C$2&gt;analysis_period,0,IF(C$2=equip2_reserve_freq*$A671,equip2_reserve_cost*system_capacity*1000*(1+inflation_rate/100)^B$2,0))</f>
        <v>0</v>
      </c>
      <c r="D671" s="211">
        <f t="shared" si="356"/>
        <v>0</v>
      </c>
      <c r="E671" s="211">
        <f t="shared" si="356"/>
        <v>0</v>
      </c>
      <c r="F671" s="211">
        <f t="shared" si="356"/>
        <v>0</v>
      </c>
      <c r="G671" s="211">
        <f t="shared" si="356"/>
        <v>0</v>
      </c>
      <c r="H671" s="211">
        <f t="shared" si="356"/>
        <v>0</v>
      </c>
      <c r="I671" s="211">
        <f t="shared" si="356"/>
        <v>0</v>
      </c>
      <c r="J671" s="211">
        <f t="shared" si="356"/>
        <v>0</v>
      </c>
      <c r="K671" s="211">
        <f t="shared" si="356"/>
        <v>0</v>
      </c>
      <c r="L671" s="211">
        <f t="shared" si="356"/>
        <v>0</v>
      </c>
      <c r="M671" s="211">
        <f t="shared" si="356"/>
        <v>0</v>
      </c>
      <c r="N671" s="211">
        <f t="shared" si="356"/>
        <v>0</v>
      </c>
      <c r="O671" s="211">
        <f t="shared" si="356"/>
        <v>0</v>
      </c>
      <c r="P671" s="211">
        <f t="shared" si="356"/>
        <v>0</v>
      </c>
      <c r="Q671" s="211">
        <f t="shared" si="356"/>
        <v>0</v>
      </c>
      <c r="R671" s="211">
        <f t="shared" si="356"/>
        <v>0</v>
      </c>
      <c r="S671" s="211">
        <f t="shared" si="356"/>
        <v>0</v>
      </c>
      <c r="T671" s="211">
        <f t="shared" si="356"/>
        <v>0</v>
      </c>
      <c r="U671" s="211">
        <f t="shared" si="356"/>
        <v>0</v>
      </c>
      <c r="V671" s="211">
        <f t="shared" si="356"/>
        <v>0</v>
      </c>
      <c r="W671" s="211">
        <f t="shared" si="356"/>
        <v>0</v>
      </c>
      <c r="X671" s="211">
        <f t="shared" si="356"/>
        <v>0</v>
      </c>
      <c r="Y671" s="211">
        <f t="shared" si="356"/>
        <v>0</v>
      </c>
      <c r="Z671" s="211">
        <f t="shared" si="356"/>
        <v>0</v>
      </c>
      <c r="AA671" s="211">
        <f t="shared" si="356"/>
        <v>0</v>
      </c>
      <c r="AB671" s="211">
        <f t="shared" si="356"/>
        <v>0</v>
      </c>
      <c r="AC671" s="211">
        <f t="shared" si="356"/>
        <v>0</v>
      </c>
      <c r="AD671" s="211">
        <f t="shared" si="356"/>
        <v>0</v>
      </c>
      <c r="AE671" s="211">
        <f t="shared" si="356"/>
        <v>0</v>
      </c>
      <c r="AF671" s="211">
        <f t="shared" si="356"/>
        <v>0</v>
      </c>
      <c r="AG671" s="211">
        <f t="shared" si="356"/>
        <v>0</v>
      </c>
      <c r="AH671" s="211">
        <f t="shared" si="356"/>
        <v>0</v>
      </c>
      <c r="AI671" s="211">
        <f t="shared" si="356"/>
        <v>0</v>
      </c>
      <c r="AJ671" s="211">
        <f t="shared" si="356"/>
        <v>0</v>
      </c>
      <c r="AK671" s="211">
        <f t="shared" si="356"/>
        <v>0</v>
      </c>
      <c r="AL671" s="211">
        <f t="shared" si="356"/>
        <v>0</v>
      </c>
      <c r="AM671" s="211">
        <f t="shared" si="356"/>
        <v>0</v>
      </c>
      <c r="AN671" s="211">
        <f t="shared" si="356"/>
        <v>0</v>
      </c>
      <c r="AO671" s="211">
        <f t="shared" si="356"/>
        <v>0</v>
      </c>
      <c r="AP671" s="211">
        <f t="shared" si="356"/>
        <v>0</v>
      </c>
    </row>
    <row r="672" spans="1:42" x14ac:dyDescent="0.2">
      <c r="A672" s="4">
        <f t="shared" si="354"/>
        <v>5</v>
      </c>
      <c r="B672" s="228">
        <f t="shared" si="351"/>
        <v>0</v>
      </c>
      <c r="C672" s="211">
        <f t="shared" ref="C672:AP672" si="357">IF(C$2&gt;analysis_period,0,IF(C$2=equip2_reserve_freq*$A672,equip2_reserve_cost*system_capacity*1000*(1+inflation_rate/100)^B$2,0))</f>
        <v>0</v>
      </c>
      <c r="D672" s="211">
        <f t="shared" si="357"/>
        <v>0</v>
      </c>
      <c r="E672" s="211">
        <f t="shared" si="357"/>
        <v>0</v>
      </c>
      <c r="F672" s="211">
        <f t="shared" si="357"/>
        <v>0</v>
      </c>
      <c r="G672" s="211">
        <f t="shared" si="357"/>
        <v>0</v>
      </c>
      <c r="H672" s="211">
        <f t="shared" si="357"/>
        <v>0</v>
      </c>
      <c r="I672" s="211">
        <f t="shared" si="357"/>
        <v>0</v>
      </c>
      <c r="J672" s="211">
        <f t="shared" si="357"/>
        <v>0</v>
      </c>
      <c r="K672" s="211">
        <f t="shared" si="357"/>
        <v>0</v>
      </c>
      <c r="L672" s="211">
        <f t="shared" si="357"/>
        <v>0</v>
      </c>
      <c r="M672" s="211">
        <f t="shared" si="357"/>
        <v>0</v>
      </c>
      <c r="N672" s="211">
        <f t="shared" si="357"/>
        <v>0</v>
      </c>
      <c r="O672" s="211">
        <f t="shared" si="357"/>
        <v>0</v>
      </c>
      <c r="P672" s="211">
        <f t="shared" si="357"/>
        <v>0</v>
      </c>
      <c r="Q672" s="211">
        <f t="shared" si="357"/>
        <v>0</v>
      </c>
      <c r="R672" s="211">
        <f t="shared" si="357"/>
        <v>0</v>
      </c>
      <c r="S672" s="211">
        <f t="shared" si="357"/>
        <v>0</v>
      </c>
      <c r="T672" s="211">
        <f t="shared" si="357"/>
        <v>0</v>
      </c>
      <c r="U672" s="211">
        <f t="shared" si="357"/>
        <v>0</v>
      </c>
      <c r="V672" s="211">
        <f t="shared" si="357"/>
        <v>0</v>
      </c>
      <c r="W672" s="211">
        <f t="shared" si="357"/>
        <v>0</v>
      </c>
      <c r="X672" s="211">
        <f t="shared" si="357"/>
        <v>0</v>
      </c>
      <c r="Y672" s="211">
        <f t="shared" si="357"/>
        <v>0</v>
      </c>
      <c r="Z672" s="211">
        <f t="shared" si="357"/>
        <v>0</v>
      </c>
      <c r="AA672" s="211">
        <f t="shared" si="357"/>
        <v>0</v>
      </c>
      <c r="AB672" s="211">
        <f t="shared" si="357"/>
        <v>0</v>
      </c>
      <c r="AC672" s="211">
        <f t="shared" si="357"/>
        <v>0</v>
      </c>
      <c r="AD672" s="211">
        <f t="shared" si="357"/>
        <v>0</v>
      </c>
      <c r="AE672" s="211">
        <f t="shared" si="357"/>
        <v>0</v>
      </c>
      <c r="AF672" s="211">
        <f t="shared" si="357"/>
        <v>0</v>
      </c>
      <c r="AG672" s="211">
        <f t="shared" si="357"/>
        <v>0</v>
      </c>
      <c r="AH672" s="211">
        <f t="shared" si="357"/>
        <v>0</v>
      </c>
      <c r="AI672" s="211">
        <f t="shared" si="357"/>
        <v>0</v>
      </c>
      <c r="AJ672" s="211">
        <f t="shared" si="357"/>
        <v>0</v>
      </c>
      <c r="AK672" s="211">
        <f t="shared" si="357"/>
        <v>0</v>
      </c>
      <c r="AL672" s="211">
        <f t="shared" si="357"/>
        <v>0</v>
      </c>
      <c r="AM672" s="211">
        <f t="shared" si="357"/>
        <v>0</v>
      </c>
      <c r="AN672" s="211">
        <f t="shared" si="357"/>
        <v>0</v>
      </c>
      <c r="AO672" s="211">
        <f t="shared" si="357"/>
        <v>0</v>
      </c>
      <c r="AP672" s="211">
        <f t="shared" si="357"/>
        <v>0</v>
      </c>
    </row>
    <row r="673" spans="1:42" x14ac:dyDescent="0.2">
      <c r="A673" s="4">
        <f t="shared" si="354"/>
        <v>6</v>
      </c>
      <c r="B673" s="228">
        <f t="shared" si="351"/>
        <v>0</v>
      </c>
      <c r="C673" s="211">
        <f t="shared" ref="C673:AP673" si="358">IF(C$2&gt;analysis_period,0,IF(C$2=equip2_reserve_freq*$A673,equip2_reserve_cost*system_capacity*1000*(1+inflation_rate/100)^B$2,0))</f>
        <v>0</v>
      </c>
      <c r="D673" s="211">
        <f t="shared" si="358"/>
        <v>0</v>
      </c>
      <c r="E673" s="211">
        <f t="shared" si="358"/>
        <v>0</v>
      </c>
      <c r="F673" s="211">
        <f t="shared" si="358"/>
        <v>0</v>
      </c>
      <c r="G673" s="211">
        <f t="shared" si="358"/>
        <v>0</v>
      </c>
      <c r="H673" s="211">
        <f t="shared" si="358"/>
        <v>0</v>
      </c>
      <c r="I673" s="211">
        <f t="shared" si="358"/>
        <v>0</v>
      </c>
      <c r="J673" s="211">
        <f t="shared" si="358"/>
        <v>0</v>
      </c>
      <c r="K673" s="211">
        <f t="shared" si="358"/>
        <v>0</v>
      </c>
      <c r="L673" s="211">
        <f t="shared" si="358"/>
        <v>0</v>
      </c>
      <c r="M673" s="211">
        <f t="shared" si="358"/>
        <v>0</v>
      </c>
      <c r="N673" s="211">
        <f t="shared" si="358"/>
        <v>0</v>
      </c>
      <c r="O673" s="211">
        <f t="shared" si="358"/>
        <v>0</v>
      </c>
      <c r="P673" s="211">
        <f t="shared" si="358"/>
        <v>0</v>
      </c>
      <c r="Q673" s="211">
        <f t="shared" si="358"/>
        <v>0</v>
      </c>
      <c r="R673" s="211">
        <f t="shared" si="358"/>
        <v>0</v>
      </c>
      <c r="S673" s="211">
        <f t="shared" si="358"/>
        <v>0</v>
      </c>
      <c r="T673" s="211">
        <f t="shared" si="358"/>
        <v>0</v>
      </c>
      <c r="U673" s="211">
        <f t="shared" si="358"/>
        <v>0</v>
      </c>
      <c r="V673" s="211">
        <f t="shared" si="358"/>
        <v>0</v>
      </c>
      <c r="W673" s="211">
        <f t="shared" si="358"/>
        <v>0</v>
      </c>
      <c r="X673" s="211">
        <f t="shared" si="358"/>
        <v>0</v>
      </c>
      <c r="Y673" s="211">
        <f t="shared" si="358"/>
        <v>0</v>
      </c>
      <c r="Z673" s="211">
        <f t="shared" si="358"/>
        <v>0</v>
      </c>
      <c r="AA673" s="211">
        <f t="shared" si="358"/>
        <v>0</v>
      </c>
      <c r="AB673" s="211">
        <f t="shared" si="358"/>
        <v>0</v>
      </c>
      <c r="AC673" s="211">
        <f t="shared" si="358"/>
        <v>0</v>
      </c>
      <c r="AD673" s="211">
        <f t="shared" si="358"/>
        <v>0</v>
      </c>
      <c r="AE673" s="211">
        <f t="shared" si="358"/>
        <v>0</v>
      </c>
      <c r="AF673" s="211">
        <f t="shared" si="358"/>
        <v>0</v>
      </c>
      <c r="AG673" s="211">
        <f t="shared" si="358"/>
        <v>0</v>
      </c>
      <c r="AH673" s="211">
        <f t="shared" si="358"/>
        <v>0</v>
      </c>
      <c r="AI673" s="211">
        <f t="shared" si="358"/>
        <v>0</v>
      </c>
      <c r="AJ673" s="211">
        <f t="shared" si="358"/>
        <v>0</v>
      </c>
      <c r="AK673" s="211">
        <f t="shared" si="358"/>
        <v>0</v>
      </c>
      <c r="AL673" s="211">
        <f t="shared" si="358"/>
        <v>0</v>
      </c>
      <c r="AM673" s="211">
        <f t="shared" si="358"/>
        <v>0</v>
      </c>
      <c r="AN673" s="211">
        <f t="shared" si="358"/>
        <v>0</v>
      </c>
      <c r="AO673" s="211">
        <f t="shared" si="358"/>
        <v>0</v>
      </c>
      <c r="AP673" s="211">
        <f t="shared" si="358"/>
        <v>0</v>
      </c>
    </row>
    <row r="674" spans="1:42" x14ac:dyDescent="0.2">
      <c r="A674" s="4">
        <f t="shared" si="354"/>
        <v>7</v>
      </c>
      <c r="B674" s="228">
        <f t="shared" si="351"/>
        <v>0</v>
      </c>
      <c r="C674" s="211">
        <f t="shared" ref="C674:AP674" si="359">IF(C$2&gt;analysis_period,0,IF(C$2=equip2_reserve_freq*$A674,equip2_reserve_cost*system_capacity*1000*(1+inflation_rate/100)^B$2,0))</f>
        <v>0</v>
      </c>
      <c r="D674" s="211">
        <f t="shared" si="359"/>
        <v>0</v>
      </c>
      <c r="E674" s="211">
        <f t="shared" si="359"/>
        <v>0</v>
      </c>
      <c r="F674" s="211">
        <f t="shared" si="359"/>
        <v>0</v>
      </c>
      <c r="G674" s="211">
        <f t="shared" si="359"/>
        <v>0</v>
      </c>
      <c r="H674" s="211">
        <f t="shared" si="359"/>
        <v>0</v>
      </c>
      <c r="I674" s="211">
        <f t="shared" si="359"/>
        <v>0</v>
      </c>
      <c r="J674" s="211">
        <f t="shared" si="359"/>
        <v>0</v>
      </c>
      <c r="K674" s="211">
        <f t="shared" si="359"/>
        <v>0</v>
      </c>
      <c r="L674" s="211">
        <f t="shared" si="359"/>
        <v>0</v>
      </c>
      <c r="M674" s="211">
        <f t="shared" si="359"/>
        <v>0</v>
      </c>
      <c r="N674" s="211">
        <f t="shared" si="359"/>
        <v>0</v>
      </c>
      <c r="O674" s="211">
        <f t="shared" si="359"/>
        <v>0</v>
      </c>
      <c r="P674" s="211">
        <f t="shared" si="359"/>
        <v>0</v>
      </c>
      <c r="Q674" s="211">
        <f t="shared" si="359"/>
        <v>0</v>
      </c>
      <c r="R674" s="211">
        <f t="shared" si="359"/>
        <v>0</v>
      </c>
      <c r="S674" s="211">
        <f t="shared" si="359"/>
        <v>0</v>
      </c>
      <c r="T674" s="211">
        <f t="shared" si="359"/>
        <v>0</v>
      </c>
      <c r="U674" s="211">
        <f t="shared" si="359"/>
        <v>0</v>
      </c>
      <c r="V674" s="211">
        <f t="shared" si="359"/>
        <v>0</v>
      </c>
      <c r="W674" s="211">
        <f t="shared" si="359"/>
        <v>0</v>
      </c>
      <c r="X674" s="211">
        <f t="shared" si="359"/>
        <v>0</v>
      </c>
      <c r="Y674" s="211">
        <f t="shared" si="359"/>
        <v>0</v>
      </c>
      <c r="Z674" s="211">
        <f t="shared" si="359"/>
        <v>0</v>
      </c>
      <c r="AA674" s="211">
        <f t="shared" si="359"/>
        <v>0</v>
      </c>
      <c r="AB674" s="211">
        <f t="shared" si="359"/>
        <v>0</v>
      </c>
      <c r="AC674" s="211">
        <f t="shared" si="359"/>
        <v>0</v>
      </c>
      <c r="AD674" s="211">
        <f t="shared" si="359"/>
        <v>0</v>
      </c>
      <c r="AE674" s="211">
        <f t="shared" si="359"/>
        <v>0</v>
      </c>
      <c r="AF674" s="211">
        <f t="shared" si="359"/>
        <v>0</v>
      </c>
      <c r="AG674" s="211">
        <f t="shared" si="359"/>
        <v>0</v>
      </c>
      <c r="AH674" s="211">
        <f t="shared" si="359"/>
        <v>0</v>
      </c>
      <c r="AI674" s="211">
        <f t="shared" si="359"/>
        <v>0</v>
      </c>
      <c r="AJ674" s="211">
        <f t="shared" si="359"/>
        <v>0</v>
      </c>
      <c r="AK674" s="211">
        <f t="shared" si="359"/>
        <v>0</v>
      </c>
      <c r="AL674" s="211">
        <f t="shared" si="359"/>
        <v>0</v>
      </c>
      <c r="AM674" s="211">
        <f t="shared" si="359"/>
        <v>0</v>
      </c>
      <c r="AN674" s="211">
        <f t="shared" si="359"/>
        <v>0</v>
      </c>
      <c r="AO674" s="211">
        <f t="shared" si="359"/>
        <v>0</v>
      </c>
      <c r="AP674" s="211">
        <f t="shared" si="359"/>
        <v>0</v>
      </c>
    </row>
    <row r="675" spans="1:42" x14ac:dyDescent="0.2">
      <c r="A675" s="4">
        <f t="shared" si="354"/>
        <v>8</v>
      </c>
      <c r="B675" s="228">
        <f t="shared" si="351"/>
        <v>0</v>
      </c>
      <c r="C675" s="211">
        <f t="shared" ref="C675:AP675" si="360">IF(C$2&gt;analysis_period,0,IF(C$2=equip2_reserve_freq*$A675,equip2_reserve_cost*system_capacity*1000*(1+inflation_rate/100)^B$2,0))</f>
        <v>0</v>
      </c>
      <c r="D675" s="211">
        <f t="shared" si="360"/>
        <v>0</v>
      </c>
      <c r="E675" s="211">
        <f t="shared" si="360"/>
        <v>0</v>
      </c>
      <c r="F675" s="211">
        <f t="shared" si="360"/>
        <v>0</v>
      </c>
      <c r="G675" s="211">
        <f t="shared" si="360"/>
        <v>0</v>
      </c>
      <c r="H675" s="211">
        <f t="shared" si="360"/>
        <v>0</v>
      </c>
      <c r="I675" s="211">
        <f t="shared" si="360"/>
        <v>0</v>
      </c>
      <c r="J675" s="211">
        <f t="shared" si="360"/>
        <v>0</v>
      </c>
      <c r="K675" s="211">
        <f t="shared" si="360"/>
        <v>0</v>
      </c>
      <c r="L675" s="211">
        <f t="shared" si="360"/>
        <v>0</v>
      </c>
      <c r="M675" s="211">
        <f t="shared" si="360"/>
        <v>0</v>
      </c>
      <c r="N675" s="211">
        <f t="shared" si="360"/>
        <v>0</v>
      </c>
      <c r="O675" s="211">
        <f t="shared" si="360"/>
        <v>0</v>
      </c>
      <c r="P675" s="211">
        <f t="shared" si="360"/>
        <v>0</v>
      </c>
      <c r="Q675" s="211">
        <f t="shared" si="360"/>
        <v>0</v>
      </c>
      <c r="R675" s="211">
        <f t="shared" si="360"/>
        <v>0</v>
      </c>
      <c r="S675" s="211">
        <f t="shared" si="360"/>
        <v>0</v>
      </c>
      <c r="T675" s="211">
        <f t="shared" si="360"/>
        <v>0</v>
      </c>
      <c r="U675" s="211">
        <f t="shared" si="360"/>
        <v>0</v>
      </c>
      <c r="V675" s="211">
        <f t="shared" si="360"/>
        <v>0</v>
      </c>
      <c r="W675" s="211">
        <f t="shared" si="360"/>
        <v>0</v>
      </c>
      <c r="X675" s="211">
        <f t="shared" si="360"/>
        <v>0</v>
      </c>
      <c r="Y675" s="211">
        <f t="shared" si="360"/>
        <v>0</v>
      </c>
      <c r="Z675" s="211">
        <f t="shared" si="360"/>
        <v>0</v>
      </c>
      <c r="AA675" s="211">
        <f t="shared" si="360"/>
        <v>0</v>
      </c>
      <c r="AB675" s="211">
        <f t="shared" si="360"/>
        <v>0</v>
      </c>
      <c r="AC675" s="211">
        <f t="shared" si="360"/>
        <v>0</v>
      </c>
      <c r="AD675" s="211">
        <f t="shared" si="360"/>
        <v>0</v>
      </c>
      <c r="AE675" s="211">
        <f t="shared" si="360"/>
        <v>0</v>
      </c>
      <c r="AF675" s="211">
        <f t="shared" si="360"/>
        <v>0</v>
      </c>
      <c r="AG675" s="211">
        <f t="shared" si="360"/>
        <v>0</v>
      </c>
      <c r="AH675" s="211">
        <f t="shared" si="360"/>
        <v>0</v>
      </c>
      <c r="AI675" s="211">
        <f t="shared" si="360"/>
        <v>0</v>
      </c>
      <c r="AJ675" s="211">
        <f t="shared" si="360"/>
        <v>0</v>
      </c>
      <c r="AK675" s="211">
        <f t="shared" si="360"/>
        <v>0</v>
      </c>
      <c r="AL675" s="211">
        <f t="shared" si="360"/>
        <v>0</v>
      </c>
      <c r="AM675" s="211">
        <f t="shared" si="360"/>
        <v>0</v>
      </c>
      <c r="AN675" s="211">
        <f t="shared" si="360"/>
        <v>0</v>
      </c>
      <c r="AO675" s="211">
        <f t="shared" si="360"/>
        <v>0</v>
      </c>
      <c r="AP675" s="211">
        <f t="shared" si="360"/>
        <v>0</v>
      </c>
    </row>
    <row r="676" spans="1:42" x14ac:dyDescent="0.2">
      <c r="A676" s="4">
        <f>A675+1</f>
        <v>9</v>
      </c>
      <c r="B676" s="228">
        <f t="shared" si="351"/>
        <v>0</v>
      </c>
      <c r="C676" s="211">
        <f t="shared" ref="C676:AP676" si="361">IF(C$2&gt;analysis_period,0,IF(C$2=equip2_reserve_freq*$A676,equip2_reserve_cost*system_capacity*1000*(1+inflation_rate/100)^B$2,0))</f>
        <v>0</v>
      </c>
      <c r="D676" s="211">
        <f t="shared" si="361"/>
        <v>0</v>
      </c>
      <c r="E676" s="211">
        <f t="shared" si="361"/>
        <v>0</v>
      </c>
      <c r="F676" s="211">
        <f t="shared" si="361"/>
        <v>0</v>
      </c>
      <c r="G676" s="211">
        <f t="shared" si="361"/>
        <v>0</v>
      </c>
      <c r="H676" s="211">
        <f t="shared" si="361"/>
        <v>0</v>
      </c>
      <c r="I676" s="211">
        <f t="shared" si="361"/>
        <v>0</v>
      </c>
      <c r="J676" s="211">
        <f t="shared" si="361"/>
        <v>0</v>
      </c>
      <c r="K676" s="211">
        <f t="shared" si="361"/>
        <v>0</v>
      </c>
      <c r="L676" s="211">
        <f t="shared" si="361"/>
        <v>0</v>
      </c>
      <c r="M676" s="211">
        <f t="shared" si="361"/>
        <v>0</v>
      </c>
      <c r="N676" s="211">
        <f t="shared" si="361"/>
        <v>0</v>
      </c>
      <c r="O676" s="211">
        <f t="shared" si="361"/>
        <v>0</v>
      </c>
      <c r="P676" s="211">
        <f t="shared" si="361"/>
        <v>0</v>
      </c>
      <c r="Q676" s="211">
        <f t="shared" si="361"/>
        <v>0</v>
      </c>
      <c r="R676" s="211">
        <f t="shared" si="361"/>
        <v>0</v>
      </c>
      <c r="S676" s="211">
        <f t="shared" si="361"/>
        <v>0</v>
      </c>
      <c r="T676" s="211">
        <f t="shared" si="361"/>
        <v>0</v>
      </c>
      <c r="U676" s="211">
        <f t="shared" si="361"/>
        <v>0</v>
      </c>
      <c r="V676" s="211">
        <f t="shared" si="361"/>
        <v>0</v>
      </c>
      <c r="W676" s="211">
        <f t="shared" si="361"/>
        <v>0</v>
      </c>
      <c r="X676" s="211">
        <f t="shared" si="361"/>
        <v>0</v>
      </c>
      <c r="Y676" s="211">
        <f t="shared" si="361"/>
        <v>0</v>
      </c>
      <c r="Z676" s="211">
        <f t="shared" si="361"/>
        <v>0</v>
      </c>
      <c r="AA676" s="211">
        <f t="shared" si="361"/>
        <v>0</v>
      </c>
      <c r="AB676" s="211">
        <f t="shared" si="361"/>
        <v>0</v>
      </c>
      <c r="AC676" s="211">
        <f t="shared" si="361"/>
        <v>0</v>
      </c>
      <c r="AD676" s="211">
        <f t="shared" si="361"/>
        <v>0</v>
      </c>
      <c r="AE676" s="211">
        <f t="shared" si="361"/>
        <v>0</v>
      </c>
      <c r="AF676" s="211">
        <f t="shared" si="361"/>
        <v>0</v>
      </c>
      <c r="AG676" s="211">
        <f t="shared" si="361"/>
        <v>0</v>
      </c>
      <c r="AH676" s="211">
        <f t="shared" si="361"/>
        <v>0</v>
      </c>
      <c r="AI676" s="211">
        <f t="shared" si="361"/>
        <v>0</v>
      </c>
      <c r="AJ676" s="211">
        <f t="shared" si="361"/>
        <v>0</v>
      </c>
      <c r="AK676" s="211">
        <f t="shared" si="361"/>
        <v>0</v>
      </c>
      <c r="AL676" s="211">
        <f t="shared" si="361"/>
        <v>0</v>
      </c>
      <c r="AM676" s="211">
        <f t="shared" si="361"/>
        <v>0</v>
      </c>
      <c r="AN676" s="211">
        <f t="shared" si="361"/>
        <v>0</v>
      </c>
      <c r="AO676" s="211">
        <f t="shared" si="361"/>
        <v>0</v>
      </c>
      <c r="AP676" s="211">
        <f t="shared" si="361"/>
        <v>0</v>
      </c>
    </row>
    <row r="677" spans="1:42" x14ac:dyDescent="0.2">
      <c r="A677" s="4">
        <f t="shared" si="354"/>
        <v>10</v>
      </c>
      <c r="B677" s="228">
        <f t="shared" si="351"/>
        <v>0</v>
      </c>
      <c r="C677" s="211">
        <f t="shared" ref="C677:AP677" si="362">IF(C$2&gt;analysis_period,0,IF(C$2=equip2_reserve_freq*$A677,equip2_reserve_cost*system_capacity*1000*(1+inflation_rate/100)^B$2,0))</f>
        <v>0</v>
      </c>
      <c r="D677" s="211">
        <f t="shared" si="362"/>
        <v>0</v>
      </c>
      <c r="E677" s="211">
        <f t="shared" si="362"/>
        <v>0</v>
      </c>
      <c r="F677" s="211">
        <f t="shared" si="362"/>
        <v>0</v>
      </c>
      <c r="G677" s="211">
        <f t="shared" si="362"/>
        <v>0</v>
      </c>
      <c r="H677" s="211">
        <f t="shared" si="362"/>
        <v>0</v>
      </c>
      <c r="I677" s="211">
        <f t="shared" si="362"/>
        <v>0</v>
      </c>
      <c r="J677" s="211">
        <f t="shared" si="362"/>
        <v>0</v>
      </c>
      <c r="K677" s="211">
        <f t="shared" si="362"/>
        <v>0</v>
      </c>
      <c r="L677" s="211">
        <f t="shared" si="362"/>
        <v>0</v>
      </c>
      <c r="M677" s="211">
        <f t="shared" si="362"/>
        <v>0</v>
      </c>
      <c r="N677" s="211">
        <f t="shared" si="362"/>
        <v>0</v>
      </c>
      <c r="O677" s="211">
        <f t="shared" si="362"/>
        <v>0</v>
      </c>
      <c r="P677" s="211">
        <f t="shared" si="362"/>
        <v>0</v>
      </c>
      <c r="Q677" s="211">
        <f t="shared" si="362"/>
        <v>0</v>
      </c>
      <c r="R677" s="211">
        <f t="shared" si="362"/>
        <v>0</v>
      </c>
      <c r="S677" s="211">
        <f t="shared" si="362"/>
        <v>0</v>
      </c>
      <c r="T677" s="211">
        <f t="shared" si="362"/>
        <v>0</v>
      </c>
      <c r="U677" s="211">
        <f t="shared" si="362"/>
        <v>0</v>
      </c>
      <c r="V677" s="211">
        <f t="shared" si="362"/>
        <v>0</v>
      </c>
      <c r="W677" s="211">
        <f t="shared" si="362"/>
        <v>0</v>
      </c>
      <c r="X677" s="211">
        <f t="shared" si="362"/>
        <v>0</v>
      </c>
      <c r="Y677" s="211">
        <f t="shared" si="362"/>
        <v>0</v>
      </c>
      <c r="Z677" s="211">
        <f t="shared" si="362"/>
        <v>0</v>
      </c>
      <c r="AA677" s="211">
        <f t="shared" si="362"/>
        <v>0</v>
      </c>
      <c r="AB677" s="211">
        <f t="shared" si="362"/>
        <v>0</v>
      </c>
      <c r="AC677" s="211">
        <f t="shared" si="362"/>
        <v>0</v>
      </c>
      <c r="AD677" s="211">
        <f t="shared" si="362"/>
        <v>0</v>
      </c>
      <c r="AE677" s="211">
        <f t="shared" si="362"/>
        <v>0</v>
      </c>
      <c r="AF677" s="211">
        <f t="shared" si="362"/>
        <v>0</v>
      </c>
      <c r="AG677" s="211">
        <f t="shared" si="362"/>
        <v>0</v>
      </c>
      <c r="AH677" s="211">
        <f t="shared" si="362"/>
        <v>0</v>
      </c>
      <c r="AI677" s="211">
        <f t="shared" si="362"/>
        <v>0</v>
      </c>
      <c r="AJ677" s="211">
        <f t="shared" si="362"/>
        <v>0</v>
      </c>
      <c r="AK677" s="211">
        <f t="shared" si="362"/>
        <v>0</v>
      </c>
      <c r="AL677" s="211">
        <f t="shared" si="362"/>
        <v>0</v>
      </c>
      <c r="AM677" s="211">
        <f t="shared" si="362"/>
        <v>0</v>
      </c>
      <c r="AN677" s="211">
        <f t="shared" si="362"/>
        <v>0</v>
      </c>
      <c r="AO677" s="211">
        <f t="shared" si="362"/>
        <v>0</v>
      </c>
      <c r="AP677" s="211">
        <f t="shared" si="362"/>
        <v>0</v>
      </c>
    </row>
    <row r="678" spans="1:42" x14ac:dyDescent="0.2">
      <c r="A678" s="37" t="s">
        <v>13</v>
      </c>
      <c r="B678" s="28"/>
      <c r="C678" s="215">
        <f>SUM(C668:C677)</f>
        <v>0</v>
      </c>
      <c r="D678" s="215">
        <f t="shared" ref="D678:AP678" si="363">SUM(D668:D677)</f>
        <v>0</v>
      </c>
      <c r="E678" s="215">
        <f t="shared" si="363"/>
        <v>0</v>
      </c>
      <c r="F678" s="215">
        <f t="shared" si="363"/>
        <v>0</v>
      </c>
      <c r="G678" s="215">
        <f t="shared" si="363"/>
        <v>0</v>
      </c>
      <c r="H678" s="215">
        <f t="shared" si="363"/>
        <v>0</v>
      </c>
      <c r="I678" s="215">
        <f t="shared" si="363"/>
        <v>0</v>
      </c>
      <c r="J678" s="215">
        <f t="shared" si="363"/>
        <v>0</v>
      </c>
      <c r="K678" s="215">
        <f t="shared" si="363"/>
        <v>0</v>
      </c>
      <c r="L678" s="215">
        <f t="shared" si="363"/>
        <v>0</v>
      </c>
      <c r="M678" s="215">
        <f t="shared" si="363"/>
        <v>0</v>
      </c>
      <c r="N678" s="215">
        <f t="shared" si="363"/>
        <v>0</v>
      </c>
      <c r="O678" s="215">
        <f t="shared" si="363"/>
        <v>0</v>
      </c>
      <c r="P678" s="215">
        <f t="shared" si="363"/>
        <v>0</v>
      </c>
      <c r="Q678" s="215">
        <f t="shared" si="363"/>
        <v>0</v>
      </c>
      <c r="R678" s="215">
        <f t="shared" si="363"/>
        <v>0</v>
      </c>
      <c r="S678" s="215">
        <f t="shared" si="363"/>
        <v>0</v>
      </c>
      <c r="T678" s="215">
        <f t="shared" si="363"/>
        <v>0</v>
      </c>
      <c r="U678" s="215">
        <f t="shared" si="363"/>
        <v>0</v>
      </c>
      <c r="V678" s="215">
        <f t="shared" si="363"/>
        <v>0</v>
      </c>
      <c r="W678" s="215">
        <f t="shared" si="363"/>
        <v>0</v>
      </c>
      <c r="X678" s="215">
        <f t="shared" si="363"/>
        <v>0</v>
      </c>
      <c r="Y678" s="215">
        <f t="shared" si="363"/>
        <v>0</v>
      </c>
      <c r="Z678" s="215">
        <f t="shared" si="363"/>
        <v>0</v>
      </c>
      <c r="AA678" s="215">
        <f t="shared" si="363"/>
        <v>0</v>
      </c>
      <c r="AB678" s="215">
        <f t="shared" si="363"/>
        <v>0</v>
      </c>
      <c r="AC678" s="215">
        <f t="shared" si="363"/>
        <v>0</v>
      </c>
      <c r="AD678" s="215">
        <f t="shared" si="363"/>
        <v>0</v>
      </c>
      <c r="AE678" s="215">
        <f t="shared" si="363"/>
        <v>0</v>
      </c>
      <c r="AF678" s="215">
        <f t="shared" si="363"/>
        <v>0</v>
      </c>
      <c r="AG678" s="215">
        <f t="shared" si="363"/>
        <v>0</v>
      </c>
      <c r="AH678" s="215">
        <f t="shared" si="363"/>
        <v>0</v>
      </c>
      <c r="AI678" s="215">
        <f t="shared" si="363"/>
        <v>0</v>
      </c>
      <c r="AJ678" s="215">
        <f t="shared" si="363"/>
        <v>0</v>
      </c>
      <c r="AK678" s="215">
        <f t="shared" si="363"/>
        <v>0</v>
      </c>
      <c r="AL678" s="215">
        <f t="shared" si="363"/>
        <v>0</v>
      </c>
      <c r="AM678" s="215">
        <f t="shared" si="363"/>
        <v>0</v>
      </c>
      <c r="AN678" s="215">
        <f t="shared" si="363"/>
        <v>0</v>
      </c>
      <c r="AO678" s="215">
        <f t="shared" si="363"/>
        <v>0</v>
      </c>
      <c r="AP678" s="215">
        <f t="shared" si="363"/>
        <v>0</v>
      </c>
    </row>
    <row r="679" spans="1:42" s="122" customFormat="1" x14ac:dyDescent="0.2">
      <c r="A679" s="4" t="s">
        <v>295</v>
      </c>
      <c r="G679" s="201"/>
      <c r="H679" s="201"/>
      <c r="I679" s="201"/>
      <c r="J679" s="201"/>
      <c r="K679" s="201"/>
      <c r="L679" s="201"/>
      <c r="M679" s="201"/>
      <c r="N679" s="201"/>
      <c r="O679" s="201"/>
      <c r="P679" s="201"/>
      <c r="Q679" s="201"/>
      <c r="R679" s="201"/>
      <c r="S679" s="201"/>
      <c r="T679" s="201"/>
      <c r="U679" s="201"/>
      <c r="V679" s="201"/>
      <c r="W679" s="201"/>
      <c r="X679" s="201"/>
      <c r="Y679" s="201"/>
      <c r="Z679" s="201"/>
      <c r="AA679" s="201"/>
      <c r="AB679" s="201"/>
      <c r="AC679" s="201"/>
      <c r="AD679" s="201"/>
      <c r="AE679" s="201"/>
      <c r="AF679" s="201"/>
      <c r="AG679" s="201"/>
      <c r="AH679" s="201"/>
      <c r="AI679" s="201"/>
      <c r="AJ679" s="201"/>
      <c r="AK679" s="201"/>
      <c r="AL679" s="201"/>
      <c r="AM679" s="201"/>
      <c r="AN679" s="201"/>
      <c r="AO679" s="201"/>
      <c r="AP679" s="201"/>
    </row>
    <row r="680" spans="1:42" x14ac:dyDescent="0.2">
      <c r="A680" s="4">
        <v>1</v>
      </c>
      <c r="B680" s="232">
        <f t="shared" ref="B680:B689" si="364">SUM(C680:AP680)</f>
        <v>0</v>
      </c>
      <c r="C680" s="211">
        <f>IF(C$2&lt;=equip2_reserve_freq*$A$668,$B$668/(equip2_reserve_freq),0)</f>
        <v>0</v>
      </c>
      <c r="D680" s="211">
        <f>IF(D$2&lt;=equip2_reserve_freq*$A$668,$B$668/(equip2_reserve_freq),0)</f>
        <v>0</v>
      </c>
      <c r="E680" s="211">
        <f>IF(E$2&lt;=equip2_reserve_freq*$A$668,$B$668/(equip2_reserve_freq),0)</f>
        <v>0</v>
      </c>
      <c r="F680" s="211">
        <f>IF(F$2&lt;=equip2_reserve_freq*$A$668,$B$668/(equip2_reserve_freq),0)</f>
        <v>0</v>
      </c>
      <c r="G680" s="211">
        <f>IF(G$2&lt;=equip2_reserve_freq*$A$668,$B$668/(equip2_reserve_freq),0)</f>
        <v>0</v>
      </c>
      <c r="H680" s="211">
        <f>IF(H$2&lt;=equip2_reserve_freq*$A$668,$B$668/(equip2_reserve_freq),0)</f>
        <v>0</v>
      </c>
      <c r="I680" s="211">
        <f>IF(I$2&lt;=equip2_reserve_freq*$A$668,$B$668/(equip2_reserve_freq),0)</f>
        <v>0</v>
      </c>
      <c r="J680" s="211">
        <f>IF(J$2&lt;=equip2_reserve_freq*$A$668,$B$668/(equip2_reserve_freq),0)</f>
        <v>0</v>
      </c>
      <c r="K680" s="211">
        <f>IF(K$2&lt;=equip2_reserve_freq*$A$668,$B$668/(equip2_reserve_freq),0)</f>
        <v>0</v>
      </c>
      <c r="L680" s="211">
        <f>IF(L$2&lt;=equip2_reserve_freq*$A$668,$B$668/(equip2_reserve_freq),0)</f>
        <v>0</v>
      </c>
      <c r="M680" s="211">
        <f>IF(M$2&lt;=equip2_reserve_freq*$A$668,$B$668/(equip2_reserve_freq),0)</f>
        <v>0</v>
      </c>
      <c r="N680" s="211">
        <f>IF(N$2&lt;=equip2_reserve_freq*$A$668,$B$668/(equip2_reserve_freq),0)</f>
        <v>0</v>
      </c>
      <c r="O680" s="211">
        <f>IF(O$2&lt;=equip2_reserve_freq*$A$668,$B$668/(equip2_reserve_freq),0)</f>
        <v>0</v>
      </c>
      <c r="P680" s="211">
        <f>IF(P$2&lt;=equip2_reserve_freq*$A$668,$B$668/(equip2_reserve_freq),0)</f>
        <v>0</v>
      </c>
      <c r="Q680" s="211">
        <f>IF(Q$2&lt;=equip2_reserve_freq*$A$668,$B$668/(equip2_reserve_freq),0)</f>
        <v>0</v>
      </c>
      <c r="R680" s="211">
        <f>IF(R$2&lt;=equip2_reserve_freq*$A$668,$B$668/(equip2_reserve_freq),0)</f>
        <v>0</v>
      </c>
      <c r="S680" s="211">
        <f>IF(S$2&lt;=equip2_reserve_freq*$A$668,$B$668/(equip2_reserve_freq),0)</f>
        <v>0</v>
      </c>
      <c r="T680" s="211">
        <f>IF(T$2&lt;=equip2_reserve_freq*$A$668,$B$668/(equip2_reserve_freq),0)</f>
        <v>0</v>
      </c>
      <c r="U680" s="211">
        <f>IF(U$2&lt;=equip2_reserve_freq*$A$668,$B$668/(equip2_reserve_freq),0)</f>
        <v>0</v>
      </c>
      <c r="V680" s="211">
        <f>IF(V$2&lt;=equip2_reserve_freq*$A$668,$B$668/(equip2_reserve_freq),0)</f>
        <v>0</v>
      </c>
      <c r="W680" s="211">
        <f>IF(W$2&lt;=equip2_reserve_freq*$A$668,$B$668/(equip2_reserve_freq),0)</f>
        <v>0</v>
      </c>
      <c r="X680" s="211">
        <f>IF(X$2&lt;=equip2_reserve_freq*$A$668,$B$668/(equip2_reserve_freq),0)</f>
        <v>0</v>
      </c>
      <c r="Y680" s="211">
        <f>IF(Y$2&lt;=equip2_reserve_freq*$A$668,$B$668/(equip2_reserve_freq),0)</f>
        <v>0</v>
      </c>
      <c r="Z680" s="211">
        <f>IF(Z$2&lt;=equip2_reserve_freq*$A$668,$B$668/(equip2_reserve_freq),0)</f>
        <v>0</v>
      </c>
      <c r="AA680" s="211">
        <f>IF(AA$2&lt;=equip2_reserve_freq*$A$668,$B$668/(equip2_reserve_freq),0)</f>
        <v>0</v>
      </c>
      <c r="AB680" s="211">
        <f>IF(AB$2&lt;=equip2_reserve_freq*$A$668,$B$668/(equip2_reserve_freq),0)</f>
        <v>0</v>
      </c>
      <c r="AC680" s="211">
        <f>IF(AC$2&lt;=equip2_reserve_freq*$A$668,$B$668/(equip2_reserve_freq),0)</f>
        <v>0</v>
      </c>
      <c r="AD680" s="211">
        <f>IF(AD$2&lt;=equip2_reserve_freq*$A$668,$B$668/(equip2_reserve_freq),0)</f>
        <v>0</v>
      </c>
      <c r="AE680" s="211">
        <f>IF(AE$2&lt;=equip2_reserve_freq*$A$668,$B$668/(equip2_reserve_freq),0)</f>
        <v>0</v>
      </c>
      <c r="AF680" s="211">
        <f>IF(AF$2&lt;=equip2_reserve_freq*$A$668,$B$668/(equip2_reserve_freq),0)</f>
        <v>0</v>
      </c>
      <c r="AG680" s="211">
        <f>IF(AG$2&lt;=equip2_reserve_freq*$A$668,$B$668/(equip2_reserve_freq),0)</f>
        <v>0</v>
      </c>
      <c r="AH680" s="211">
        <f>IF(AH$2&lt;=equip2_reserve_freq*$A$668,$B$668/(equip2_reserve_freq),0)</f>
        <v>0</v>
      </c>
      <c r="AI680" s="211">
        <f>IF(AI$2&lt;=equip2_reserve_freq*$A$668,$B$668/(equip2_reserve_freq),0)</f>
        <v>0</v>
      </c>
      <c r="AJ680" s="211">
        <f>IF(AJ$2&lt;=equip2_reserve_freq*$A$668,$B$668/(equip2_reserve_freq),0)</f>
        <v>0</v>
      </c>
      <c r="AK680" s="211">
        <f>IF(AK$2&lt;=equip2_reserve_freq*$A$668,$B$668/(equip2_reserve_freq),0)</f>
        <v>0</v>
      </c>
      <c r="AL680" s="211">
        <f>IF(AL$2&lt;=equip2_reserve_freq*$A$668,$B$668/(equip2_reserve_freq),0)</f>
        <v>0</v>
      </c>
      <c r="AM680" s="211">
        <f>IF(AM$2&lt;=equip2_reserve_freq*$A$668,$B$668/(equip2_reserve_freq),0)</f>
        <v>0</v>
      </c>
      <c r="AN680" s="211">
        <f>IF(AN$2&lt;=equip2_reserve_freq*$A$668,$B$668/(equip2_reserve_freq),0)</f>
        <v>0</v>
      </c>
      <c r="AO680" s="211">
        <f>IF(AO$2&lt;=equip2_reserve_freq*$A$668,$B$668/(equip2_reserve_freq),0)</f>
        <v>0</v>
      </c>
      <c r="AP680" s="211">
        <f>IF(AP$2&lt;=equip2_reserve_freq*$A$668,$B$668/(equip2_reserve_freq),0)</f>
        <v>0</v>
      </c>
    </row>
    <row r="681" spans="1:42" x14ac:dyDescent="0.2">
      <c r="A681" s="4">
        <f>A680+1</f>
        <v>2</v>
      </c>
      <c r="B681" s="232">
        <f t="shared" si="364"/>
        <v>0</v>
      </c>
      <c r="C681" s="211">
        <f t="shared" ref="C681:AP681" si="365">IF(AND(C$2&gt;equip2_reserve_freq*$A668,C$2&lt;=equip2_reserve_freq*$A669),$B669/(equip2_reserve_freq),0)</f>
        <v>0</v>
      </c>
      <c r="D681" s="211">
        <f t="shared" si="365"/>
        <v>0</v>
      </c>
      <c r="E681" s="211">
        <f t="shared" si="365"/>
        <v>0</v>
      </c>
      <c r="F681" s="211">
        <f t="shared" si="365"/>
        <v>0</v>
      </c>
      <c r="G681" s="211">
        <f t="shared" si="365"/>
        <v>0</v>
      </c>
      <c r="H681" s="211">
        <f t="shared" si="365"/>
        <v>0</v>
      </c>
      <c r="I681" s="211">
        <f t="shared" si="365"/>
        <v>0</v>
      </c>
      <c r="J681" s="211">
        <f t="shared" si="365"/>
        <v>0</v>
      </c>
      <c r="K681" s="211">
        <f t="shared" si="365"/>
        <v>0</v>
      </c>
      <c r="L681" s="211">
        <f t="shared" si="365"/>
        <v>0</v>
      </c>
      <c r="M681" s="211">
        <f t="shared" si="365"/>
        <v>0</v>
      </c>
      <c r="N681" s="211">
        <f t="shared" si="365"/>
        <v>0</v>
      </c>
      <c r="O681" s="211">
        <f t="shared" si="365"/>
        <v>0</v>
      </c>
      <c r="P681" s="211">
        <f t="shared" si="365"/>
        <v>0</v>
      </c>
      <c r="Q681" s="211">
        <f t="shared" si="365"/>
        <v>0</v>
      </c>
      <c r="R681" s="211">
        <f t="shared" si="365"/>
        <v>0</v>
      </c>
      <c r="S681" s="211">
        <f t="shared" si="365"/>
        <v>0</v>
      </c>
      <c r="T681" s="211">
        <f t="shared" si="365"/>
        <v>0</v>
      </c>
      <c r="U681" s="211">
        <f t="shared" si="365"/>
        <v>0</v>
      </c>
      <c r="V681" s="211">
        <f t="shared" si="365"/>
        <v>0</v>
      </c>
      <c r="W681" s="211">
        <f t="shared" si="365"/>
        <v>0</v>
      </c>
      <c r="X681" s="211">
        <f t="shared" si="365"/>
        <v>0</v>
      </c>
      <c r="Y681" s="211">
        <f t="shared" si="365"/>
        <v>0</v>
      </c>
      <c r="Z681" s="211">
        <f t="shared" si="365"/>
        <v>0</v>
      </c>
      <c r="AA681" s="211">
        <f t="shared" si="365"/>
        <v>0</v>
      </c>
      <c r="AB681" s="211">
        <f t="shared" si="365"/>
        <v>0</v>
      </c>
      <c r="AC681" s="211">
        <f t="shared" si="365"/>
        <v>0</v>
      </c>
      <c r="AD681" s="211">
        <f t="shared" si="365"/>
        <v>0</v>
      </c>
      <c r="AE681" s="211">
        <f t="shared" si="365"/>
        <v>0</v>
      </c>
      <c r="AF681" s="211">
        <f t="shared" si="365"/>
        <v>0</v>
      </c>
      <c r="AG681" s="211">
        <f t="shared" si="365"/>
        <v>0</v>
      </c>
      <c r="AH681" s="211">
        <f t="shared" si="365"/>
        <v>0</v>
      </c>
      <c r="AI681" s="211">
        <f t="shared" si="365"/>
        <v>0</v>
      </c>
      <c r="AJ681" s="211">
        <f t="shared" si="365"/>
        <v>0</v>
      </c>
      <c r="AK681" s="211">
        <f t="shared" si="365"/>
        <v>0</v>
      </c>
      <c r="AL681" s="211">
        <f t="shared" si="365"/>
        <v>0</v>
      </c>
      <c r="AM681" s="211">
        <f t="shared" si="365"/>
        <v>0</v>
      </c>
      <c r="AN681" s="211">
        <f t="shared" si="365"/>
        <v>0</v>
      </c>
      <c r="AO681" s="211">
        <f t="shared" si="365"/>
        <v>0</v>
      </c>
      <c r="AP681" s="211">
        <f t="shared" si="365"/>
        <v>0</v>
      </c>
    </row>
    <row r="682" spans="1:42" x14ac:dyDescent="0.2">
      <c r="A682" s="4">
        <f t="shared" ref="A682:A687" si="366">A681+1</f>
        <v>3</v>
      </c>
      <c r="B682" s="232">
        <f t="shared" si="364"/>
        <v>0</v>
      </c>
      <c r="C682" s="211">
        <f t="shared" ref="C682:AP682" si="367">IF(AND(C$2&gt;equip2_reserve_freq*$A669,C$2&lt;=equip2_reserve_freq*$A670),$B670/(equip2_reserve_freq),0)</f>
        <v>0</v>
      </c>
      <c r="D682" s="211">
        <f t="shared" si="367"/>
        <v>0</v>
      </c>
      <c r="E682" s="211">
        <f t="shared" si="367"/>
        <v>0</v>
      </c>
      <c r="F682" s="211">
        <f t="shared" si="367"/>
        <v>0</v>
      </c>
      <c r="G682" s="211">
        <f t="shared" si="367"/>
        <v>0</v>
      </c>
      <c r="H682" s="211">
        <f t="shared" si="367"/>
        <v>0</v>
      </c>
      <c r="I682" s="211">
        <f t="shared" si="367"/>
        <v>0</v>
      </c>
      <c r="J682" s="211">
        <f t="shared" si="367"/>
        <v>0</v>
      </c>
      <c r="K682" s="211">
        <f t="shared" si="367"/>
        <v>0</v>
      </c>
      <c r="L682" s="211">
        <f t="shared" si="367"/>
        <v>0</v>
      </c>
      <c r="M682" s="211">
        <f t="shared" si="367"/>
        <v>0</v>
      </c>
      <c r="N682" s="211">
        <f t="shared" si="367"/>
        <v>0</v>
      </c>
      <c r="O682" s="211">
        <f t="shared" si="367"/>
        <v>0</v>
      </c>
      <c r="P682" s="211">
        <f t="shared" si="367"/>
        <v>0</v>
      </c>
      <c r="Q682" s="211">
        <f t="shared" si="367"/>
        <v>0</v>
      </c>
      <c r="R682" s="211">
        <f t="shared" si="367"/>
        <v>0</v>
      </c>
      <c r="S682" s="211">
        <f t="shared" si="367"/>
        <v>0</v>
      </c>
      <c r="T682" s="211">
        <f t="shared" si="367"/>
        <v>0</v>
      </c>
      <c r="U682" s="211">
        <f t="shared" si="367"/>
        <v>0</v>
      </c>
      <c r="V682" s="211">
        <f t="shared" si="367"/>
        <v>0</v>
      </c>
      <c r="W682" s="211">
        <f t="shared" si="367"/>
        <v>0</v>
      </c>
      <c r="X682" s="211">
        <f t="shared" si="367"/>
        <v>0</v>
      </c>
      <c r="Y682" s="211">
        <f t="shared" si="367"/>
        <v>0</v>
      </c>
      <c r="Z682" s="211">
        <f t="shared" si="367"/>
        <v>0</v>
      </c>
      <c r="AA682" s="211">
        <f t="shared" si="367"/>
        <v>0</v>
      </c>
      <c r="AB682" s="211">
        <f t="shared" si="367"/>
        <v>0</v>
      </c>
      <c r="AC682" s="211">
        <f t="shared" si="367"/>
        <v>0</v>
      </c>
      <c r="AD682" s="211">
        <f t="shared" si="367"/>
        <v>0</v>
      </c>
      <c r="AE682" s="211">
        <f t="shared" si="367"/>
        <v>0</v>
      </c>
      <c r="AF682" s="211">
        <f t="shared" si="367"/>
        <v>0</v>
      </c>
      <c r="AG682" s="211">
        <f t="shared" si="367"/>
        <v>0</v>
      </c>
      <c r="AH682" s="211">
        <f t="shared" si="367"/>
        <v>0</v>
      </c>
      <c r="AI682" s="211">
        <f t="shared" si="367"/>
        <v>0</v>
      </c>
      <c r="AJ682" s="211">
        <f t="shared" si="367"/>
        <v>0</v>
      </c>
      <c r="AK682" s="211">
        <f t="shared" si="367"/>
        <v>0</v>
      </c>
      <c r="AL682" s="211">
        <f t="shared" si="367"/>
        <v>0</v>
      </c>
      <c r="AM682" s="211">
        <f t="shared" si="367"/>
        <v>0</v>
      </c>
      <c r="AN682" s="211">
        <f t="shared" si="367"/>
        <v>0</v>
      </c>
      <c r="AO682" s="211">
        <f t="shared" si="367"/>
        <v>0</v>
      </c>
      <c r="AP682" s="211">
        <f t="shared" si="367"/>
        <v>0</v>
      </c>
    </row>
    <row r="683" spans="1:42" x14ac:dyDescent="0.2">
      <c r="A683" s="4">
        <f t="shared" si="366"/>
        <v>4</v>
      </c>
      <c r="B683" s="232">
        <f t="shared" si="364"/>
        <v>0</v>
      </c>
      <c r="C683" s="211">
        <f t="shared" ref="C683:AP683" si="368">IF(AND(C$2&gt;equip2_reserve_freq*$A670,C$2&lt;=equip2_reserve_freq*$A671),$B671/(equip2_reserve_freq),0)</f>
        <v>0</v>
      </c>
      <c r="D683" s="211">
        <f t="shared" si="368"/>
        <v>0</v>
      </c>
      <c r="E683" s="211">
        <f t="shared" si="368"/>
        <v>0</v>
      </c>
      <c r="F683" s="211">
        <f t="shared" si="368"/>
        <v>0</v>
      </c>
      <c r="G683" s="211">
        <f t="shared" si="368"/>
        <v>0</v>
      </c>
      <c r="H683" s="211">
        <f t="shared" si="368"/>
        <v>0</v>
      </c>
      <c r="I683" s="211">
        <f t="shared" si="368"/>
        <v>0</v>
      </c>
      <c r="J683" s="211">
        <f t="shared" si="368"/>
        <v>0</v>
      </c>
      <c r="K683" s="211">
        <f t="shared" si="368"/>
        <v>0</v>
      </c>
      <c r="L683" s="211">
        <f t="shared" si="368"/>
        <v>0</v>
      </c>
      <c r="M683" s="211">
        <f t="shared" si="368"/>
        <v>0</v>
      </c>
      <c r="N683" s="211">
        <f t="shared" si="368"/>
        <v>0</v>
      </c>
      <c r="O683" s="211">
        <f t="shared" si="368"/>
        <v>0</v>
      </c>
      <c r="P683" s="211">
        <f t="shared" si="368"/>
        <v>0</v>
      </c>
      <c r="Q683" s="211">
        <f t="shared" si="368"/>
        <v>0</v>
      </c>
      <c r="R683" s="211">
        <f t="shared" si="368"/>
        <v>0</v>
      </c>
      <c r="S683" s="211">
        <f t="shared" si="368"/>
        <v>0</v>
      </c>
      <c r="T683" s="211">
        <f t="shared" si="368"/>
        <v>0</v>
      </c>
      <c r="U683" s="211">
        <f t="shared" si="368"/>
        <v>0</v>
      </c>
      <c r="V683" s="211">
        <f t="shared" si="368"/>
        <v>0</v>
      </c>
      <c r="W683" s="211">
        <f t="shared" si="368"/>
        <v>0</v>
      </c>
      <c r="X683" s="211">
        <f t="shared" si="368"/>
        <v>0</v>
      </c>
      <c r="Y683" s="211">
        <f t="shared" si="368"/>
        <v>0</v>
      </c>
      <c r="Z683" s="211">
        <f t="shared" si="368"/>
        <v>0</v>
      </c>
      <c r="AA683" s="211">
        <f t="shared" si="368"/>
        <v>0</v>
      </c>
      <c r="AB683" s="211">
        <f t="shared" si="368"/>
        <v>0</v>
      </c>
      <c r="AC683" s="211">
        <f t="shared" si="368"/>
        <v>0</v>
      </c>
      <c r="AD683" s="211">
        <f t="shared" si="368"/>
        <v>0</v>
      </c>
      <c r="AE683" s="211">
        <f t="shared" si="368"/>
        <v>0</v>
      </c>
      <c r="AF683" s="211">
        <f t="shared" si="368"/>
        <v>0</v>
      </c>
      <c r="AG683" s="211">
        <f t="shared" si="368"/>
        <v>0</v>
      </c>
      <c r="AH683" s="211">
        <f t="shared" si="368"/>
        <v>0</v>
      </c>
      <c r="AI683" s="211">
        <f t="shared" si="368"/>
        <v>0</v>
      </c>
      <c r="AJ683" s="211">
        <f t="shared" si="368"/>
        <v>0</v>
      </c>
      <c r="AK683" s="211">
        <f t="shared" si="368"/>
        <v>0</v>
      </c>
      <c r="AL683" s="211">
        <f t="shared" si="368"/>
        <v>0</v>
      </c>
      <c r="AM683" s="211">
        <f t="shared" si="368"/>
        <v>0</v>
      </c>
      <c r="AN683" s="211">
        <f t="shared" si="368"/>
        <v>0</v>
      </c>
      <c r="AO683" s="211">
        <f t="shared" si="368"/>
        <v>0</v>
      </c>
      <c r="AP683" s="211">
        <f t="shared" si="368"/>
        <v>0</v>
      </c>
    </row>
    <row r="684" spans="1:42" x14ac:dyDescent="0.2">
      <c r="A684" s="4">
        <f t="shared" si="366"/>
        <v>5</v>
      </c>
      <c r="B684" s="232">
        <f t="shared" si="364"/>
        <v>0</v>
      </c>
      <c r="C684" s="211">
        <f t="shared" ref="C684:AP684" si="369">IF(AND(C$2&gt;equip2_reserve_freq*$A671,C$2&lt;=equip2_reserve_freq*$A672),$B672/(equip2_reserve_freq),0)</f>
        <v>0</v>
      </c>
      <c r="D684" s="211">
        <f t="shared" si="369"/>
        <v>0</v>
      </c>
      <c r="E684" s="211">
        <f t="shared" si="369"/>
        <v>0</v>
      </c>
      <c r="F684" s="211">
        <f t="shared" si="369"/>
        <v>0</v>
      </c>
      <c r="G684" s="211">
        <f t="shared" si="369"/>
        <v>0</v>
      </c>
      <c r="H684" s="211">
        <f t="shared" si="369"/>
        <v>0</v>
      </c>
      <c r="I684" s="211">
        <f t="shared" si="369"/>
        <v>0</v>
      </c>
      <c r="J684" s="211">
        <f t="shared" si="369"/>
        <v>0</v>
      </c>
      <c r="K684" s="211">
        <f t="shared" si="369"/>
        <v>0</v>
      </c>
      <c r="L684" s="211">
        <f t="shared" si="369"/>
        <v>0</v>
      </c>
      <c r="M684" s="211">
        <f t="shared" si="369"/>
        <v>0</v>
      </c>
      <c r="N684" s="211">
        <f t="shared" si="369"/>
        <v>0</v>
      </c>
      <c r="O684" s="211">
        <f t="shared" si="369"/>
        <v>0</v>
      </c>
      <c r="P684" s="211">
        <f t="shared" si="369"/>
        <v>0</v>
      </c>
      <c r="Q684" s="211">
        <f t="shared" si="369"/>
        <v>0</v>
      </c>
      <c r="R684" s="211">
        <f t="shared" si="369"/>
        <v>0</v>
      </c>
      <c r="S684" s="211">
        <f t="shared" si="369"/>
        <v>0</v>
      </c>
      <c r="T684" s="211">
        <f t="shared" si="369"/>
        <v>0</v>
      </c>
      <c r="U684" s="211">
        <f t="shared" si="369"/>
        <v>0</v>
      </c>
      <c r="V684" s="211">
        <f t="shared" si="369"/>
        <v>0</v>
      </c>
      <c r="W684" s="211">
        <f t="shared" si="369"/>
        <v>0</v>
      </c>
      <c r="X684" s="211">
        <f t="shared" si="369"/>
        <v>0</v>
      </c>
      <c r="Y684" s="211">
        <f t="shared" si="369"/>
        <v>0</v>
      </c>
      <c r="Z684" s="211">
        <f t="shared" si="369"/>
        <v>0</v>
      </c>
      <c r="AA684" s="211">
        <f t="shared" si="369"/>
        <v>0</v>
      </c>
      <c r="AB684" s="211">
        <f t="shared" si="369"/>
        <v>0</v>
      </c>
      <c r="AC684" s="211">
        <f t="shared" si="369"/>
        <v>0</v>
      </c>
      <c r="AD684" s="211">
        <f t="shared" si="369"/>
        <v>0</v>
      </c>
      <c r="AE684" s="211">
        <f t="shared" si="369"/>
        <v>0</v>
      </c>
      <c r="AF684" s="211">
        <f t="shared" si="369"/>
        <v>0</v>
      </c>
      <c r="AG684" s="211">
        <f t="shared" si="369"/>
        <v>0</v>
      </c>
      <c r="AH684" s="211">
        <f t="shared" si="369"/>
        <v>0</v>
      </c>
      <c r="AI684" s="211">
        <f t="shared" si="369"/>
        <v>0</v>
      </c>
      <c r="AJ684" s="211">
        <f t="shared" si="369"/>
        <v>0</v>
      </c>
      <c r="AK684" s="211">
        <f t="shared" si="369"/>
        <v>0</v>
      </c>
      <c r="AL684" s="211">
        <f t="shared" si="369"/>
        <v>0</v>
      </c>
      <c r="AM684" s="211">
        <f t="shared" si="369"/>
        <v>0</v>
      </c>
      <c r="AN684" s="211">
        <f t="shared" si="369"/>
        <v>0</v>
      </c>
      <c r="AO684" s="211">
        <f t="shared" si="369"/>
        <v>0</v>
      </c>
      <c r="AP684" s="211">
        <f t="shared" si="369"/>
        <v>0</v>
      </c>
    </row>
    <row r="685" spans="1:42" x14ac:dyDescent="0.2">
      <c r="A685" s="4">
        <f t="shared" si="366"/>
        <v>6</v>
      </c>
      <c r="B685" s="232">
        <f t="shared" si="364"/>
        <v>0</v>
      </c>
      <c r="C685" s="211">
        <f t="shared" ref="C685:AP685" si="370">IF(AND(C$2&gt;equip2_reserve_freq*$A672,C$2&lt;=equip2_reserve_freq*$A673),$B673/(equip2_reserve_freq),0)</f>
        <v>0</v>
      </c>
      <c r="D685" s="211">
        <f t="shared" si="370"/>
        <v>0</v>
      </c>
      <c r="E685" s="211">
        <f t="shared" si="370"/>
        <v>0</v>
      </c>
      <c r="F685" s="211">
        <f t="shared" si="370"/>
        <v>0</v>
      </c>
      <c r="G685" s="211">
        <f t="shared" si="370"/>
        <v>0</v>
      </c>
      <c r="H685" s="211">
        <f t="shared" si="370"/>
        <v>0</v>
      </c>
      <c r="I685" s="211">
        <f t="shared" si="370"/>
        <v>0</v>
      </c>
      <c r="J685" s="211">
        <f t="shared" si="370"/>
        <v>0</v>
      </c>
      <c r="K685" s="211">
        <f t="shared" si="370"/>
        <v>0</v>
      </c>
      <c r="L685" s="211">
        <f t="shared" si="370"/>
        <v>0</v>
      </c>
      <c r="M685" s="211">
        <f t="shared" si="370"/>
        <v>0</v>
      </c>
      <c r="N685" s="211">
        <f t="shared" si="370"/>
        <v>0</v>
      </c>
      <c r="O685" s="211">
        <f t="shared" si="370"/>
        <v>0</v>
      </c>
      <c r="P685" s="211">
        <f t="shared" si="370"/>
        <v>0</v>
      </c>
      <c r="Q685" s="211">
        <f t="shared" si="370"/>
        <v>0</v>
      </c>
      <c r="R685" s="211">
        <f t="shared" si="370"/>
        <v>0</v>
      </c>
      <c r="S685" s="211">
        <f t="shared" si="370"/>
        <v>0</v>
      </c>
      <c r="T685" s="211">
        <f t="shared" si="370"/>
        <v>0</v>
      </c>
      <c r="U685" s="211">
        <f t="shared" si="370"/>
        <v>0</v>
      </c>
      <c r="V685" s="211">
        <f t="shared" si="370"/>
        <v>0</v>
      </c>
      <c r="W685" s="211">
        <f t="shared" si="370"/>
        <v>0</v>
      </c>
      <c r="X685" s="211">
        <f t="shared" si="370"/>
        <v>0</v>
      </c>
      <c r="Y685" s="211">
        <f t="shared" si="370"/>
        <v>0</v>
      </c>
      <c r="Z685" s="211">
        <f t="shared" si="370"/>
        <v>0</v>
      </c>
      <c r="AA685" s="211">
        <f t="shared" si="370"/>
        <v>0</v>
      </c>
      <c r="AB685" s="211">
        <f t="shared" si="370"/>
        <v>0</v>
      </c>
      <c r="AC685" s="211">
        <f t="shared" si="370"/>
        <v>0</v>
      </c>
      <c r="AD685" s="211">
        <f t="shared" si="370"/>
        <v>0</v>
      </c>
      <c r="AE685" s="211">
        <f t="shared" si="370"/>
        <v>0</v>
      </c>
      <c r="AF685" s="211">
        <f t="shared" si="370"/>
        <v>0</v>
      </c>
      <c r="AG685" s="211">
        <f t="shared" si="370"/>
        <v>0</v>
      </c>
      <c r="AH685" s="211">
        <f t="shared" si="370"/>
        <v>0</v>
      </c>
      <c r="AI685" s="211">
        <f t="shared" si="370"/>
        <v>0</v>
      </c>
      <c r="AJ685" s="211">
        <f t="shared" si="370"/>
        <v>0</v>
      </c>
      <c r="AK685" s="211">
        <f t="shared" si="370"/>
        <v>0</v>
      </c>
      <c r="AL685" s="211">
        <f t="shared" si="370"/>
        <v>0</v>
      </c>
      <c r="AM685" s="211">
        <f t="shared" si="370"/>
        <v>0</v>
      </c>
      <c r="AN685" s="211">
        <f t="shared" si="370"/>
        <v>0</v>
      </c>
      <c r="AO685" s="211">
        <f t="shared" si="370"/>
        <v>0</v>
      </c>
      <c r="AP685" s="211">
        <f t="shared" si="370"/>
        <v>0</v>
      </c>
    </row>
    <row r="686" spans="1:42" x14ac:dyDescent="0.2">
      <c r="A686" s="4">
        <f t="shared" si="366"/>
        <v>7</v>
      </c>
      <c r="B686" s="232">
        <f t="shared" si="364"/>
        <v>0</v>
      </c>
      <c r="C686" s="211">
        <f t="shared" ref="C686:AP686" si="371">IF(AND(C$2&gt;equip2_reserve_freq*$A673,C$2&lt;=equip2_reserve_freq*$A674),$B674/(equip2_reserve_freq),0)</f>
        <v>0</v>
      </c>
      <c r="D686" s="211">
        <f t="shared" si="371"/>
        <v>0</v>
      </c>
      <c r="E686" s="211">
        <f t="shared" si="371"/>
        <v>0</v>
      </c>
      <c r="F686" s="211">
        <f t="shared" si="371"/>
        <v>0</v>
      </c>
      <c r="G686" s="211">
        <f t="shared" si="371"/>
        <v>0</v>
      </c>
      <c r="H686" s="211">
        <f t="shared" si="371"/>
        <v>0</v>
      </c>
      <c r="I686" s="211">
        <f t="shared" si="371"/>
        <v>0</v>
      </c>
      <c r="J686" s="211">
        <f t="shared" si="371"/>
        <v>0</v>
      </c>
      <c r="K686" s="211">
        <f t="shared" si="371"/>
        <v>0</v>
      </c>
      <c r="L686" s="211">
        <f t="shared" si="371"/>
        <v>0</v>
      </c>
      <c r="M686" s="211">
        <f t="shared" si="371"/>
        <v>0</v>
      </c>
      <c r="N686" s="211">
        <f t="shared" si="371"/>
        <v>0</v>
      </c>
      <c r="O686" s="211">
        <f t="shared" si="371"/>
        <v>0</v>
      </c>
      <c r="P686" s="211">
        <f t="shared" si="371"/>
        <v>0</v>
      </c>
      <c r="Q686" s="211">
        <f t="shared" si="371"/>
        <v>0</v>
      </c>
      <c r="R686" s="211">
        <f t="shared" si="371"/>
        <v>0</v>
      </c>
      <c r="S686" s="211">
        <f t="shared" si="371"/>
        <v>0</v>
      </c>
      <c r="T686" s="211">
        <f t="shared" si="371"/>
        <v>0</v>
      </c>
      <c r="U686" s="211">
        <f t="shared" si="371"/>
        <v>0</v>
      </c>
      <c r="V686" s="211">
        <f t="shared" si="371"/>
        <v>0</v>
      </c>
      <c r="W686" s="211">
        <f t="shared" si="371"/>
        <v>0</v>
      </c>
      <c r="X686" s="211">
        <f t="shared" si="371"/>
        <v>0</v>
      </c>
      <c r="Y686" s="211">
        <f t="shared" si="371"/>
        <v>0</v>
      </c>
      <c r="Z686" s="211">
        <f t="shared" si="371"/>
        <v>0</v>
      </c>
      <c r="AA686" s="211">
        <f t="shared" si="371"/>
        <v>0</v>
      </c>
      <c r="AB686" s="211">
        <f t="shared" si="371"/>
        <v>0</v>
      </c>
      <c r="AC686" s="211">
        <f t="shared" si="371"/>
        <v>0</v>
      </c>
      <c r="AD686" s="211">
        <f t="shared" si="371"/>
        <v>0</v>
      </c>
      <c r="AE686" s="211">
        <f t="shared" si="371"/>
        <v>0</v>
      </c>
      <c r="AF686" s="211">
        <f t="shared" si="371"/>
        <v>0</v>
      </c>
      <c r="AG686" s="211">
        <f t="shared" si="371"/>
        <v>0</v>
      </c>
      <c r="AH686" s="211">
        <f t="shared" si="371"/>
        <v>0</v>
      </c>
      <c r="AI686" s="211">
        <f t="shared" si="371"/>
        <v>0</v>
      </c>
      <c r="AJ686" s="211">
        <f t="shared" si="371"/>
        <v>0</v>
      </c>
      <c r="AK686" s="211">
        <f t="shared" si="371"/>
        <v>0</v>
      </c>
      <c r="AL686" s="211">
        <f t="shared" si="371"/>
        <v>0</v>
      </c>
      <c r="AM686" s="211">
        <f t="shared" si="371"/>
        <v>0</v>
      </c>
      <c r="AN686" s="211">
        <f t="shared" si="371"/>
        <v>0</v>
      </c>
      <c r="AO686" s="211">
        <f t="shared" si="371"/>
        <v>0</v>
      </c>
      <c r="AP686" s="211">
        <f t="shared" si="371"/>
        <v>0</v>
      </c>
    </row>
    <row r="687" spans="1:42" x14ac:dyDescent="0.2">
      <c r="A687" s="4">
        <f t="shared" si="366"/>
        <v>8</v>
      </c>
      <c r="B687" s="232">
        <f t="shared" si="364"/>
        <v>0</v>
      </c>
      <c r="C687" s="211">
        <f t="shared" ref="C687:AP687" si="372">IF(AND(C$2&gt;equip2_reserve_freq*$A674,C$2&lt;=equip2_reserve_freq*$A675),$B675/(equip2_reserve_freq),0)</f>
        <v>0</v>
      </c>
      <c r="D687" s="211">
        <f t="shared" si="372"/>
        <v>0</v>
      </c>
      <c r="E687" s="211">
        <f t="shared" si="372"/>
        <v>0</v>
      </c>
      <c r="F687" s="211">
        <f t="shared" si="372"/>
        <v>0</v>
      </c>
      <c r="G687" s="211">
        <f t="shared" si="372"/>
        <v>0</v>
      </c>
      <c r="H687" s="211">
        <f t="shared" si="372"/>
        <v>0</v>
      </c>
      <c r="I687" s="211">
        <f t="shared" si="372"/>
        <v>0</v>
      </c>
      <c r="J687" s="211">
        <f t="shared" si="372"/>
        <v>0</v>
      </c>
      <c r="K687" s="211">
        <f t="shared" si="372"/>
        <v>0</v>
      </c>
      <c r="L687" s="211">
        <f t="shared" si="372"/>
        <v>0</v>
      </c>
      <c r="M687" s="211">
        <f t="shared" si="372"/>
        <v>0</v>
      </c>
      <c r="N687" s="211">
        <f t="shared" si="372"/>
        <v>0</v>
      </c>
      <c r="O687" s="211">
        <f t="shared" si="372"/>
        <v>0</v>
      </c>
      <c r="P687" s="211">
        <f t="shared" si="372"/>
        <v>0</v>
      </c>
      <c r="Q687" s="211">
        <f t="shared" si="372"/>
        <v>0</v>
      </c>
      <c r="R687" s="211">
        <f t="shared" si="372"/>
        <v>0</v>
      </c>
      <c r="S687" s="211">
        <f t="shared" si="372"/>
        <v>0</v>
      </c>
      <c r="T687" s="211">
        <f t="shared" si="372"/>
        <v>0</v>
      </c>
      <c r="U687" s="211">
        <f t="shared" si="372"/>
        <v>0</v>
      </c>
      <c r="V687" s="211">
        <f t="shared" si="372"/>
        <v>0</v>
      </c>
      <c r="W687" s="211">
        <f t="shared" si="372"/>
        <v>0</v>
      </c>
      <c r="X687" s="211">
        <f t="shared" si="372"/>
        <v>0</v>
      </c>
      <c r="Y687" s="211">
        <f t="shared" si="372"/>
        <v>0</v>
      </c>
      <c r="Z687" s="211">
        <f t="shared" si="372"/>
        <v>0</v>
      </c>
      <c r="AA687" s="211">
        <f t="shared" si="372"/>
        <v>0</v>
      </c>
      <c r="AB687" s="211">
        <f t="shared" si="372"/>
        <v>0</v>
      </c>
      <c r="AC687" s="211">
        <f t="shared" si="372"/>
        <v>0</v>
      </c>
      <c r="AD687" s="211">
        <f t="shared" si="372"/>
        <v>0</v>
      </c>
      <c r="AE687" s="211">
        <f t="shared" si="372"/>
        <v>0</v>
      </c>
      <c r="AF687" s="211">
        <f t="shared" si="372"/>
        <v>0</v>
      </c>
      <c r="AG687" s="211">
        <f t="shared" si="372"/>
        <v>0</v>
      </c>
      <c r="AH687" s="211">
        <f t="shared" si="372"/>
        <v>0</v>
      </c>
      <c r="AI687" s="211">
        <f t="shared" si="372"/>
        <v>0</v>
      </c>
      <c r="AJ687" s="211">
        <f t="shared" si="372"/>
        <v>0</v>
      </c>
      <c r="AK687" s="211">
        <f t="shared" si="372"/>
        <v>0</v>
      </c>
      <c r="AL687" s="211">
        <f t="shared" si="372"/>
        <v>0</v>
      </c>
      <c r="AM687" s="211">
        <f t="shared" si="372"/>
        <v>0</v>
      </c>
      <c r="AN687" s="211">
        <f t="shared" si="372"/>
        <v>0</v>
      </c>
      <c r="AO687" s="211">
        <f t="shared" si="372"/>
        <v>0</v>
      </c>
      <c r="AP687" s="211">
        <f t="shared" si="372"/>
        <v>0</v>
      </c>
    </row>
    <row r="688" spans="1:42" x14ac:dyDescent="0.2">
      <c r="A688" s="4">
        <f>A687+1</f>
        <v>9</v>
      </c>
      <c r="B688" s="232">
        <f t="shared" si="364"/>
        <v>0</v>
      </c>
      <c r="C688" s="211">
        <f t="shared" ref="C688:AP688" si="373">IF(AND(C$2&gt;equip2_reserve_freq*$A675,C$2&lt;=equip2_reserve_freq*$A676),$B676/(equip2_reserve_freq),0)</f>
        <v>0</v>
      </c>
      <c r="D688" s="211">
        <f t="shared" si="373"/>
        <v>0</v>
      </c>
      <c r="E688" s="211">
        <f t="shared" si="373"/>
        <v>0</v>
      </c>
      <c r="F688" s="211">
        <f t="shared" si="373"/>
        <v>0</v>
      </c>
      <c r="G688" s="211">
        <f t="shared" si="373"/>
        <v>0</v>
      </c>
      <c r="H688" s="211">
        <f t="shared" si="373"/>
        <v>0</v>
      </c>
      <c r="I688" s="211">
        <f t="shared" si="373"/>
        <v>0</v>
      </c>
      <c r="J688" s="211">
        <f t="shared" si="373"/>
        <v>0</v>
      </c>
      <c r="K688" s="211">
        <f t="shared" si="373"/>
        <v>0</v>
      </c>
      <c r="L688" s="211">
        <f t="shared" si="373"/>
        <v>0</v>
      </c>
      <c r="M688" s="211">
        <f t="shared" si="373"/>
        <v>0</v>
      </c>
      <c r="N688" s="211">
        <f t="shared" si="373"/>
        <v>0</v>
      </c>
      <c r="O688" s="211">
        <f t="shared" si="373"/>
        <v>0</v>
      </c>
      <c r="P688" s="211">
        <f t="shared" si="373"/>
        <v>0</v>
      </c>
      <c r="Q688" s="211">
        <f t="shared" si="373"/>
        <v>0</v>
      </c>
      <c r="R688" s="211">
        <f t="shared" si="373"/>
        <v>0</v>
      </c>
      <c r="S688" s="211">
        <f t="shared" si="373"/>
        <v>0</v>
      </c>
      <c r="T688" s="211">
        <f t="shared" si="373"/>
        <v>0</v>
      </c>
      <c r="U688" s="211">
        <f t="shared" si="373"/>
        <v>0</v>
      </c>
      <c r="V688" s="211">
        <f t="shared" si="373"/>
        <v>0</v>
      </c>
      <c r="W688" s="211">
        <f t="shared" si="373"/>
        <v>0</v>
      </c>
      <c r="X688" s="211">
        <f t="shared" si="373"/>
        <v>0</v>
      </c>
      <c r="Y688" s="211">
        <f t="shared" si="373"/>
        <v>0</v>
      </c>
      <c r="Z688" s="211">
        <f t="shared" si="373"/>
        <v>0</v>
      </c>
      <c r="AA688" s="211">
        <f t="shared" si="373"/>
        <v>0</v>
      </c>
      <c r="AB688" s="211">
        <f t="shared" si="373"/>
        <v>0</v>
      </c>
      <c r="AC688" s="211">
        <f t="shared" si="373"/>
        <v>0</v>
      </c>
      <c r="AD688" s="211">
        <f t="shared" si="373"/>
        <v>0</v>
      </c>
      <c r="AE688" s="211">
        <f t="shared" si="373"/>
        <v>0</v>
      </c>
      <c r="AF688" s="211">
        <f t="shared" si="373"/>
        <v>0</v>
      </c>
      <c r="AG688" s="211">
        <f t="shared" si="373"/>
        <v>0</v>
      </c>
      <c r="AH688" s="211">
        <f t="shared" si="373"/>
        <v>0</v>
      </c>
      <c r="AI688" s="211">
        <f t="shared" si="373"/>
        <v>0</v>
      </c>
      <c r="AJ688" s="211">
        <f t="shared" si="373"/>
        <v>0</v>
      </c>
      <c r="AK688" s="211">
        <f t="shared" si="373"/>
        <v>0</v>
      </c>
      <c r="AL688" s="211">
        <f t="shared" si="373"/>
        <v>0</v>
      </c>
      <c r="AM688" s="211">
        <f t="shared" si="373"/>
        <v>0</v>
      </c>
      <c r="AN688" s="211">
        <f t="shared" si="373"/>
        <v>0</v>
      </c>
      <c r="AO688" s="211">
        <f t="shared" si="373"/>
        <v>0</v>
      </c>
      <c r="AP688" s="211">
        <f t="shared" si="373"/>
        <v>0</v>
      </c>
    </row>
    <row r="689" spans="1:42" x14ac:dyDescent="0.2">
      <c r="A689" s="4">
        <f t="shared" ref="A689" si="374">A688+1</f>
        <v>10</v>
      </c>
      <c r="B689" s="232">
        <f t="shared" si="364"/>
        <v>0</v>
      </c>
      <c r="C689" s="216">
        <f t="shared" ref="C689:AP689" si="375">IF(AND(C$2&gt;equip2_reserve_freq*$A676,C$2&lt;=equip2_reserve_freq*$A677),$B677/(equip2_reserve_freq),0)</f>
        <v>0</v>
      </c>
      <c r="D689" s="216">
        <f t="shared" si="375"/>
        <v>0</v>
      </c>
      <c r="E689" s="216">
        <f t="shared" si="375"/>
        <v>0</v>
      </c>
      <c r="F689" s="216">
        <f t="shared" si="375"/>
        <v>0</v>
      </c>
      <c r="G689" s="216">
        <f t="shared" si="375"/>
        <v>0</v>
      </c>
      <c r="H689" s="216">
        <f t="shared" si="375"/>
        <v>0</v>
      </c>
      <c r="I689" s="216">
        <f t="shared" si="375"/>
        <v>0</v>
      </c>
      <c r="J689" s="216">
        <f t="shared" si="375"/>
        <v>0</v>
      </c>
      <c r="K689" s="216">
        <f t="shared" si="375"/>
        <v>0</v>
      </c>
      <c r="L689" s="216">
        <f t="shared" si="375"/>
        <v>0</v>
      </c>
      <c r="M689" s="216">
        <f t="shared" si="375"/>
        <v>0</v>
      </c>
      <c r="N689" s="216">
        <f t="shared" si="375"/>
        <v>0</v>
      </c>
      <c r="O689" s="216">
        <f t="shared" si="375"/>
        <v>0</v>
      </c>
      <c r="P689" s="216">
        <f t="shared" si="375"/>
        <v>0</v>
      </c>
      <c r="Q689" s="216">
        <f t="shared" si="375"/>
        <v>0</v>
      </c>
      <c r="R689" s="216">
        <f t="shared" si="375"/>
        <v>0</v>
      </c>
      <c r="S689" s="216">
        <f t="shared" si="375"/>
        <v>0</v>
      </c>
      <c r="T689" s="216">
        <f t="shared" si="375"/>
        <v>0</v>
      </c>
      <c r="U689" s="216">
        <f t="shared" si="375"/>
        <v>0</v>
      </c>
      <c r="V689" s="216">
        <f t="shared" si="375"/>
        <v>0</v>
      </c>
      <c r="W689" s="216">
        <f t="shared" si="375"/>
        <v>0</v>
      </c>
      <c r="X689" s="216">
        <f t="shared" si="375"/>
        <v>0</v>
      </c>
      <c r="Y689" s="216">
        <f t="shared" si="375"/>
        <v>0</v>
      </c>
      <c r="Z689" s="216">
        <f t="shared" si="375"/>
        <v>0</v>
      </c>
      <c r="AA689" s="216">
        <f t="shared" si="375"/>
        <v>0</v>
      </c>
      <c r="AB689" s="216">
        <f t="shared" si="375"/>
        <v>0</v>
      </c>
      <c r="AC689" s="216">
        <f t="shared" si="375"/>
        <v>0</v>
      </c>
      <c r="AD689" s="216">
        <f t="shared" si="375"/>
        <v>0</v>
      </c>
      <c r="AE689" s="216">
        <f t="shared" si="375"/>
        <v>0</v>
      </c>
      <c r="AF689" s="216">
        <f t="shared" si="375"/>
        <v>0</v>
      </c>
      <c r="AG689" s="216">
        <f t="shared" si="375"/>
        <v>0</v>
      </c>
      <c r="AH689" s="216">
        <f t="shared" si="375"/>
        <v>0</v>
      </c>
      <c r="AI689" s="216">
        <f t="shared" si="375"/>
        <v>0</v>
      </c>
      <c r="AJ689" s="216">
        <f t="shared" si="375"/>
        <v>0</v>
      </c>
      <c r="AK689" s="216">
        <f t="shared" si="375"/>
        <v>0</v>
      </c>
      <c r="AL689" s="216">
        <f t="shared" si="375"/>
        <v>0</v>
      </c>
      <c r="AM689" s="216">
        <f t="shared" si="375"/>
        <v>0</v>
      </c>
      <c r="AN689" s="216">
        <f t="shared" si="375"/>
        <v>0</v>
      </c>
      <c r="AO689" s="216">
        <f t="shared" si="375"/>
        <v>0</v>
      </c>
      <c r="AP689" s="216">
        <f t="shared" si="375"/>
        <v>0</v>
      </c>
    </row>
    <row r="690" spans="1:42" x14ac:dyDescent="0.2">
      <c r="A690" s="37" t="s">
        <v>13</v>
      </c>
      <c r="B690" s="28"/>
      <c r="C690" s="215">
        <f>SUM(C680:C689)</f>
        <v>0</v>
      </c>
      <c r="D690" s="215">
        <f t="shared" ref="D690:AP690" si="376">SUM(D680:D689)</f>
        <v>0</v>
      </c>
      <c r="E690" s="215">
        <f t="shared" si="376"/>
        <v>0</v>
      </c>
      <c r="F690" s="215">
        <f t="shared" si="376"/>
        <v>0</v>
      </c>
      <c r="G690" s="215">
        <f t="shared" si="376"/>
        <v>0</v>
      </c>
      <c r="H690" s="215">
        <f t="shared" si="376"/>
        <v>0</v>
      </c>
      <c r="I690" s="215">
        <f t="shared" si="376"/>
        <v>0</v>
      </c>
      <c r="J690" s="215">
        <f t="shared" si="376"/>
        <v>0</v>
      </c>
      <c r="K690" s="215">
        <f t="shared" si="376"/>
        <v>0</v>
      </c>
      <c r="L690" s="215">
        <f t="shared" si="376"/>
        <v>0</v>
      </c>
      <c r="M690" s="215">
        <f t="shared" si="376"/>
        <v>0</v>
      </c>
      <c r="N690" s="215">
        <f t="shared" si="376"/>
        <v>0</v>
      </c>
      <c r="O690" s="215">
        <f t="shared" si="376"/>
        <v>0</v>
      </c>
      <c r="P690" s="215">
        <f t="shared" si="376"/>
        <v>0</v>
      </c>
      <c r="Q690" s="215">
        <f t="shared" si="376"/>
        <v>0</v>
      </c>
      <c r="R690" s="215">
        <f t="shared" si="376"/>
        <v>0</v>
      </c>
      <c r="S690" s="215">
        <f t="shared" si="376"/>
        <v>0</v>
      </c>
      <c r="T690" s="215">
        <f t="shared" si="376"/>
        <v>0</v>
      </c>
      <c r="U690" s="215">
        <f t="shared" si="376"/>
        <v>0</v>
      </c>
      <c r="V690" s="215">
        <f t="shared" si="376"/>
        <v>0</v>
      </c>
      <c r="W690" s="215">
        <f t="shared" si="376"/>
        <v>0</v>
      </c>
      <c r="X690" s="215">
        <f t="shared" si="376"/>
        <v>0</v>
      </c>
      <c r="Y690" s="215">
        <f t="shared" si="376"/>
        <v>0</v>
      </c>
      <c r="Z690" s="215">
        <f t="shared" si="376"/>
        <v>0</v>
      </c>
      <c r="AA690" s="215">
        <f t="shared" si="376"/>
        <v>0</v>
      </c>
      <c r="AB690" s="215">
        <f t="shared" si="376"/>
        <v>0</v>
      </c>
      <c r="AC690" s="215">
        <f t="shared" si="376"/>
        <v>0</v>
      </c>
      <c r="AD690" s="215">
        <f t="shared" si="376"/>
        <v>0</v>
      </c>
      <c r="AE690" s="215">
        <f t="shared" si="376"/>
        <v>0</v>
      </c>
      <c r="AF690" s="215">
        <f t="shared" si="376"/>
        <v>0</v>
      </c>
      <c r="AG690" s="215">
        <f t="shared" si="376"/>
        <v>0</v>
      </c>
      <c r="AH690" s="215">
        <f t="shared" si="376"/>
        <v>0</v>
      </c>
      <c r="AI690" s="215">
        <f t="shared" si="376"/>
        <v>0</v>
      </c>
      <c r="AJ690" s="215">
        <f t="shared" si="376"/>
        <v>0</v>
      </c>
      <c r="AK690" s="215">
        <f t="shared" si="376"/>
        <v>0</v>
      </c>
      <c r="AL690" s="215">
        <f t="shared" si="376"/>
        <v>0</v>
      </c>
      <c r="AM690" s="215">
        <f t="shared" si="376"/>
        <v>0</v>
      </c>
      <c r="AN690" s="215">
        <f t="shared" si="376"/>
        <v>0</v>
      </c>
      <c r="AO690" s="215">
        <f t="shared" si="376"/>
        <v>0</v>
      </c>
      <c r="AP690" s="215">
        <f t="shared" si="376"/>
        <v>0</v>
      </c>
    </row>
    <row r="691" spans="1:42" s="122" customFormat="1" x14ac:dyDescent="0.2">
      <c r="A691" s="4"/>
      <c r="B691" s="201"/>
    </row>
    <row r="692" spans="1:42" s="122" customFormat="1" x14ac:dyDescent="0.2">
      <c r="A692" s="25" t="s">
        <v>299</v>
      </c>
    </row>
    <row r="693" spans="1:42" x14ac:dyDescent="0.2">
      <c r="A693" s="4" t="s">
        <v>290</v>
      </c>
      <c r="B693" s="215">
        <v>0</v>
      </c>
      <c r="C693" s="215">
        <f>B696</f>
        <v>0</v>
      </c>
      <c r="D693" s="215">
        <f t="shared" ref="D693:AP693" si="377">C696</f>
        <v>0</v>
      </c>
      <c r="E693" s="215">
        <f t="shared" si="377"/>
        <v>0</v>
      </c>
      <c r="F693" s="215">
        <f t="shared" si="377"/>
        <v>0</v>
      </c>
      <c r="G693" s="215">
        <f t="shared" si="377"/>
        <v>0</v>
      </c>
      <c r="H693" s="215">
        <f t="shared" si="377"/>
        <v>0</v>
      </c>
      <c r="I693" s="215">
        <f t="shared" si="377"/>
        <v>0</v>
      </c>
      <c r="J693" s="215">
        <f t="shared" si="377"/>
        <v>0</v>
      </c>
      <c r="K693" s="215">
        <f t="shared" si="377"/>
        <v>0</v>
      </c>
      <c r="L693" s="215">
        <f t="shared" si="377"/>
        <v>0</v>
      </c>
      <c r="M693" s="215">
        <f t="shared" si="377"/>
        <v>0</v>
      </c>
      <c r="N693" s="215">
        <f t="shared" si="377"/>
        <v>0</v>
      </c>
      <c r="O693" s="215">
        <f t="shared" si="377"/>
        <v>0</v>
      </c>
      <c r="P693" s="215">
        <f t="shared" si="377"/>
        <v>0</v>
      </c>
      <c r="Q693" s="215">
        <f t="shared" si="377"/>
        <v>0</v>
      </c>
      <c r="R693" s="215">
        <f t="shared" si="377"/>
        <v>0</v>
      </c>
      <c r="S693" s="215">
        <f t="shared" si="377"/>
        <v>0</v>
      </c>
      <c r="T693" s="215">
        <f t="shared" si="377"/>
        <v>0</v>
      </c>
      <c r="U693" s="215">
        <f t="shared" si="377"/>
        <v>0</v>
      </c>
      <c r="V693" s="215">
        <f t="shared" si="377"/>
        <v>0</v>
      </c>
      <c r="W693" s="215">
        <f t="shared" si="377"/>
        <v>0</v>
      </c>
      <c r="X693" s="215">
        <f t="shared" si="377"/>
        <v>0</v>
      </c>
      <c r="Y693" s="215">
        <f t="shared" si="377"/>
        <v>0</v>
      </c>
      <c r="Z693" s="215">
        <f t="shared" si="377"/>
        <v>0</v>
      </c>
      <c r="AA693" s="215">
        <f t="shared" si="377"/>
        <v>0</v>
      </c>
      <c r="AB693" s="215">
        <f t="shared" si="377"/>
        <v>0</v>
      </c>
      <c r="AC693" s="215">
        <f t="shared" si="377"/>
        <v>0</v>
      </c>
      <c r="AD693" s="215">
        <f t="shared" si="377"/>
        <v>0</v>
      </c>
      <c r="AE693" s="215">
        <f t="shared" si="377"/>
        <v>0</v>
      </c>
      <c r="AF693" s="215">
        <f t="shared" si="377"/>
        <v>0</v>
      </c>
      <c r="AG693" s="215">
        <f t="shared" si="377"/>
        <v>0</v>
      </c>
      <c r="AH693" s="215">
        <f t="shared" si="377"/>
        <v>0</v>
      </c>
      <c r="AI693" s="215">
        <f t="shared" si="377"/>
        <v>0</v>
      </c>
      <c r="AJ693" s="215">
        <f t="shared" si="377"/>
        <v>0</v>
      </c>
      <c r="AK693" s="215">
        <f t="shared" si="377"/>
        <v>0</v>
      </c>
      <c r="AL693" s="215">
        <f t="shared" si="377"/>
        <v>0</v>
      </c>
      <c r="AM693" s="215">
        <f t="shared" si="377"/>
        <v>0</v>
      </c>
      <c r="AN693" s="215">
        <f t="shared" si="377"/>
        <v>0</v>
      </c>
      <c r="AO693" s="215">
        <f t="shared" si="377"/>
        <v>0</v>
      </c>
      <c r="AP693" s="215">
        <f t="shared" si="377"/>
        <v>0</v>
      </c>
    </row>
    <row r="694" spans="1:42" x14ac:dyDescent="0.2">
      <c r="A694" s="4" t="s">
        <v>71</v>
      </c>
      <c r="B694" s="215">
        <v>0</v>
      </c>
      <c r="C694" s="215">
        <f>C722</f>
        <v>0</v>
      </c>
      <c r="D694" s="215">
        <f t="shared" ref="D694:AP694" si="378">D722</f>
        <v>0</v>
      </c>
      <c r="E694" s="215">
        <f t="shared" si="378"/>
        <v>0</v>
      </c>
      <c r="F694" s="215">
        <f t="shared" si="378"/>
        <v>0</v>
      </c>
      <c r="G694" s="215">
        <f t="shared" si="378"/>
        <v>0</v>
      </c>
      <c r="H694" s="215">
        <f t="shared" si="378"/>
        <v>0</v>
      </c>
      <c r="I694" s="215">
        <f t="shared" si="378"/>
        <v>0</v>
      </c>
      <c r="J694" s="215">
        <f t="shared" si="378"/>
        <v>0</v>
      </c>
      <c r="K694" s="215">
        <f t="shared" si="378"/>
        <v>0</v>
      </c>
      <c r="L694" s="215">
        <f t="shared" si="378"/>
        <v>0</v>
      </c>
      <c r="M694" s="215">
        <f t="shared" si="378"/>
        <v>0</v>
      </c>
      <c r="N694" s="215">
        <f t="shared" si="378"/>
        <v>0</v>
      </c>
      <c r="O694" s="215">
        <f t="shared" si="378"/>
        <v>0</v>
      </c>
      <c r="P694" s="215">
        <f t="shared" si="378"/>
        <v>0</v>
      </c>
      <c r="Q694" s="215">
        <f t="shared" si="378"/>
        <v>0</v>
      </c>
      <c r="R694" s="215">
        <f t="shared" si="378"/>
        <v>0</v>
      </c>
      <c r="S694" s="215">
        <f t="shared" si="378"/>
        <v>0</v>
      </c>
      <c r="T694" s="215">
        <f t="shared" si="378"/>
        <v>0</v>
      </c>
      <c r="U694" s="215">
        <f t="shared" si="378"/>
        <v>0</v>
      </c>
      <c r="V694" s="215">
        <f t="shared" si="378"/>
        <v>0</v>
      </c>
      <c r="W694" s="215">
        <f t="shared" si="378"/>
        <v>0</v>
      </c>
      <c r="X694" s="215">
        <f t="shared" si="378"/>
        <v>0</v>
      </c>
      <c r="Y694" s="215">
        <f t="shared" si="378"/>
        <v>0</v>
      </c>
      <c r="Z694" s="215">
        <f t="shared" si="378"/>
        <v>0</v>
      </c>
      <c r="AA694" s="215">
        <f t="shared" si="378"/>
        <v>0</v>
      </c>
      <c r="AB694" s="215">
        <f t="shared" si="378"/>
        <v>0</v>
      </c>
      <c r="AC694" s="215">
        <f t="shared" si="378"/>
        <v>0</v>
      </c>
      <c r="AD694" s="215">
        <f t="shared" si="378"/>
        <v>0</v>
      </c>
      <c r="AE694" s="215">
        <f t="shared" si="378"/>
        <v>0</v>
      </c>
      <c r="AF694" s="215">
        <f t="shared" si="378"/>
        <v>0</v>
      </c>
      <c r="AG694" s="215">
        <f t="shared" si="378"/>
        <v>0</v>
      </c>
      <c r="AH694" s="215">
        <f t="shared" si="378"/>
        <v>0</v>
      </c>
      <c r="AI694" s="215">
        <f t="shared" si="378"/>
        <v>0</v>
      </c>
      <c r="AJ694" s="215">
        <f t="shared" si="378"/>
        <v>0</v>
      </c>
      <c r="AK694" s="215">
        <f t="shared" si="378"/>
        <v>0</v>
      </c>
      <c r="AL694" s="215">
        <f t="shared" si="378"/>
        <v>0</v>
      </c>
      <c r="AM694" s="215">
        <f t="shared" si="378"/>
        <v>0</v>
      </c>
      <c r="AN694" s="215">
        <f t="shared" si="378"/>
        <v>0</v>
      </c>
      <c r="AO694" s="215">
        <f t="shared" si="378"/>
        <v>0</v>
      </c>
      <c r="AP694" s="215">
        <f t="shared" si="378"/>
        <v>0</v>
      </c>
    </row>
    <row r="695" spans="1:42" x14ac:dyDescent="0.2">
      <c r="A695" s="4" t="s">
        <v>291</v>
      </c>
      <c r="B695" s="216">
        <v>0</v>
      </c>
      <c r="C695" s="216">
        <f>-C710</f>
        <v>0</v>
      </c>
      <c r="D695" s="216">
        <f t="shared" ref="D695:AP695" si="379">-D710</f>
        <v>0</v>
      </c>
      <c r="E695" s="216">
        <f t="shared" si="379"/>
        <v>0</v>
      </c>
      <c r="F695" s="216">
        <f t="shared" si="379"/>
        <v>0</v>
      </c>
      <c r="G695" s="216">
        <f t="shared" si="379"/>
        <v>0</v>
      </c>
      <c r="H695" s="216">
        <f t="shared" si="379"/>
        <v>0</v>
      </c>
      <c r="I695" s="216">
        <f t="shared" si="379"/>
        <v>0</v>
      </c>
      <c r="J695" s="216">
        <f t="shared" si="379"/>
        <v>0</v>
      </c>
      <c r="K695" s="216">
        <f t="shared" si="379"/>
        <v>0</v>
      </c>
      <c r="L695" s="216">
        <f t="shared" si="379"/>
        <v>0</v>
      </c>
      <c r="M695" s="216">
        <f t="shared" si="379"/>
        <v>0</v>
      </c>
      <c r="N695" s="216">
        <f t="shared" si="379"/>
        <v>0</v>
      </c>
      <c r="O695" s="216">
        <f t="shared" si="379"/>
        <v>0</v>
      </c>
      <c r="P695" s="216">
        <f t="shared" si="379"/>
        <v>0</v>
      </c>
      <c r="Q695" s="216">
        <f t="shared" si="379"/>
        <v>0</v>
      </c>
      <c r="R695" s="216">
        <f t="shared" si="379"/>
        <v>0</v>
      </c>
      <c r="S695" s="216">
        <f t="shared" si="379"/>
        <v>0</v>
      </c>
      <c r="T695" s="216">
        <f t="shared" si="379"/>
        <v>0</v>
      </c>
      <c r="U695" s="216">
        <f t="shared" si="379"/>
        <v>0</v>
      </c>
      <c r="V695" s="216">
        <f t="shared" si="379"/>
        <v>0</v>
      </c>
      <c r="W695" s="216">
        <f t="shared" si="379"/>
        <v>0</v>
      </c>
      <c r="X695" s="216">
        <f t="shared" si="379"/>
        <v>0</v>
      </c>
      <c r="Y695" s="216">
        <f t="shared" si="379"/>
        <v>0</v>
      </c>
      <c r="Z695" s="216">
        <f t="shared" si="379"/>
        <v>0</v>
      </c>
      <c r="AA695" s="216">
        <f t="shared" si="379"/>
        <v>0</v>
      </c>
      <c r="AB695" s="216">
        <f t="shared" si="379"/>
        <v>0</v>
      </c>
      <c r="AC695" s="216">
        <f t="shared" si="379"/>
        <v>0</v>
      </c>
      <c r="AD695" s="216">
        <f t="shared" si="379"/>
        <v>0</v>
      </c>
      <c r="AE695" s="216">
        <f t="shared" si="379"/>
        <v>0</v>
      </c>
      <c r="AF695" s="216">
        <f t="shared" si="379"/>
        <v>0</v>
      </c>
      <c r="AG695" s="216">
        <f t="shared" si="379"/>
        <v>0</v>
      </c>
      <c r="AH695" s="216">
        <f t="shared" si="379"/>
        <v>0</v>
      </c>
      <c r="AI695" s="216">
        <f t="shared" si="379"/>
        <v>0</v>
      </c>
      <c r="AJ695" s="216">
        <f t="shared" si="379"/>
        <v>0</v>
      </c>
      <c r="AK695" s="216">
        <f t="shared" si="379"/>
        <v>0</v>
      </c>
      <c r="AL695" s="216">
        <f t="shared" si="379"/>
        <v>0</v>
      </c>
      <c r="AM695" s="216">
        <f t="shared" si="379"/>
        <v>0</v>
      </c>
      <c r="AN695" s="216">
        <f t="shared" si="379"/>
        <v>0</v>
      </c>
      <c r="AO695" s="216">
        <f t="shared" si="379"/>
        <v>0</v>
      </c>
      <c r="AP695" s="216">
        <f t="shared" si="379"/>
        <v>0</v>
      </c>
    </row>
    <row r="696" spans="1:42" x14ac:dyDescent="0.2">
      <c r="A696" s="4" t="s">
        <v>252</v>
      </c>
      <c r="B696" s="215">
        <f>SUM(B693:B695)</f>
        <v>0</v>
      </c>
      <c r="C696" s="215">
        <f>SUM(C693:C695)</f>
        <v>0</v>
      </c>
      <c r="D696" s="215">
        <f t="shared" ref="D696:AP696" si="380">SUM(D693:D695)</f>
        <v>0</v>
      </c>
      <c r="E696" s="215">
        <f t="shared" si="380"/>
        <v>0</v>
      </c>
      <c r="F696" s="215">
        <f t="shared" si="380"/>
        <v>0</v>
      </c>
      <c r="G696" s="215">
        <f t="shared" si="380"/>
        <v>0</v>
      </c>
      <c r="H696" s="215">
        <f t="shared" si="380"/>
        <v>0</v>
      </c>
      <c r="I696" s="215">
        <f t="shared" si="380"/>
        <v>0</v>
      </c>
      <c r="J696" s="215">
        <f t="shared" si="380"/>
        <v>0</v>
      </c>
      <c r="K696" s="215">
        <f t="shared" si="380"/>
        <v>0</v>
      </c>
      <c r="L696" s="215">
        <f t="shared" si="380"/>
        <v>0</v>
      </c>
      <c r="M696" s="215">
        <f t="shared" si="380"/>
        <v>0</v>
      </c>
      <c r="N696" s="215">
        <f t="shared" si="380"/>
        <v>0</v>
      </c>
      <c r="O696" s="215">
        <f t="shared" si="380"/>
        <v>0</v>
      </c>
      <c r="P696" s="215">
        <f t="shared" si="380"/>
        <v>0</v>
      </c>
      <c r="Q696" s="215">
        <f t="shared" si="380"/>
        <v>0</v>
      </c>
      <c r="R696" s="215">
        <f t="shared" si="380"/>
        <v>0</v>
      </c>
      <c r="S696" s="215">
        <f t="shared" si="380"/>
        <v>0</v>
      </c>
      <c r="T696" s="215">
        <f t="shared" si="380"/>
        <v>0</v>
      </c>
      <c r="U696" s="215">
        <f t="shared" si="380"/>
        <v>0</v>
      </c>
      <c r="V696" s="215">
        <f t="shared" si="380"/>
        <v>0</v>
      </c>
      <c r="W696" s="215">
        <f t="shared" si="380"/>
        <v>0</v>
      </c>
      <c r="X696" s="215">
        <f t="shared" si="380"/>
        <v>0</v>
      </c>
      <c r="Y696" s="215">
        <f t="shared" si="380"/>
        <v>0</v>
      </c>
      <c r="Z696" s="215">
        <f t="shared" si="380"/>
        <v>0</v>
      </c>
      <c r="AA696" s="215">
        <f t="shared" si="380"/>
        <v>0</v>
      </c>
      <c r="AB696" s="215">
        <f t="shared" si="380"/>
        <v>0</v>
      </c>
      <c r="AC696" s="215">
        <f t="shared" si="380"/>
        <v>0</v>
      </c>
      <c r="AD696" s="215">
        <f t="shared" si="380"/>
        <v>0</v>
      </c>
      <c r="AE696" s="215">
        <f t="shared" si="380"/>
        <v>0</v>
      </c>
      <c r="AF696" s="215">
        <f t="shared" si="380"/>
        <v>0</v>
      </c>
      <c r="AG696" s="215">
        <f t="shared" si="380"/>
        <v>0</v>
      </c>
      <c r="AH696" s="215">
        <f t="shared" si="380"/>
        <v>0</v>
      </c>
      <c r="AI696" s="215">
        <f t="shared" si="380"/>
        <v>0</v>
      </c>
      <c r="AJ696" s="215">
        <f t="shared" si="380"/>
        <v>0</v>
      </c>
      <c r="AK696" s="215">
        <f t="shared" si="380"/>
        <v>0</v>
      </c>
      <c r="AL696" s="215">
        <f t="shared" si="380"/>
        <v>0</v>
      </c>
      <c r="AM696" s="215">
        <f t="shared" si="380"/>
        <v>0</v>
      </c>
      <c r="AN696" s="215">
        <f t="shared" si="380"/>
        <v>0</v>
      </c>
      <c r="AO696" s="215">
        <f t="shared" si="380"/>
        <v>0</v>
      </c>
      <c r="AP696" s="215">
        <f t="shared" si="380"/>
        <v>0</v>
      </c>
    </row>
    <row r="697" spans="1:42" s="122" customFormat="1" x14ac:dyDescent="0.2">
      <c r="A697" s="4"/>
      <c r="G697" s="201"/>
      <c r="H697" s="201"/>
      <c r="I697" s="201"/>
      <c r="J697" s="201"/>
      <c r="K697" s="201"/>
      <c r="L697" s="201"/>
      <c r="M697" s="201"/>
      <c r="N697" s="201"/>
      <c r="O697" s="201"/>
      <c r="P697" s="201"/>
      <c r="Q697" s="201"/>
      <c r="R697" s="201"/>
      <c r="S697" s="201"/>
      <c r="T697" s="201"/>
      <c r="U697" s="201"/>
      <c r="V697" s="201"/>
      <c r="W697" s="201"/>
      <c r="X697" s="201"/>
      <c r="Y697" s="201"/>
      <c r="Z697" s="201"/>
      <c r="AA697" s="201"/>
      <c r="AB697" s="201"/>
      <c r="AC697" s="201"/>
      <c r="AD697" s="201"/>
      <c r="AE697" s="201"/>
      <c r="AF697" s="201"/>
      <c r="AG697" s="201"/>
      <c r="AH697" s="201"/>
      <c r="AI697" s="201"/>
      <c r="AJ697" s="201"/>
      <c r="AK697" s="201"/>
      <c r="AL697" s="201"/>
      <c r="AM697" s="201"/>
      <c r="AN697" s="201"/>
      <c r="AO697" s="201"/>
      <c r="AP697" s="201"/>
    </row>
    <row r="698" spans="1:42" s="122" customFormat="1" x14ac:dyDescent="0.2">
      <c r="A698" s="4" t="s">
        <v>293</v>
      </c>
      <c r="G698" s="201"/>
      <c r="H698" s="201"/>
      <c r="I698" s="201"/>
      <c r="J698" s="201"/>
      <c r="K698" s="201"/>
      <c r="L698" s="201"/>
      <c r="M698" s="201"/>
      <c r="N698" s="201"/>
      <c r="O698" s="201"/>
      <c r="P698" s="201"/>
      <c r="Q698" s="201"/>
      <c r="R698" s="201"/>
      <c r="S698" s="201"/>
      <c r="T698" s="201"/>
      <c r="U698" s="201"/>
      <c r="V698" s="201"/>
      <c r="W698" s="201"/>
      <c r="X698" s="201"/>
      <c r="Y698" s="201"/>
      <c r="Z698" s="201"/>
      <c r="AA698" s="201"/>
      <c r="AB698" s="201"/>
      <c r="AC698" s="201"/>
      <c r="AD698" s="201"/>
      <c r="AE698" s="201"/>
      <c r="AF698" s="201"/>
      <c r="AG698" s="201"/>
      <c r="AH698" s="201"/>
      <c r="AI698" s="201"/>
      <c r="AJ698" s="201"/>
      <c r="AK698" s="201"/>
      <c r="AL698" s="201"/>
      <c r="AM698" s="201"/>
      <c r="AN698" s="201"/>
      <c r="AO698" s="201"/>
      <c r="AP698" s="201"/>
    </row>
    <row r="699" spans="1:42" s="122" customFormat="1" x14ac:dyDescent="0.2">
      <c r="A699" s="4" t="s">
        <v>294</v>
      </c>
      <c r="G699" s="201"/>
      <c r="H699" s="201"/>
      <c r="I699" s="201"/>
      <c r="J699" s="201"/>
      <c r="K699" s="201"/>
      <c r="L699" s="201"/>
      <c r="M699" s="201"/>
      <c r="N699" s="201"/>
      <c r="O699" s="201"/>
      <c r="P699" s="201"/>
      <c r="Q699" s="201"/>
      <c r="R699" s="201"/>
      <c r="S699" s="201"/>
      <c r="T699" s="201"/>
      <c r="U699" s="201"/>
      <c r="V699" s="201"/>
      <c r="W699" s="201"/>
      <c r="X699" s="201"/>
      <c r="Y699" s="201"/>
      <c r="Z699" s="201"/>
      <c r="AA699" s="201"/>
      <c r="AB699" s="201"/>
      <c r="AC699" s="201"/>
      <c r="AD699" s="201"/>
      <c r="AE699" s="201"/>
      <c r="AF699" s="201"/>
      <c r="AG699" s="201"/>
      <c r="AH699" s="201"/>
      <c r="AI699" s="201"/>
      <c r="AJ699" s="201"/>
      <c r="AK699" s="201"/>
      <c r="AL699" s="201"/>
      <c r="AM699" s="201"/>
      <c r="AN699" s="201"/>
      <c r="AO699" s="201"/>
      <c r="AP699" s="201"/>
    </row>
    <row r="700" spans="1:42" x14ac:dyDescent="0.2">
      <c r="A700" s="4">
        <v>1</v>
      </c>
      <c r="B700" s="232">
        <f t="shared" ref="B700:B709" si="381">SUM(C700:AP700)</f>
        <v>0</v>
      </c>
      <c r="C700" s="211">
        <f t="shared" ref="C700:AP700" si="382">IF(C$2&gt;analysis_period,0,IF(C$2=equip3_reserve_freq*$A700,equip3_reserve_cost*system_capacity*1000*(1+inflation_rate/100)^B$2,0))</f>
        <v>0</v>
      </c>
      <c r="D700" s="211">
        <f t="shared" si="382"/>
        <v>0</v>
      </c>
      <c r="E700" s="211">
        <f t="shared" si="382"/>
        <v>0</v>
      </c>
      <c r="F700" s="211">
        <f t="shared" si="382"/>
        <v>0</v>
      </c>
      <c r="G700" s="211">
        <f t="shared" si="382"/>
        <v>0</v>
      </c>
      <c r="H700" s="211">
        <f t="shared" si="382"/>
        <v>0</v>
      </c>
      <c r="I700" s="211">
        <f t="shared" si="382"/>
        <v>0</v>
      </c>
      <c r="J700" s="211">
        <f t="shared" si="382"/>
        <v>0</v>
      </c>
      <c r="K700" s="211">
        <f t="shared" si="382"/>
        <v>0</v>
      </c>
      <c r="L700" s="211">
        <f t="shared" si="382"/>
        <v>0</v>
      </c>
      <c r="M700" s="211">
        <f t="shared" si="382"/>
        <v>0</v>
      </c>
      <c r="N700" s="211">
        <f t="shared" si="382"/>
        <v>0</v>
      </c>
      <c r="O700" s="211">
        <f t="shared" si="382"/>
        <v>0</v>
      </c>
      <c r="P700" s="211">
        <f t="shared" si="382"/>
        <v>0</v>
      </c>
      <c r="Q700" s="211">
        <f t="shared" si="382"/>
        <v>0</v>
      </c>
      <c r="R700" s="211">
        <f t="shared" si="382"/>
        <v>0</v>
      </c>
      <c r="S700" s="211">
        <f t="shared" si="382"/>
        <v>0</v>
      </c>
      <c r="T700" s="211">
        <f t="shared" si="382"/>
        <v>0</v>
      </c>
      <c r="U700" s="211">
        <f t="shared" si="382"/>
        <v>0</v>
      </c>
      <c r="V700" s="211">
        <f t="shared" si="382"/>
        <v>0</v>
      </c>
      <c r="W700" s="211">
        <f t="shared" si="382"/>
        <v>0</v>
      </c>
      <c r="X700" s="211">
        <f t="shared" si="382"/>
        <v>0</v>
      </c>
      <c r="Y700" s="211">
        <f t="shared" si="382"/>
        <v>0</v>
      </c>
      <c r="Z700" s="211">
        <f t="shared" si="382"/>
        <v>0</v>
      </c>
      <c r="AA700" s="211">
        <f t="shared" si="382"/>
        <v>0</v>
      </c>
      <c r="AB700" s="211">
        <f t="shared" si="382"/>
        <v>0</v>
      </c>
      <c r="AC700" s="211">
        <f t="shared" si="382"/>
        <v>0</v>
      </c>
      <c r="AD700" s="211">
        <f t="shared" si="382"/>
        <v>0</v>
      </c>
      <c r="AE700" s="211">
        <f t="shared" si="382"/>
        <v>0</v>
      </c>
      <c r="AF700" s="211">
        <f t="shared" si="382"/>
        <v>0</v>
      </c>
      <c r="AG700" s="211">
        <f t="shared" si="382"/>
        <v>0</v>
      </c>
      <c r="AH700" s="211">
        <f t="shared" si="382"/>
        <v>0</v>
      </c>
      <c r="AI700" s="211">
        <f t="shared" si="382"/>
        <v>0</v>
      </c>
      <c r="AJ700" s="211">
        <f t="shared" si="382"/>
        <v>0</v>
      </c>
      <c r="AK700" s="211">
        <f t="shared" si="382"/>
        <v>0</v>
      </c>
      <c r="AL700" s="211">
        <f t="shared" si="382"/>
        <v>0</v>
      </c>
      <c r="AM700" s="211">
        <f t="shared" si="382"/>
        <v>0</v>
      </c>
      <c r="AN700" s="211">
        <f t="shared" si="382"/>
        <v>0</v>
      </c>
      <c r="AO700" s="211">
        <f t="shared" si="382"/>
        <v>0</v>
      </c>
      <c r="AP700" s="211">
        <f t="shared" si="382"/>
        <v>0</v>
      </c>
    </row>
    <row r="701" spans="1:42" x14ac:dyDescent="0.2">
      <c r="A701" s="4">
        <f>A700+1</f>
        <v>2</v>
      </c>
      <c r="B701" s="232">
        <f t="shared" si="381"/>
        <v>0</v>
      </c>
      <c r="C701" s="211">
        <f t="shared" ref="C701:AP701" si="383">IF(C$2&gt;analysis_period,0,IF(C$2=equip3_reserve_freq*$A701,equip3_reserve_cost*system_capacity*1000*(1+inflation_rate/100)^B$2,0))</f>
        <v>0</v>
      </c>
      <c r="D701" s="211">
        <f t="shared" si="383"/>
        <v>0</v>
      </c>
      <c r="E701" s="211">
        <f t="shared" si="383"/>
        <v>0</v>
      </c>
      <c r="F701" s="211">
        <f t="shared" si="383"/>
        <v>0</v>
      </c>
      <c r="G701" s="211">
        <f t="shared" si="383"/>
        <v>0</v>
      </c>
      <c r="H701" s="211">
        <f t="shared" si="383"/>
        <v>0</v>
      </c>
      <c r="I701" s="211">
        <f t="shared" si="383"/>
        <v>0</v>
      </c>
      <c r="J701" s="211">
        <f t="shared" si="383"/>
        <v>0</v>
      </c>
      <c r="K701" s="211">
        <f t="shared" si="383"/>
        <v>0</v>
      </c>
      <c r="L701" s="211">
        <f t="shared" si="383"/>
        <v>0</v>
      </c>
      <c r="M701" s="211">
        <f t="shared" si="383"/>
        <v>0</v>
      </c>
      <c r="N701" s="211">
        <f t="shared" si="383"/>
        <v>0</v>
      </c>
      <c r="O701" s="211">
        <f t="shared" si="383"/>
        <v>0</v>
      </c>
      <c r="P701" s="211">
        <f t="shared" si="383"/>
        <v>0</v>
      </c>
      <c r="Q701" s="211">
        <f t="shared" si="383"/>
        <v>0</v>
      </c>
      <c r="R701" s="211">
        <f t="shared" si="383"/>
        <v>0</v>
      </c>
      <c r="S701" s="211">
        <f t="shared" si="383"/>
        <v>0</v>
      </c>
      <c r="T701" s="211">
        <f t="shared" si="383"/>
        <v>0</v>
      </c>
      <c r="U701" s="211">
        <f t="shared" si="383"/>
        <v>0</v>
      </c>
      <c r="V701" s="211">
        <f t="shared" si="383"/>
        <v>0</v>
      </c>
      <c r="W701" s="211">
        <f t="shared" si="383"/>
        <v>0</v>
      </c>
      <c r="X701" s="211">
        <f t="shared" si="383"/>
        <v>0</v>
      </c>
      <c r="Y701" s="211">
        <f t="shared" si="383"/>
        <v>0</v>
      </c>
      <c r="Z701" s="211">
        <f t="shared" si="383"/>
        <v>0</v>
      </c>
      <c r="AA701" s="211">
        <f t="shared" si="383"/>
        <v>0</v>
      </c>
      <c r="AB701" s="211">
        <f t="shared" si="383"/>
        <v>0</v>
      </c>
      <c r="AC701" s="211">
        <f t="shared" si="383"/>
        <v>0</v>
      </c>
      <c r="AD701" s="211">
        <f t="shared" si="383"/>
        <v>0</v>
      </c>
      <c r="AE701" s="211">
        <f t="shared" si="383"/>
        <v>0</v>
      </c>
      <c r="AF701" s="211">
        <f t="shared" si="383"/>
        <v>0</v>
      </c>
      <c r="AG701" s="211">
        <f t="shared" si="383"/>
        <v>0</v>
      </c>
      <c r="AH701" s="211">
        <f t="shared" si="383"/>
        <v>0</v>
      </c>
      <c r="AI701" s="211">
        <f t="shared" si="383"/>
        <v>0</v>
      </c>
      <c r="AJ701" s="211">
        <f t="shared" si="383"/>
        <v>0</v>
      </c>
      <c r="AK701" s="211">
        <f t="shared" si="383"/>
        <v>0</v>
      </c>
      <c r="AL701" s="211">
        <f t="shared" si="383"/>
        <v>0</v>
      </c>
      <c r="AM701" s="211">
        <f t="shared" si="383"/>
        <v>0</v>
      </c>
      <c r="AN701" s="211">
        <f t="shared" si="383"/>
        <v>0</v>
      </c>
      <c r="AO701" s="211">
        <f t="shared" si="383"/>
        <v>0</v>
      </c>
      <c r="AP701" s="211">
        <f t="shared" si="383"/>
        <v>0</v>
      </c>
    </row>
    <row r="702" spans="1:42" x14ac:dyDescent="0.2">
      <c r="A702" s="4">
        <f t="shared" ref="A702:A709" si="384">A701+1</f>
        <v>3</v>
      </c>
      <c r="B702" s="232">
        <f t="shared" si="381"/>
        <v>0</v>
      </c>
      <c r="C702" s="211">
        <f t="shared" ref="C702:AP702" si="385">IF(C$2&gt;analysis_period,0,IF(C$2=equip3_reserve_freq*$A702,equip3_reserve_cost*system_capacity*1000*(1+inflation_rate/100)^B$2,0))</f>
        <v>0</v>
      </c>
      <c r="D702" s="211">
        <f t="shared" si="385"/>
        <v>0</v>
      </c>
      <c r="E702" s="211">
        <f t="shared" si="385"/>
        <v>0</v>
      </c>
      <c r="F702" s="211">
        <f t="shared" si="385"/>
        <v>0</v>
      </c>
      <c r="G702" s="211">
        <f t="shared" si="385"/>
        <v>0</v>
      </c>
      <c r="H702" s="211">
        <f t="shared" si="385"/>
        <v>0</v>
      </c>
      <c r="I702" s="211">
        <f t="shared" si="385"/>
        <v>0</v>
      </c>
      <c r="J702" s="211">
        <f t="shared" si="385"/>
        <v>0</v>
      </c>
      <c r="K702" s="211">
        <f t="shared" si="385"/>
        <v>0</v>
      </c>
      <c r="L702" s="211">
        <f t="shared" si="385"/>
        <v>0</v>
      </c>
      <c r="M702" s="211">
        <f t="shared" si="385"/>
        <v>0</v>
      </c>
      <c r="N702" s="211">
        <f t="shared" si="385"/>
        <v>0</v>
      </c>
      <c r="O702" s="211">
        <f t="shared" si="385"/>
        <v>0</v>
      </c>
      <c r="P702" s="211">
        <f t="shared" si="385"/>
        <v>0</v>
      </c>
      <c r="Q702" s="211">
        <f t="shared" si="385"/>
        <v>0</v>
      </c>
      <c r="R702" s="211">
        <f t="shared" si="385"/>
        <v>0</v>
      </c>
      <c r="S702" s="211">
        <f t="shared" si="385"/>
        <v>0</v>
      </c>
      <c r="T702" s="211">
        <f t="shared" si="385"/>
        <v>0</v>
      </c>
      <c r="U702" s="211">
        <f t="shared" si="385"/>
        <v>0</v>
      </c>
      <c r="V702" s="211">
        <f t="shared" si="385"/>
        <v>0</v>
      </c>
      <c r="W702" s="211">
        <f t="shared" si="385"/>
        <v>0</v>
      </c>
      <c r="X702" s="211">
        <f t="shared" si="385"/>
        <v>0</v>
      </c>
      <c r="Y702" s="211">
        <f t="shared" si="385"/>
        <v>0</v>
      </c>
      <c r="Z702" s="211">
        <f t="shared" si="385"/>
        <v>0</v>
      </c>
      <c r="AA702" s="211">
        <f t="shared" si="385"/>
        <v>0</v>
      </c>
      <c r="AB702" s="211">
        <f t="shared" si="385"/>
        <v>0</v>
      </c>
      <c r="AC702" s="211">
        <f t="shared" si="385"/>
        <v>0</v>
      </c>
      <c r="AD702" s="211">
        <f t="shared" si="385"/>
        <v>0</v>
      </c>
      <c r="AE702" s="211">
        <f t="shared" si="385"/>
        <v>0</v>
      </c>
      <c r="AF702" s="211">
        <f t="shared" si="385"/>
        <v>0</v>
      </c>
      <c r="AG702" s="211">
        <f t="shared" si="385"/>
        <v>0</v>
      </c>
      <c r="AH702" s="211">
        <f t="shared" si="385"/>
        <v>0</v>
      </c>
      <c r="AI702" s="211">
        <f t="shared" si="385"/>
        <v>0</v>
      </c>
      <c r="AJ702" s="211">
        <f t="shared" si="385"/>
        <v>0</v>
      </c>
      <c r="AK702" s="211">
        <f t="shared" si="385"/>
        <v>0</v>
      </c>
      <c r="AL702" s="211">
        <f t="shared" si="385"/>
        <v>0</v>
      </c>
      <c r="AM702" s="211">
        <f t="shared" si="385"/>
        <v>0</v>
      </c>
      <c r="AN702" s="211">
        <f t="shared" si="385"/>
        <v>0</v>
      </c>
      <c r="AO702" s="211">
        <f t="shared" si="385"/>
        <v>0</v>
      </c>
      <c r="AP702" s="211">
        <f t="shared" si="385"/>
        <v>0</v>
      </c>
    </row>
    <row r="703" spans="1:42" x14ac:dyDescent="0.2">
      <c r="A703" s="4">
        <f t="shared" si="384"/>
        <v>4</v>
      </c>
      <c r="B703" s="232">
        <f t="shared" si="381"/>
        <v>0</v>
      </c>
      <c r="C703" s="211">
        <f t="shared" ref="C703:AP703" si="386">IF(C$2&gt;analysis_period,0,IF(C$2=equip3_reserve_freq*$A703,equip3_reserve_cost*system_capacity*1000*(1+inflation_rate/100)^B$2,0))</f>
        <v>0</v>
      </c>
      <c r="D703" s="211">
        <f t="shared" si="386"/>
        <v>0</v>
      </c>
      <c r="E703" s="211">
        <f t="shared" si="386"/>
        <v>0</v>
      </c>
      <c r="F703" s="211">
        <f t="shared" si="386"/>
        <v>0</v>
      </c>
      <c r="G703" s="211">
        <f t="shared" si="386"/>
        <v>0</v>
      </c>
      <c r="H703" s="211">
        <f t="shared" si="386"/>
        <v>0</v>
      </c>
      <c r="I703" s="211">
        <f t="shared" si="386"/>
        <v>0</v>
      </c>
      <c r="J703" s="211">
        <f t="shared" si="386"/>
        <v>0</v>
      </c>
      <c r="K703" s="211">
        <f t="shared" si="386"/>
        <v>0</v>
      </c>
      <c r="L703" s="211">
        <f t="shared" si="386"/>
        <v>0</v>
      </c>
      <c r="M703" s="211">
        <f t="shared" si="386"/>
        <v>0</v>
      </c>
      <c r="N703" s="211">
        <f t="shared" si="386"/>
        <v>0</v>
      </c>
      <c r="O703" s="211">
        <f t="shared" si="386"/>
        <v>0</v>
      </c>
      <c r="P703" s="211">
        <f t="shared" si="386"/>
        <v>0</v>
      </c>
      <c r="Q703" s="211">
        <f t="shared" si="386"/>
        <v>0</v>
      </c>
      <c r="R703" s="211">
        <f t="shared" si="386"/>
        <v>0</v>
      </c>
      <c r="S703" s="211">
        <f t="shared" si="386"/>
        <v>0</v>
      </c>
      <c r="T703" s="211">
        <f t="shared" si="386"/>
        <v>0</v>
      </c>
      <c r="U703" s="211">
        <f t="shared" si="386"/>
        <v>0</v>
      </c>
      <c r="V703" s="211">
        <f t="shared" si="386"/>
        <v>0</v>
      </c>
      <c r="W703" s="211">
        <f t="shared" si="386"/>
        <v>0</v>
      </c>
      <c r="X703" s="211">
        <f t="shared" si="386"/>
        <v>0</v>
      </c>
      <c r="Y703" s="211">
        <f t="shared" si="386"/>
        <v>0</v>
      </c>
      <c r="Z703" s="211">
        <f t="shared" si="386"/>
        <v>0</v>
      </c>
      <c r="AA703" s="211">
        <f t="shared" si="386"/>
        <v>0</v>
      </c>
      <c r="AB703" s="211">
        <f t="shared" si="386"/>
        <v>0</v>
      </c>
      <c r="AC703" s="211">
        <f t="shared" si="386"/>
        <v>0</v>
      </c>
      <c r="AD703" s="211">
        <f t="shared" si="386"/>
        <v>0</v>
      </c>
      <c r="AE703" s="211">
        <f t="shared" si="386"/>
        <v>0</v>
      </c>
      <c r="AF703" s="211">
        <f t="shared" si="386"/>
        <v>0</v>
      </c>
      <c r="AG703" s="211">
        <f t="shared" si="386"/>
        <v>0</v>
      </c>
      <c r="AH703" s="211">
        <f t="shared" si="386"/>
        <v>0</v>
      </c>
      <c r="AI703" s="211">
        <f t="shared" si="386"/>
        <v>0</v>
      </c>
      <c r="AJ703" s="211">
        <f t="shared" si="386"/>
        <v>0</v>
      </c>
      <c r="AK703" s="211">
        <f t="shared" si="386"/>
        <v>0</v>
      </c>
      <c r="AL703" s="211">
        <f t="shared" si="386"/>
        <v>0</v>
      </c>
      <c r="AM703" s="211">
        <f t="shared" si="386"/>
        <v>0</v>
      </c>
      <c r="AN703" s="211">
        <f t="shared" si="386"/>
        <v>0</v>
      </c>
      <c r="AO703" s="211">
        <f t="shared" si="386"/>
        <v>0</v>
      </c>
      <c r="AP703" s="211">
        <f t="shared" si="386"/>
        <v>0</v>
      </c>
    </row>
    <row r="704" spans="1:42" x14ac:dyDescent="0.2">
      <c r="A704" s="4">
        <f t="shared" si="384"/>
        <v>5</v>
      </c>
      <c r="B704" s="232">
        <f t="shared" si="381"/>
        <v>0</v>
      </c>
      <c r="C704" s="211">
        <f t="shared" ref="C704:AP704" si="387">IF(C$2&gt;analysis_period,0,IF(C$2=equip3_reserve_freq*$A704,equip3_reserve_cost*system_capacity*1000*(1+inflation_rate/100)^B$2,0))</f>
        <v>0</v>
      </c>
      <c r="D704" s="211">
        <f t="shared" si="387"/>
        <v>0</v>
      </c>
      <c r="E704" s="211">
        <f t="shared" si="387"/>
        <v>0</v>
      </c>
      <c r="F704" s="211">
        <f t="shared" si="387"/>
        <v>0</v>
      </c>
      <c r="G704" s="211">
        <f t="shared" si="387"/>
        <v>0</v>
      </c>
      <c r="H704" s="211">
        <f t="shared" si="387"/>
        <v>0</v>
      </c>
      <c r="I704" s="211">
        <f t="shared" si="387"/>
        <v>0</v>
      </c>
      <c r="J704" s="211">
        <f t="shared" si="387"/>
        <v>0</v>
      </c>
      <c r="K704" s="211">
        <f t="shared" si="387"/>
        <v>0</v>
      </c>
      <c r="L704" s="211">
        <f t="shared" si="387"/>
        <v>0</v>
      </c>
      <c r="M704" s="211">
        <f t="shared" si="387"/>
        <v>0</v>
      </c>
      <c r="N704" s="211">
        <f t="shared" si="387"/>
        <v>0</v>
      </c>
      <c r="O704" s="211">
        <f t="shared" si="387"/>
        <v>0</v>
      </c>
      <c r="P704" s="211">
        <f t="shared" si="387"/>
        <v>0</v>
      </c>
      <c r="Q704" s="211">
        <f t="shared" si="387"/>
        <v>0</v>
      </c>
      <c r="R704" s="211">
        <f t="shared" si="387"/>
        <v>0</v>
      </c>
      <c r="S704" s="211">
        <f t="shared" si="387"/>
        <v>0</v>
      </c>
      <c r="T704" s="211">
        <f t="shared" si="387"/>
        <v>0</v>
      </c>
      <c r="U704" s="211">
        <f t="shared" si="387"/>
        <v>0</v>
      </c>
      <c r="V704" s="211">
        <f t="shared" si="387"/>
        <v>0</v>
      </c>
      <c r="W704" s="211">
        <f t="shared" si="387"/>
        <v>0</v>
      </c>
      <c r="X704" s="211">
        <f t="shared" si="387"/>
        <v>0</v>
      </c>
      <c r="Y704" s="211">
        <f t="shared" si="387"/>
        <v>0</v>
      </c>
      <c r="Z704" s="211">
        <f t="shared" si="387"/>
        <v>0</v>
      </c>
      <c r="AA704" s="211">
        <f t="shared" si="387"/>
        <v>0</v>
      </c>
      <c r="AB704" s="211">
        <f t="shared" si="387"/>
        <v>0</v>
      </c>
      <c r="AC704" s="211">
        <f t="shared" si="387"/>
        <v>0</v>
      </c>
      <c r="AD704" s="211">
        <f t="shared" si="387"/>
        <v>0</v>
      </c>
      <c r="AE704" s="211">
        <f t="shared" si="387"/>
        <v>0</v>
      </c>
      <c r="AF704" s="211">
        <f t="shared" si="387"/>
        <v>0</v>
      </c>
      <c r="AG704" s="211">
        <f t="shared" si="387"/>
        <v>0</v>
      </c>
      <c r="AH704" s="211">
        <f t="shared" si="387"/>
        <v>0</v>
      </c>
      <c r="AI704" s="211">
        <f t="shared" si="387"/>
        <v>0</v>
      </c>
      <c r="AJ704" s="211">
        <f t="shared" si="387"/>
        <v>0</v>
      </c>
      <c r="AK704" s="211">
        <f t="shared" si="387"/>
        <v>0</v>
      </c>
      <c r="AL704" s="211">
        <f t="shared" si="387"/>
        <v>0</v>
      </c>
      <c r="AM704" s="211">
        <f t="shared" si="387"/>
        <v>0</v>
      </c>
      <c r="AN704" s="211">
        <f t="shared" si="387"/>
        <v>0</v>
      </c>
      <c r="AO704" s="211">
        <f t="shared" si="387"/>
        <v>0</v>
      </c>
      <c r="AP704" s="211">
        <f t="shared" si="387"/>
        <v>0</v>
      </c>
    </row>
    <row r="705" spans="1:42" x14ac:dyDescent="0.2">
      <c r="A705" s="4">
        <f t="shared" si="384"/>
        <v>6</v>
      </c>
      <c r="B705" s="232">
        <f t="shared" si="381"/>
        <v>0</v>
      </c>
      <c r="C705" s="211">
        <f t="shared" ref="C705:AP705" si="388">IF(C$2&gt;analysis_period,0,IF(C$2=equip3_reserve_freq*$A705,equip3_reserve_cost*system_capacity*1000*(1+inflation_rate/100)^B$2,0))</f>
        <v>0</v>
      </c>
      <c r="D705" s="211">
        <f t="shared" si="388"/>
        <v>0</v>
      </c>
      <c r="E705" s="211">
        <f t="shared" si="388"/>
        <v>0</v>
      </c>
      <c r="F705" s="211">
        <f t="shared" si="388"/>
        <v>0</v>
      </c>
      <c r="G705" s="211">
        <f t="shared" si="388"/>
        <v>0</v>
      </c>
      <c r="H705" s="211">
        <f t="shared" si="388"/>
        <v>0</v>
      </c>
      <c r="I705" s="211">
        <f t="shared" si="388"/>
        <v>0</v>
      </c>
      <c r="J705" s="211">
        <f t="shared" si="388"/>
        <v>0</v>
      </c>
      <c r="K705" s="211">
        <f t="shared" si="388"/>
        <v>0</v>
      </c>
      <c r="L705" s="211">
        <f t="shared" si="388"/>
        <v>0</v>
      </c>
      <c r="M705" s="211">
        <f t="shared" si="388"/>
        <v>0</v>
      </c>
      <c r="N705" s="211">
        <f t="shared" si="388"/>
        <v>0</v>
      </c>
      <c r="O705" s="211">
        <f t="shared" si="388"/>
        <v>0</v>
      </c>
      <c r="P705" s="211">
        <f t="shared" si="388"/>
        <v>0</v>
      </c>
      <c r="Q705" s="211">
        <f t="shared" si="388"/>
        <v>0</v>
      </c>
      <c r="R705" s="211">
        <f t="shared" si="388"/>
        <v>0</v>
      </c>
      <c r="S705" s="211">
        <f t="shared" si="388"/>
        <v>0</v>
      </c>
      <c r="T705" s="211">
        <f t="shared" si="388"/>
        <v>0</v>
      </c>
      <c r="U705" s="211">
        <f t="shared" si="388"/>
        <v>0</v>
      </c>
      <c r="V705" s="211">
        <f t="shared" si="388"/>
        <v>0</v>
      </c>
      <c r="W705" s="211">
        <f t="shared" si="388"/>
        <v>0</v>
      </c>
      <c r="X705" s="211">
        <f t="shared" si="388"/>
        <v>0</v>
      </c>
      <c r="Y705" s="211">
        <f t="shared" si="388"/>
        <v>0</v>
      </c>
      <c r="Z705" s="211">
        <f t="shared" si="388"/>
        <v>0</v>
      </c>
      <c r="AA705" s="211">
        <f t="shared" si="388"/>
        <v>0</v>
      </c>
      <c r="AB705" s="211">
        <f t="shared" si="388"/>
        <v>0</v>
      </c>
      <c r="AC705" s="211">
        <f t="shared" si="388"/>
        <v>0</v>
      </c>
      <c r="AD705" s="211">
        <f t="shared" si="388"/>
        <v>0</v>
      </c>
      <c r="AE705" s="211">
        <f t="shared" si="388"/>
        <v>0</v>
      </c>
      <c r="AF705" s="211">
        <f t="shared" si="388"/>
        <v>0</v>
      </c>
      <c r="AG705" s="211">
        <f t="shared" si="388"/>
        <v>0</v>
      </c>
      <c r="AH705" s="211">
        <f t="shared" si="388"/>
        <v>0</v>
      </c>
      <c r="AI705" s="211">
        <f t="shared" si="388"/>
        <v>0</v>
      </c>
      <c r="AJ705" s="211">
        <f t="shared" si="388"/>
        <v>0</v>
      </c>
      <c r="AK705" s="211">
        <f t="shared" si="388"/>
        <v>0</v>
      </c>
      <c r="AL705" s="211">
        <f t="shared" si="388"/>
        <v>0</v>
      </c>
      <c r="AM705" s="211">
        <f t="shared" si="388"/>
        <v>0</v>
      </c>
      <c r="AN705" s="211">
        <f t="shared" si="388"/>
        <v>0</v>
      </c>
      <c r="AO705" s="211">
        <f t="shared" si="388"/>
        <v>0</v>
      </c>
      <c r="AP705" s="211">
        <f t="shared" si="388"/>
        <v>0</v>
      </c>
    </row>
    <row r="706" spans="1:42" x14ac:dyDescent="0.2">
      <c r="A706" s="4">
        <f t="shared" si="384"/>
        <v>7</v>
      </c>
      <c r="B706" s="232">
        <f t="shared" si="381"/>
        <v>0</v>
      </c>
      <c r="C706" s="211">
        <f t="shared" ref="C706:AP706" si="389">IF(C$2&gt;analysis_period,0,IF(C$2=equip3_reserve_freq*$A706,equip3_reserve_cost*system_capacity*1000*(1+inflation_rate/100)^B$2,0))</f>
        <v>0</v>
      </c>
      <c r="D706" s="211">
        <f t="shared" si="389"/>
        <v>0</v>
      </c>
      <c r="E706" s="211">
        <f t="shared" si="389"/>
        <v>0</v>
      </c>
      <c r="F706" s="211">
        <f t="shared" si="389"/>
        <v>0</v>
      </c>
      <c r="G706" s="211">
        <f t="shared" si="389"/>
        <v>0</v>
      </c>
      <c r="H706" s="211">
        <f t="shared" si="389"/>
        <v>0</v>
      </c>
      <c r="I706" s="211">
        <f t="shared" si="389"/>
        <v>0</v>
      </c>
      <c r="J706" s="211">
        <f t="shared" si="389"/>
        <v>0</v>
      </c>
      <c r="K706" s="211">
        <f t="shared" si="389"/>
        <v>0</v>
      </c>
      <c r="L706" s="211">
        <f t="shared" si="389"/>
        <v>0</v>
      </c>
      <c r="M706" s="211">
        <f t="shared" si="389"/>
        <v>0</v>
      </c>
      <c r="N706" s="211">
        <f t="shared" si="389"/>
        <v>0</v>
      </c>
      <c r="O706" s="211">
        <f t="shared" si="389"/>
        <v>0</v>
      </c>
      <c r="P706" s="211">
        <f t="shared" si="389"/>
        <v>0</v>
      </c>
      <c r="Q706" s="211">
        <f t="shared" si="389"/>
        <v>0</v>
      </c>
      <c r="R706" s="211">
        <f t="shared" si="389"/>
        <v>0</v>
      </c>
      <c r="S706" s="211">
        <f t="shared" si="389"/>
        <v>0</v>
      </c>
      <c r="T706" s="211">
        <f t="shared" si="389"/>
        <v>0</v>
      </c>
      <c r="U706" s="211">
        <f t="shared" si="389"/>
        <v>0</v>
      </c>
      <c r="V706" s="211">
        <f t="shared" si="389"/>
        <v>0</v>
      </c>
      <c r="W706" s="211">
        <f t="shared" si="389"/>
        <v>0</v>
      </c>
      <c r="X706" s="211">
        <f t="shared" si="389"/>
        <v>0</v>
      </c>
      <c r="Y706" s="211">
        <f t="shared" si="389"/>
        <v>0</v>
      </c>
      <c r="Z706" s="211">
        <f t="shared" si="389"/>
        <v>0</v>
      </c>
      <c r="AA706" s="211">
        <f t="shared" si="389"/>
        <v>0</v>
      </c>
      <c r="AB706" s="211">
        <f t="shared" si="389"/>
        <v>0</v>
      </c>
      <c r="AC706" s="211">
        <f t="shared" si="389"/>
        <v>0</v>
      </c>
      <c r="AD706" s="211">
        <f t="shared" si="389"/>
        <v>0</v>
      </c>
      <c r="AE706" s="211">
        <f t="shared" si="389"/>
        <v>0</v>
      </c>
      <c r="AF706" s="211">
        <f t="shared" si="389"/>
        <v>0</v>
      </c>
      <c r="AG706" s="211">
        <f t="shared" si="389"/>
        <v>0</v>
      </c>
      <c r="AH706" s="211">
        <f t="shared" si="389"/>
        <v>0</v>
      </c>
      <c r="AI706" s="211">
        <f t="shared" si="389"/>
        <v>0</v>
      </c>
      <c r="AJ706" s="211">
        <f t="shared" si="389"/>
        <v>0</v>
      </c>
      <c r="AK706" s="211">
        <f t="shared" si="389"/>
        <v>0</v>
      </c>
      <c r="AL706" s="211">
        <f t="shared" si="389"/>
        <v>0</v>
      </c>
      <c r="AM706" s="211">
        <f t="shared" si="389"/>
        <v>0</v>
      </c>
      <c r="AN706" s="211">
        <f t="shared" si="389"/>
        <v>0</v>
      </c>
      <c r="AO706" s="211">
        <f t="shared" si="389"/>
        <v>0</v>
      </c>
      <c r="AP706" s="211">
        <f t="shared" si="389"/>
        <v>0</v>
      </c>
    </row>
    <row r="707" spans="1:42" x14ac:dyDescent="0.2">
      <c r="A707" s="4">
        <f t="shared" si="384"/>
        <v>8</v>
      </c>
      <c r="B707" s="232">
        <f t="shared" si="381"/>
        <v>0</v>
      </c>
      <c r="C707" s="211">
        <f t="shared" ref="C707:AP707" si="390">IF(C$2&gt;analysis_period,0,IF(C$2=equip3_reserve_freq*$A707,equip3_reserve_cost*system_capacity*1000*(1+inflation_rate/100)^B$2,0))</f>
        <v>0</v>
      </c>
      <c r="D707" s="211">
        <f t="shared" si="390"/>
        <v>0</v>
      </c>
      <c r="E707" s="211">
        <f t="shared" si="390"/>
        <v>0</v>
      </c>
      <c r="F707" s="211">
        <f t="shared" si="390"/>
        <v>0</v>
      </c>
      <c r="G707" s="211">
        <f t="shared" si="390"/>
        <v>0</v>
      </c>
      <c r="H707" s="211">
        <f t="shared" si="390"/>
        <v>0</v>
      </c>
      <c r="I707" s="211">
        <f t="shared" si="390"/>
        <v>0</v>
      </c>
      <c r="J707" s="211">
        <f t="shared" si="390"/>
        <v>0</v>
      </c>
      <c r="K707" s="211">
        <f t="shared" si="390"/>
        <v>0</v>
      </c>
      <c r="L707" s="211">
        <f t="shared" si="390"/>
        <v>0</v>
      </c>
      <c r="M707" s="211">
        <f t="shared" si="390"/>
        <v>0</v>
      </c>
      <c r="N707" s="211">
        <f t="shared" si="390"/>
        <v>0</v>
      </c>
      <c r="O707" s="211">
        <f t="shared" si="390"/>
        <v>0</v>
      </c>
      <c r="P707" s="211">
        <f t="shared" si="390"/>
        <v>0</v>
      </c>
      <c r="Q707" s="211">
        <f t="shared" si="390"/>
        <v>0</v>
      </c>
      <c r="R707" s="211">
        <f t="shared" si="390"/>
        <v>0</v>
      </c>
      <c r="S707" s="211">
        <f t="shared" si="390"/>
        <v>0</v>
      </c>
      <c r="T707" s="211">
        <f t="shared" si="390"/>
        <v>0</v>
      </c>
      <c r="U707" s="211">
        <f t="shared" si="390"/>
        <v>0</v>
      </c>
      <c r="V707" s="211">
        <f t="shared" si="390"/>
        <v>0</v>
      </c>
      <c r="W707" s="211">
        <f t="shared" si="390"/>
        <v>0</v>
      </c>
      <c r="X707" s="211">
        <f t="shared" si="390"/>
        <v>0</v>
      </c>
      <c r="Y707" s="211">
        <f t="shared" si="390"/>
        <v>0</v>
      </c>
      <c r="Z707" s="211">
        <f t="shared" si="390"/>
        <v>0</v>
      </c>
      <c r="AA707" s="211">
        <f t="shared" si="390"/>
        <v>0</v>
      </c>
      <c r="AB707" s="211">
        <f t="shared" si="390"/>
        <v>0</v>
      </c>
      <c r="AC707" s="211">
        <f t="shared" si="390"/>
        <v>0</v>
      </c>
      <c r="AD707" s="211">
        <f t="shared" si="390"/>
        <v>0</v>
      </c>
      <c r="AE707" s="211">
        <f t="shared" si="390"/>
        <v>0</v>
      </c>
      <c r="AF707" s="211">
        <f t="shared" si="390"/>
        <v>0</v>
      </c>
      <c r="AG707" s="211">
        <f t="shared" si="390"/>
        <v>0</v>
      </c>
      <c r="AH707" s="211">
        <f t="shared" si="390"/>
        <v>0</v>
      </c>
      <c r="AI707" s="211">
        <f t="shared" si="390"/>
        <v>0</v>
      </c>
      <c r="AJ707" s="211">
        <f t="shared" si="390"/>
        <v>0</v>
      </c>
      <c r="AK707" s="211">
        <f t="shared" si="390"/>
        <v>0</v>
      </c>
      <c r="AL707" s="211">
        <f t="shared" si="390"/>
        <v>0</v>
      </c>
      <c r="AM707" s="211">
        <f t="shared" si="390"/>
        <v>0</v>
      </c>
      <c r="AN707" s="211">
        <f t="shared" si="390"/>
        <v>0</v>
      </c>
      <c r="AO707" s="211">
        <f t="shared" si="390"/>
        <v>0</v>
      </c>
      <c r="AP707" s="211">
        <f t="shared" si="390"/>
        <v>0</v>
      </c>
    </row>
    <row r="708" spans="1:42" x14ac:dyDescent="0.2">
      <c r="A708" s="4">
        <f>A707+1</f>
        <v>9</v>
      </c>
      <c r="B708" s="232">
        <f t="shared" si="381"/>
        <v>0</v>
      </c>
      <c r="C708" s="211">
        <f t="shared" ref="C708:AP708" si="391">IF(C$2&gt;analysis_period,0,IF(C$2=equip3_reserve_freq*$A708,equip3_reserve_cost*system_capacity*1000*(1+inflation_rate/100)^B$2,0))</f>
        <v>0</v>
      </c>
      <c r="D708" s="211">
        <f t="shared" si="391"/>
        <v>0</v>
      </c>
      <c r="E708" s="211">
        <f t="shared" si="391"/>
        <v>0</v>
      </c>
      <c r="F708" s="211">
        <f t="shared" si="391"/>
        <v>0</v>
      </c>
      <c r="G708" s="211">
        <f t="shared" si="391"/>
        <v>0</v>
      </c>
      <c r="H708" s="211">
        <f t="shared" si="391"/>
        <v>0</v>
      </c>
      <c r="I708" s="211">
        <f t="shared" si="391"/>
        <v>0</v>
      </c>
      <c r="J708" s="211">
        <f t="shared" si="391"/>
        <v>0</v>
      </c>
      <c r="K708" s="211">
        <f t="shared" si="391"/>
        <v>0</v>
      </c>
      <c r="L708" s="211">
        <f t="shared" si="391"/>
        <v>0</v>
      </c>
      <c r="M708" s="211">
        <f t="shared" si="391"/>
        <v>0</v>
      </c>
      <c r="N708" s="211">
        <f t="shared" si="391"/>
        <v>0</v>
      </c>
      <c r="O708" s="211">
        <f t="shared" si="391"/>
        <v>0</v>
      </c>
      <c r="P708" s="211">
        <f t="shared" si="391"/>
        <v>0</v>
      </c>
      <c r="Q708" s="211">
        <f t="shared" si="391"/>
        <v>0</v>
      </c>
      <c r="R708" s="211">
        <f t="shared" si="391"/>
        <v>0</v>
      </c>
      <c r="S708" s="211">
        <f t="shared" si="391"/>
        <v>0</v>
      </c>
      <c r="T708" s="211">
        <f t="shared" si="391"/>
        <v>0</v>
      </c>
      <c r="U708" s="211">
        <f t="shared" si="391"/>
        <v>0</v>
      </c>
      <c r="V708" s="211">
        <f t="shared" si="391"/>
        <v>0</v>
      </c>
      <c r="W708" s="211">
        <f t="shared" si="391"/>
        <v>0</v>
      </c>
      <c r="X708" s="211">
        <f t="shared" si="391"/>
        <v>0</v>
      </c>
      <c r="Y708" s="211">
        <f t="shared" si="391"/>
        <v>0</v>
      </c>
      <c r="Z708" s="211">
        <f t="shared" si="391"/>
        <v>0</v>
      </c>
      <c r="AA708" s="211">
        <f t="shared" si="391"/>
        <v>0</v>
      </c>
      <c r="AB708" s="211">
        <f t="shared" si="391"/>
        <v>0</v>
      </c>
      <c r="AC708" s="211">
        <f t="shared" si="391"/>
        <v>0</v>
      </c>
      <c r="AD708" s="211">
        <f t="shared" si="391"/>
        <v>0</v>
      </c>
      <c r="AE708" s="211">
        <f t="shared" si="391"/>
        <v>0</v>
      </c>
      <c r="AF708" s="211">
        <f t="shared" si="391"/>
        <v>0</v>
      </c>
      <c r="AG708" s="211">
        <f t="shared" si="391"/>
        <v>0</v>
      </c>
      <c r="AH708" s="211">
        <f t="shared" si="391"/>
        <v>0</v>
      </c>
      <c r="AI708" s="211">
        <f t="shared" si="391"/>
        <v>0</v>
      </c>
      <c r="AJ708" s="211">
        <f t="shared" si="391"/>
        <v>0</v>
      </c>
      <c r="AK708" s="211">
        <f t="shared" si="391"/>
        <v>0</v>
      </c>
      <c r="AL708" s="211">
        <f t="shared" si="391"/>
        <v>0</v>
      </c>
      <c r="AM708" s="211">
        <f t="shared" si="391"/>
        <v>0</v>
      </c>
      <c r="AN708" s="211">
        <f t="shared" si="391"/>
        <v>0</v>
      </c>
      <c r="AO708" s="211">
        <f t="shared" si="391"/>
        <v>0</v>
      </c>
      <c r="AP708" s="211">
        <f t="shared" si="391"/>
        <v>0</v>
      </c>
    </row>
    <row r="709" spans="1:42" x14ac:dyDescent="0.2">
      <c r="A709" s="4">
        <f t="shared" si="384"/>
        <v>10</v>
      </c>
      <c r="B709" s="232">
        <f t="shared" si="381"/>
        <v>0</v>
      </c>
      <c r="C709" s="211">
        <f t="shared" ref="C709:AP709" si="392">IF(C$2&gt;analysis_period,0,IF(C$2=equip3_reserve_freq*$A709,equip3_reserve_cost*system_capacity*1000*(1+inflation_rate/100)^B$2,0))</f>
        <v>0</v>
      </c>
      <c r="D709" s="211">
        <f t="shared" si="392"/>
        <v>0</v>
      </c>
      <c r="E709" s="211">
        <f t="shared" si="392"/>
        <v>0</v>
      </c>
      <c r="F709" s="211">
        <f t="shared" si="392"/>
        <v>0</v>
      </c>
      <c r="G709" s="211">
        <f t="shared" si="392"/>
        <v>0</v>
      </c>
      <c r="H709" s="211">
        <f t="shared" si="392"/>
        <v>0</v>
      </c>
      <c r="I709" s="211">
        <f t="shared" si="392"/>
        <v>0</v>
      </c>
      <c r="J709" s="211">
        <f t="shared" si="392"/>
        <v>0</v>
      </c>
      <c r="K709" s="211">
        <f t="shared" si="392"/>
        <v>0</v>
      </c>
      <c r="L709" s="211">
        <f t="shared" si="392"/>
        <v>0</v>
      </c>
      <c r="M709" s="211">
        <f t="shared" si="392"/>
        <v>0</v>
      </c>
      <c r="N709" s="211">
        <f t="shared" si="392"/>
        <v>0</v>
      </c>
      <c r="O709" s="211">
        <f t="shared" si="392"/>
        <v>0</v>
      </c>
      <c r="P709" s="211">
        <f t="shared" si="392"/>
        <v>0</v>
      </c>
      <c r="Q709" s="211">
        <f t="shared" si="392"/>
        <v>0</v>
      </c>
      <c r="R709" s="211">
        <f t="shared" si="392"/>
        <v>0</v>
      </c>
      <c r="S709" s="211">
        <f t="shared" si="392"/>
        <v>0</v>
      </c>
      <c r="T709" s="211">
        <f t="shared" si="392"/>
        <v>0</v>
      </c>
      <c r="U709" s="211">
        <f t="shared" si="392"/>
        <v>0</v>
      </c>
      <c r="V709" s="211">
        <f t="shared" si="392"/>
        <v>0</v>
      </c>
      <c r="W709" s="211">
        <f t="shared" si="392"/>
        <v>0</v>
      </c>
      <c r="X709" s="211">
        <f t="shared" si="392"/>
        <v>0</v>
      </c>
      <c r="Y709" s="211">
        <f t="shared" si="392"/>
        <v>0</v>
      </c>
      <c r="Z709" s="211">
        <f t="shared" si="392"/>
        <v>0</v>
      </c>
      <c r="AA709" s="211">
        <f t="shared" si="392"/>
        <v>0</v>
      </c>
      <c r="AB709" s="211">
        <f t="shared" si="392"/>
        <v>0</v>
      </c>
      <c r="AC709" s="211">
        <f t="shared" si="392"/>
        <v>0</v>
      </c>
      <c r="AD709" s="211">
        <f t="shared" si="392"/>
        <v>0</v>
      </c>
      <c r="AE709" s="211">
        <f t="shared" si="392"/>
        <v>0</v>
      </c>
      <c r="AF709" s="211">
        <f t="shared" si="392"/>
        <v>0</v>
      </c>
      <c r="AG709" s="211">
        <f t="shared" si="392"/>
        <v>0</v>
      </c>
      <c r="AH709" s="211">
        <f t="shared" si="392"/>
        <v>0</v>
      </c>
      <c r="AI709" s="211">
        <f t="shared" si="392"/>
        <v>0</v>
      </c>
      <c r="AJ709" s="211">
        <f t="shared" si="392"/>
        <v>0</v>
      </c>
      <c r="AK709" s="211">
        <f t="shared" si="392"/>
        <v>0</v>
      </c>
      <c r="AL709" s="211">
        <f t="shared" si="392"/>
        <v>0</v>
      </c>
      <c r="AM709" s="211">
        <f t="shared" si="392"/>
        <v>0</v>
      </c>
      <c r="AN709" s="211">
        <f t="shared" si="392"/>
        <v>0</v>
      </c>
      <c r="AO709" s="211">
        <f t="shared" si="392"/>
        <v>0</v>
      </c>
      <c r="AP709" s="211">
        <f t="shared" si="392"/>
        <v>0</v>
      </c>
    </row>
    <row r="710" spans="1:42" x14ac:dyDescent="0.2">
      <c r="A710" s="37" t="s">
        <v>13</v>
      </c>
      <c r="B710" s="28"/>
      <c r="C710" s="215">
        <f>SUM(C700:C709)</f>
        <v>0</v>
      </c>
      <c r="D710" s="215">
        <f t="shared" ref="D710:AP710" si="393">SUM(D700:D709)</f>
        <v>0</v>
      </c>
      <c r="E710" s="215">
        <f t="shared" si="393"/>
        <v>0</v>
      </c>
      <c r="F710" s="215">
        <f t="shared" si="393"/>
        <v>0</v>
      </c>
      <c r="G710" s="215">
        <f t="shared" si="393"/>
        <v>0</v>
      </c>
      <c r="H710" s="215">
        <f t="shared" si="393"/>
        <v>0</v>
      </c>
      <c r="I710" s="215">
        <f t="shared" si="393"/>
        <v>0</v>
      </c>
      <c r="J710" s="215">
        <f t="shared" si="393"/>
        <v>0</v>
      </c>
      <c r="K710" s="215">
        <f t="shared" si="393"/>
        <v>0</v>
      </c>
      <c r="L710" s="215">
        <f t="shared" si="393"/>
        <v>0</v>
      </c>
      <c r="M710" s="215">
        <f t="shared" si="393"/>
        <v>0</v>
      </c>
      <c r="N710" s="215">
        <f t="shared" si="393"/>
        <v>0</v>
      </c>
      <c r="O710" s="215">
        <f t="shared" si="393"/>
        <v>0</v>
      </c>
      <c r="P710" s="215">
        <f t="shared" si="393"/>
        <v>0</v>
      </c>
      <c r="Q710" s="215">
        <f t="shared" si="393"/>
        <v>0</v>
      </c>
      <c r="R710" s="215">
        <f t="shared" si="393"/>
        <v>0</v>
      </c>
      <c r="S710" s="215">
        <f t="shared" si="393"/>
        <v>0</v>
      </c>
      <c r="T710" s="215">
        <f t="shared" si="393"/>
        <v>0</v>
      </c>
      <c r="U710" s="215">
        <f t="shared" si="393"/>
        <v>0</v>
      </c>
      <c r="V710" s="215">
        <f t="shared" si="393"/>
        <v>0</v>
      </c>
      <c r="W710" s="215">
        <f t="shared" si="393"/>
        <v>0</v>
      </c>
      <c r="X710" s="215">
        <f t="shared" si="393"/>
        <v>0</v>
      </c>
      <c r="Y710" s="215">
        <f t="shared" si="393"/>
        <v>0</v>
      </c>
      <c r="Z710" s="215">
        <f t="shared" si="393"/>
        <v>0</v>
      </c>
      <c r="AA710" s="215">
        <f t="shared" si="393"/>
        <v>0</v>
      </c>
      <c r="AB710" s="215">
        <f t="shared" si="393"/>
        <v>0</v>
      </c>
      <c r="AC710" s="215">
        <f t="shared" si="393"/>
        <v>0</v>
      </c>
      <c r="AD710" s="215">
        <f t="shared" si="393"/>
        <v>0</v>
      </c>
      <c r="AE710" s="215">
        <f t="shared" si="393"/>
        <v>0</v>
      </c>
      <c r="AF710" s="215">
        <f t="shared" si="393"/>
        <v>0</v>
      </c>
      <c r="AG710" s="215">
        <f t="shared" si="393"/>
        <v>0</v>
      </c>
      <c r="AH710" s="215">
        <f t="shared" si="393"/>
        <v>0</v>
      </c>
      <c r="AI710" s="215">
        <f t="shared" si="393"/>
        <v>0</v>
      </c>
      <c r="AJ710" s="215">
        <f t="shared" si="393"/>
        <v>0</v>
      </c>
      <c r="AK710" s="215">
        <f t="shared" si="393"/>
        <v>0</v>
      </c>
      <c r="AL710" s="215">
        <f t="shared" si="393"/>
        <v>0</v>
      </c>
      <c r="AM710" s="215">
        <f t="shared" si="393"/>
        <v>0</v>
      </c>
      <c r="AN710" s="215">
        <f t="shared" si="393"/>
        <v>0</v>
      </c>
      <c r="AO710" s="215">
        <f t="shared" si="393"/>
        <v>0</v>
      </c>
      <c r="AP710" s="215">
        <f t="shared" si="393"/>
        <v>0</v>
      </c>
    </row>
    <row r="711" spans="1:42" s="122" customFormat="1" x14ac:dyDescent="0.2">
      <c r="A711" s="4" t="s">
        <v>295</v>
      </c>
      <c r="G711" s="201"/>
      <c r="H711" s="201"/>
      <c r="I711" s="201"/>
      <c r="J711" s="201"/>
      <c r="K711" s="201"/>
      <c r="L711" s="201"/>
      <c r="M711" s="201"/>
      <c r="N711" s="201"/>
      <c r="O711" s="201"/>
      <c r="P711" s="201"/>
      <c r="Q711" s="201"/>
      <c r="R711" s="201"/>
      <c r="S711" s="201"/>
      <c r="T711" s="201"/>
      <c r="U711" s="201"/>
      <c r="V711" s="201"/>
      <c r="W711" s="201"/>
      <c r="X711" s="201"/>
      <c r="Y711" s="201"/>
      <c r="Z711" s="201"/>
      <c r="AA711" s="201"/>
      <c r="AB711" s="201"/>
      <c r="AC711" s="201"/>
      <c r="AD711" s="201"/>
      <c r="AE711" s="201"/>
      <c r="AF711" s="201"/>
      <c r="AG711" s="201"/>
      <c r="AH711" s="201"/>
      <c r="AI711" s="201"/>
      <c r="AJ711" s="201"/>
      <c r="AK711" s="201"/>
      <c r="AL711" s="201"/>
      <c r="AM711" s="201"/>
      <c r="AN711" s="201"/>
      <c r="AO711" s="201"/>
      <c r="AP711" s="201"/>
    </row>
    <row r="712" spans="1:42" x14ac:dyDescent="0.2">
      <c r="A712" s="4">
        <v>1</v>
      </c>
      <c r="B712" s="232">
        <f t="shared" ref="B712:B721" si="394">SUM(C712:AP712)</f>
        <v>0</v>
      </c>
      <c r="C712" s="211">
        <f>IF(C$2&lt;=equip3_reserve_freq*$A$700,$B$700/(equip3_reserve_freq),0)</f>
        <v>0</v>
      </c>
      <c r="D712" s="211">
        <f>IF(D$2&lt;=equip3_reserve_freq*$A$700,$B$700/(equip3_reserve_freq),0)</f>
        <v>0</v>
      </c>
      <c r="E712" s="211">
        <f>IF(E$2&lt;=equip3_reserve_freq*$A$700,$B$700/(equip3_reserve_freq),0)</f>
        <v>0</v>
      </c>
      <c r="F712" s="211">
        <f>IF(F$2&lt;=equip3_reserve_freq*$A$700,$B$700/(equip3_reserve_freq),0)</f>
        <v>0</v>
      </c>
      <c r="G712" s="211">
        <f>IF(G$2&lt;=equip3_reserve_freq*$A$700,$B$700/(equip3_reserve_freq),0)</f>
        <v>0</v>
      </c>
      <c r="H712" s="211">
        <f>IF(H$2&lt;=equip3_reserve_freq*$A$700,$B$700/(equip3_reserve_freq),0)</f>
        <v>0</v>
      </c>
      <c r="I712" s="211">
        <f>IF(I$2&lt;=equip3_reserve_freq*$A$700,$B$700/(equip3_reserve_freq),0)</f>
        <v>0</v>
      </c>
      <c r="J712" s="211">
        <f>IF(J$2&lt;=equip3_reserve_freq*$A$700,$B$700/(equip3_reserve_freq),0)</f>
        <v>0</v>
      </c>
      <c r="K712" s="211">
        <f>IF(K$2&lt;=equip3_reserve_freq*$A$700,$B$700/(equip3_reserve_freq),0)</f>
        <v>0</v>
      </c>
      <c r="L712" s="211">
        <f>IF(L$2&lt;=equip3_reserve_freq*$A$700,$B$700/(equip3_reserve_freq),0)</f>
        <v>0</v>
      </c>
      <c r="M712" s="211">
        <f>IF(M$2&lt;=equip3_reserve_freq*$A$700,$B$700/(equip3_reserve_freq),0)</f>
        <v>0</v>
      </c>
      <c r="N712" s="211">
        <f>IF(N$2&lt;=equip3_reserve_freq*$A$700,$B$700/(equip3_reserve_freq),0)</f>
        <v>0</v>
      </c>
      <c r="O712" s="211">
        <f>IF(O$2&lt;=equip3_reserve_freq*$A$700,$B$700/(equip3_reserve_freq),0)</f>
        <v>0</v>
      </c>
      <c r="P712" s="211">
        <f>IF(P$2&lt;=equip3_reserve_freq*$A$700,$B$700/(equip3_reserve_freq),0)</f>
        <v>0</v>
      </c>
      <c r="Q712" s="211">
        <f>IF(Q$2&lt;=equip3_reserve_freq*$A$700,$B$700/(equip3_reserve_freq),0)</f>
        <v>0</v>
      </c>
      <c r="R712" s="211">
        <f>IF(R$2&lt;=equip3_reserve_freq*$A$700,$B$700/(equip3_reserve_freq),0)</f>
        <v>0</v>
      </c>
      <c r="S712" s="211">
        <f>IF(S$2&lt;=equip3_reserve_freq*$A$700,$B$700/(equip3_reserve_freq),0)</f>
        <v>0</v>
      </c>
      <c r="T712" s="211">
        <f>IF(T$2&lt;=equip3_reserve_freq*$A$700,$B$700/(equip3_reserve_freq),0)</f>
        <v>0</v>
      </c>
      <c r="U712" s="211">
        <f>IF(U$2&lt;=equip3_reserve_freq*$A$700,$B$700/(equip3_reserve_freq),0)</f>
        <v>0</v>
      </c>
      <c r="V712" s="211">
        <f>IF(V$2&lt;=equip3_reserve_freq*$A$700,$B$700/(equip3_reserve_freq),0)</f>
        <v>0</v>
      </c>
      <c r="W712" s="211">
        <f>IF(W$2&lt;=equip3_reserve_freq*$A$700,$B$700/(equip3_reserve_freq),0)</f>
        <v>0</v>
      </c>
      <c r="X712" s="211">
        <f>IF(X$2&lt;=equip3_reserve_freq*$A$700,$B$700/(equip3_reserve_freq),0)</f>
        <v>0</v>
      </c>
      <c r="Y712" s="211">
        <f>IF(Y$2&lt;=equip3_reserve_freq*$A$700,$B$700/(equip3_reserve_freq),0)</f>
        <v>0</v>
      </c>
      <c r="Z712" s="211">
        <f>IF(Z$2&lt;=equip3_reserve_freq*$A$700,$B$700/(equip3_reserve_freq),0)</f>
        <v>0</v>
      </c>
      <c r="AA712" s="211">
        <f>IF(AA$2&lt;=equip3_reserve_freq*$A$700,$B$700/(equip3_reserve_freq),0)</f>
        <v>0</v>
      </c>
      <c r="AB712" s="211">
        <f>IF(AB$2&lt;=equip3_reserve_freq*$A$700,$B$700/(equip3_reserve_freq),0)</f>
        <v>0</v>
      </c>
      <c r="AC712" s="211">
        <f>IF(AC$2&lt;=equip3_reserve_freq*$A$700,$B$700/(equip3_reserve_freq),0)</f>
        <v>0</v>
      </c>
      <c r="AD712" s="211">
        <f>IF(AD$2&lt;=equip3_reserve_freq*$A$700,$B$700/(equip3_reserve_freq),0)</f>
        <v>0</v>
      </c>
      <c r="AE712" s="211">
        <f>IF(AE$2&lt;=equip3_reserve_freq*$A$700,$B$700/(equip3_reserve_freq),0)</f>
        <v>0</v>
      </c>
      <c r="AF712" s="211">
        <f>IF(AF$2&lt;=equip3_reserve_freq*$A$700,$B$700/(equip3_reserve_freq),0)</f>
        <v>0</v>
      </c>
      <c r="AG712" s="211">
        <f>IF(AG$2&lt;=equip3_reserve_freq*$A$700,$B$700/(equip3_reserve_freq),0)</f>
        <v>0</v>
      </c>
      <c r="AH712" s="211">
        <f>IF(AH$2&lt;=equip3_reserve_freq*$A$700,$B$700/(equip3_reserve_freq),0)</f>
        <v>0</v>
      </c>
      <c r="AI712" s="211">
        <f>IF(AI$2&lt;=equip3_reserve_freq*$A$700,$B$700/(equip3_reserve_freq),0)</f>
        <v>0</v>
      </c>
      <c r="AJ712" s="211">
        <f>IF(AJ$2&lt;=equip3_reserve_freq*$A$700,$B$700/(equip3_reserve_freq),0)</f>
        <v>0</v>
      </c>
      <c r="AK712" s="211">
        <f>IF(AK$2&lt;=equip3_reserve_freq*$A$700,$B$700/(equip3_reserve_freq),0)</f>
        <v>0</v>
      </c>
      <c r="AL712" s="211">
        <f>IF(AL$2&lt;=equip3_reserve_freq*$A$700,$B$700/(equip3_reserve_freq),0)</f>
        <v>0</v>
      </c>
      <c r="AM712" s="211">
        <f>IF(AM$2&lt;=equip3_reserve_freq*$A$700,$B$700/(equip3_reserve_freq),0)</f>
        <v>0</v>
      </c>
      <c r="AN712" s="211">
        <f>IF(AN$2&lt;=equip3_reserve_freq*$A$700,$B$700/(equip3_reserve_freq),0)</f>
        <v>0</v>
      </c>
      <c r="AO712" s="211">
        <f>IF(AO$2&lt;=equip3_reserve_freq*$A$700,$B$700/(equip3_reserve_freq),0)</f>
        <v>0</v>
      </c>
      <c r="AP712" s="211">
        <f>IF(AP$2&lt;=equip3_reserve_freq*$A$700,$B$700/(equip3_reserve_freq),0)</f>
        <v>0</v>
      </c>
    </row>
    <row r="713" spans="1:42" x14ac:dyDescent="0.2">
      <c r="A713" s="4">
        <f>A712+1</f>
        <v>2</v>
      </c>
      <c r="B713" s="232">
        <f t="shared" si="394"/>
        <v>0</v>
      </c>
      <c r="C713" s="211">
        <f t="shared" ref="C713:AP713" si="395">IF(AND(C$2&gt;equip3_reserve_freq*$A700,C$2&lt;=equip3_reserve_freq*$A701),$B701/(equip3_reserve_freq),0)</f>
        <v>0</v>
      </c>
      <c r="D713" s="211">
        <f t="shared" si="395"/>
        <v>0</v>
      </c>
      <c r="E713" s="211">
        <f t="shared" si="395"/>
        <v>0</v>
      </c>
      <c r="F713" s="211">
        <f t="shared" si="395"/>
        <v>0</v>
      </c>
      <c r="G713" s="211">
        <f t="shared" si="395"/>
        <v>0</v>
      </c>
      <c r="H713" s="211">
        <f t="shared" si="395"/>
        <v>0</v>
      </c>
      <c r="I713" s="211">
        <f t="shared" si="395"/>
        <v>0</v>
      </c>
      <c r="J713" s="211">
        <f t="shared" si="395"/>
        <v>0</v>
      </c>
      <c r="K713" s="211">
        <f t="shared" si="395"/>
        <v>0</v>
      </c>
      <c r="L713" s="211">
        <f t="shared" si="395"/>
        <v>0</v>
      </c>
      <c r="M713" s="211">
        <f t="shared" si="395"/>
        <v>0</v>
      </c>
      <c r="N713" s="211">
        <f t="shared" si="395"/>
        <v>0</v>
      </c>
      <c r="O713" s="211">
        <f t="shared" si="395"/>
        <v>0</v>
      </c>
      <c r="P713" s="211">
        <f t="shared" si="395"/>
        <v>0</v>
      </c>
      <c r="Q713" s="211">
        <f t="shared" si="395"/>
        <v>0</v>
      </c>
      <c r="R713" s="211">
        <f t="shared" si="395"/>
        <v>0</v>
      </c>
      <c r="S713" s="211">
        <f t="shared" si="395"/>
        <v>0</v>
      </c>
      <c r="T713" s="211">
        <f t="shared" si="395"/>
        <v>0</v>
      </c>
      <c r="U713" s="211">
        <f t="shared" si="395"/>
        <v>0</v>
      </c>
      <c r="V713" s="211">
        <f t="shared" si="395"/>
        <v>0</v>
      </c>
      <c r="W713" s="211">
        <f t="shared" si="395"/>
        <v>0</v>
      </c>
      <c r="X713" s="211">
        <f t="shared" si="395"/>
        <v>0</v>
      </c>
      <c r="Y713" s="211">
        <f t="shared" si="395"/>
        <v>0</v>
      </c>
      <c r="Z713" s="211">
        <f t="shared" si="395"/>
        <v>0</v>
      </c>
      <c r="AA713" s="211">
        <f t="shared" si="395"/>
        <v>0</v>
      </c>
      <c r="AB713" s="211">
        <f t="shared" si="395"/>
        <v>0</v>
      </c>
      <c r="AC713" s="211">
        <f t="shared" si="395"/>
        <v>0</v>
      </c>
      <c r="AD713" s="211">
        <f t="shared" si="395"/>
        <v>0</v>
      </c>
      <c r="AE713" s="211">
        <f t="shared" si="395"/>
        <v>0</v>
      </c>
      <c r="AF713" s="211">
        <f t="shared" si="395"/>
        <v>0</v>
      </c>
      <c r="AG713" s="211">
        <f t="shared" si="395"/>
        <v>0</v>
      </c>
      <c r="AH713" s="211">
        <f t="shared" si="395"/>
        <v>0</v>
      </c>
      <c r="AI713" s="211">
        <f t="shared" si="395"/>
        <v>0</v>
      </c>
      <c r="AJ713" s="211">
        <f t="shared" si="395"/>
        <v>0</v>
      </c>
      <c r="AK713" s="211">
        <f t="shared" si="395"/>
        <v>0</v>
      </c>
      <c r="AL713" s="211">
        <f t="shared" si="395"/>
        <v>0</v>
      </c>
      <c r="AM713" s="211">
        <f t="shared" si="395"/>
        <v>0</v>
      </c>
      <c r="AN713" s="211">
        <f t="shared" si="395"/>
        <v>0</v>
      </c>
      <c r="AO713" s="211">
        <f t="shared" si="395"/>
        <v>0</v>
      </c>
      <c r="AP713" s="211">
        <f t="shared" si="395"/>
        <v>0</v>
      </c>
    </row>
    <row r="714" spans="1:42" x14ac:dyDescent="0.2">
      <c r="A714" s="4">
        <f t="shared" ref="A714:A719" si="396">A713+1</f>
        <v>3</v>
      </c>
      <c r="B714" s="232">
        <f t="shared" si="394"/>
        <v>0</v>
      </c>
      <c r="C714" s="211">
        <f t="shared" ref="C714:AP714" si="397">IF(AND(C$2&gt;equip3_reserve_freq*$A701,C$2&lt;=equip3_reserve_freq*$A702),$B702/(equip3_reserve_freq),0)</f>
        <v>0</v>
      </c>
      <c r="D714" s="211">
        <f t="shared" si="397"/>
        <v>0</v>
      </c>
      <c r="E714" s="211">
        <f t="shared" si="397"/>
        <v>0</v>
      </c>
      <c r="F714" s="211">
        <f t="shared" si="397"/>
        <v>0</v>
      </c>
      <c r="G714" s="211">
        <f t="shared" si="397"/>
        <v>0</v>
      </c>
      <c r="H714" s="211">
        <f t="shared" si="397"/>
        <v>0</v>
      </c>
      <c r="I714" s="211">
        <f t="shared" si="397"/>
        <v>0</v>
      </c>
      <c r="J714" s="211">
        <f t="shared" si="397"/>
        <v>0</v>
      </c>
      <c r="K714" s="211">
        <f t="shared" si="397"/>
        <v>0</v>
      </c>
      <c r="L714" s="211">
        <f t="shared" si="397"/>
        <v>0</v>
      </c>
      <c r="M714" s="211">
        <f t="shared" si="397"/>
        <v>0</v>
      </c>
      <c r="N714" s="211">
        <f t="shared" si="397"/>
        <v>0</v>
      </c>
      <c r="O714" s="211">
        <f t="shared" si="397"/>
        <v>0</v>
      </c>
      <c r="P714" s="211">
        <f t="shared" si="397"/>
        <v>0</v>
      </c>
      <c r="Q714" s="211">
        <f t="shared" si="397"/>
        <v>0</v>
      </c>
      <c r="R714" s="211">
        <f t="shared" si="397"/>
        <v>0</v>
      </c>
      <c r="S714" s="211">
        <f t="shared" si="397"/>
        <v>0</v>
      </c>
      <c r="T714" s="211">
        <f t="shared" si="397"/>
        <v>0</v>
      </c>
      <c r="U714" s="211">
        <f t="shared" si="397"/>
        <v>0</v>
      </c>
      <c r="V714" s="211">
        <f t="shared" si="397"/>
        <v>0</v>
      </c>
      <c r="W714" s="211">
        <f t="shared" si="397"/>
        <v>0</v>
      </c>
      <c r="X714" s="211">
        <f t="shared" si="397"/>
        <v>0</v>
      </c>
      <c r="Y714" s="211">
        <f t="shared" si="397"/>
        <v>0</v>
      </c>
      <c r="Z714" s="211">
        <f t="shared" si="397"/>
        <v>0</v>
      </c>
      <c r="AA714" s="211">
        <f t="shared" si="397"/>
        <v>0</v>
      </c>
      <c r="AB714" s="211">
        <f t="shared" si="397"/>
        <v>0</v>
      </c>
      <c r="AC714" s="211">
        <f t="shared" si="397"/>
        <v>0</v>
      </c>
      <c r="AD714" s="211">
        <f t="shared" si="397"/>
        <v>0</v>
      </c>
      <c r="AE714" s="211">
        <f t="shared" si="397"/>
        <v>0</v>
      </c>
      <c r="AF714" s="211">
        <f t="shared" si="397"/>
        <v>0</v>
      </c>
      <c r="AG714" s="211">
        <f t="shared" si="397"/>
        <v>0</v>
      </c>
      <c r="AH714" s="211">
        <f t="shared" si="397"/>
        <v>0</v>
      </c>
      <c r="AI714" s="211">
        <f t="shared" si="397"/>
        <v>0</v>
      </c>
      <c r="AJ714" s="211">
        <f t="shared" si="397"/>
        <v>0</v>
      </c>
      <c r="AK714" s="211">
        <f t="shared" si="397"/>
        <v>0</v>
      </c>
      <c r="AL714" s="211">
        <f t="shared" si="397"/>
        <v>0</v>
      </c>
      <c r="AM714" s="211">
        <f t="shared" si="397"/>
        <v>0</v>
      </c>
      <c r="AN714" s="211">
        <f t="shared" si="397"/>
        <v>0</v>
      </c>
      <c r="AO714" s="211">
        <f t="shared" si="397"/>
        <v>0</v>
      </c>
      <c r="AP714" s="211">
        <f t="shared" si="397"/>
        <v>0</v>
      </c>
    </row>
    <row r="715" spans="1:42" x14ac:dyDescent="0.2">
      <c r="A715" s="4">
        <f t="shared" si="396"/>
        <v>4</v>
      </c>
      <c r="B715" s="232">
        <f t="shared" si="394"/>
        <v>0</v>
      </c>
      <c r="C715" s="211">
        <f t="shared" ref="C715:AP715" si="398">IF(AND(C$2&gt;equip3_reserve_freq*$A702,C$2&lt;=equip3_reserve_freq*$A703),$B703/(equip3_reserve_freq),0)</f>
        <v>0</v>
      </c>
      <c r="D715" s="211">
        <f t="shared" si="398"/>
        <v>0</v>
      </c>
      <c r="E715" s="211">
        <f t="shared" si="398"/>
        <v>0</v>
      </c>
      <c r="F715" s="211">
        <f t="shared" si="398"/>
        <v>0</v>
      </c>
      <c r="G715" s="211">
        <f t="shared" si="398"/>
        <v>0</v>
      </c>
      <c r="H715" s="211">
        <f t="shared" si="398"/>
        <v>0</v>
      </c>
      <c r="I715" s="211">
        <f t="shared" si="398"/>
        <v>0</v>
      </c>
      <c r="J715" s="211">
        <f t="shared" si="398"/>
        <v>0</v>
      </c>
      <c r="K715" s="211">
        <f t="shared" si="398"/>
        <v>0</v>
      </c>
      <c r="L715" s="211">
        <f t="shared" si="398"/>
        <v>0</v>
      </c>
      <c r="M715" s="211">
        <f t="shared" si="398"/>
        <v>0</v>
      </c>
      <c r="N715" s="211">
        <f t="shared" si="398"/>
        <v>0</v>
      </c>
      <c r="O715" s="211">
        <f t="shared" si="398"/>
        <v>0</v>
      </c>
      <c r="P715" s="211">
        <f t="shared" si="398"/>
        <v>0</v>
      </c>
      <c r="Q715" s="211">
        <f t="shared" si="398"/>
        <v>0</v>
      </c>
      <c r="R715" s="211">
        <f t="shared" si="398"/>
        <v>0</v>
      </c>
      <c r="S715" s="211">
        <f t="shared" si="398"/>
        <v>0</v>
      </c>
      <c r="T715" s="211">
        <f t="shared" si="398"/>
        <v>0</v>
      </c>
      <c r="U715" s="211">
        <f t="shared" si="398"/>
        <v>0</v>
      </c>
      <c r="V715" s="211">
        <f t="shared" si="398"/>
        <v>0</v>
      </c>
      <c r="W715" s="211">
        <f t="shared" si="398"/>
        <v>0</v>
      </c>
      <c r="X715" s="211">
        <f t="shared" si="398"/>
        <v>0</v>
      </c>
      <c r="Y715" s="211">
        <f t="shared" si="398"/>
        <v>0</v>
      </c>
      <c r="Z715" s="211">
        <f t="shared" si="398"/>
        <v>0</v>
      </c>
      <c r="AA715" s="211">
        <f t="shared" si="398"/>
        <v>0</v>
      </c>
      <c r="AB715" s="211">
        <f t="shared" si="398"/>
        <v>0</v>
      </c>
      <c r="AC715" s="211">
        <f t="shared" si="398"/>
        <v>0</v>
      </c>
      <c r="AD715" s="211">
        <f t="shared" si="398"/>
        <v>0</v>
      </c>
      <c r="AE715" s="211">
        <f t="shared" si="398"/>
        <v>0</v>
      </c>
      <c r="AF715" s="211">
        <f t="shared" si="398"/>
        <v>0</v>
      </c>
      <c r="AG715" s="211">
        <f t="shared" si="398"/>
        <v>0</v>
      </c>
      <c r="AH715" s="211">
        <f t="shared" si="398"/>
        <v>0</v>
      </c>
      <c r="AI715" s="211">
        <f t="shared" si="398"/>
        <v>0</v>
      </c>
      <c r="AJ715" s="211">
        <f t="shared" si="398"/>
        <v>0</v>
      </c>
      <c r="AK715" s="211">
        <f t="shared" si="398"/>
        <v>0</v>
      </c>
      <c r="AL715" s="211">
        <f t="shared" si="398"/>
        <v>0</v>
      </c>
      <c r="AM715" s="211">
        <f t="shared" si="398"/>
        <v>0</v>
      </c>
      <c r="AN715" s="211">
        <f t="shared" si="398"/>
        <v>0</v>
      </c>
      <c r="AO715" s="211">
        <f t="shared" si="398"/>
        <v>0</v>
      </c>
      <c r="AP715" s="211">
        <f t="shared" si="398"/>
        <v>0</v>
      </c>
    </row>
    <row r="716" spans="1:42" x14ac:dyDescent="0.2">
      <c r="A716" s="4">
        <f t="shared" si="396"/>
        <v>5</v>
      </c>
      <c r="B716" s="232">
        <f t="shared" si="394"/>
        <v>0</v>
      </c>
      <c r="C716" s="211">
        <f t="shared" ref="C716:AP716" si="399">IF(AND(C$2&gt;equip3_reserve_freq*$A703,C$2&lt;=equip3_reserve_freq*$A704),$B704/(equip3_reserve_freq),0)</f>
        <v>0</v>
      </c>
      <c r="D716" s="211">
        <f t="shared" si="399"/>
        <v>0</v>
      </c>
      <c r="E716" s="211">
        <f t="shared" si="399"/>
        <v>0</v>
      </c>
      <c r="F716" s="211">
        <f t="shared" si="399"/>
        <v>0</v>
      </c>
      <c r="G716" s="211">
        <f t="shared" si="399"/>
        <v>0</v>
      </c>
      <c r="H716" s="211">
        <f t="shared" si="399"/>
        <v>0</v>
      </c>
      <c r="I716" s="211">
        <f t="shared" si="399"/>
        <v>0</v>
      </c>
      <c r="J716" s="211">
        <f t="shared" si="399"/>
        <v>0</v>
      </c>
      <c r="K716" s="211">
        <f t="shared" si="399"/>
        <v>0</v>
      </c>
      <c r="L716" s="211">
        <f t="shared" si="399"/>
        <v>0</v>
      </c>
      <c r="M716" s="211">
        <f t="shared" si="399"/>
        <v>0</v>
      </c>
      <c r="N716" s="211">
        <f t="shared" si="399"/>
        <v>0</v>
      </c>
      <c r="O716" s="211">
        <f t="shared" si="399"/>
        <v>0</v>
      </c>
      <c r="P716" s="211">
        <f t="shared" si="399"/>
        <v>0</v>
      </c>
      <c r="Q716" s="211">
        <f t="shared" si="399"/>
        <v>0</v>
      </c>
      <c r="R716" s="211">
        <f t="shared" si="399"/>
        <v>0</v>
      </c>
      <c r="S716" s="211">
        <f t="shared" si="399"/>
        <v>0</v>
      </c>
      <c r="T716" s="211">
        <f t="shared" si="399"/>
        <v>0</v>
      </c>
      <c r="U716" s="211">
        <f t="shared" si="399"/>
        <v>0</v>
      </c>
      <c r="V716" s="211">
        <f t="shared" si="399"/>
        <v>0</v>
      </c>
      <c r="W716" s="211">
        <f t="shared" si="399"/>
        <v>0</v>
      </c>
      <c r="X716" s="211">
        <f t="shared" si="399"/>
        <v>0</v>
      </c>
      <c r="Y716" s="211">
        <f t="shared" si="399"/>
        <v>0</v>
      </c>
      <c r="Z716" s="211">
        <f t="shared" si="399"/>
        <v>0</v>
      </c>
      <c r="AA716" s="211">
        <f t="shared" si="399"/>
        <v>0</v>
      </c>
      <c r="AB716" s="211">
        <f t="shared" si="399"/>
        <v>0</v>
      </c>
      <c r="AC716" s="211">
        <f t="shared" si="399"/>
        <v>0</v>
      </c>
      <c r="AD716" s="211">
        <f t="shared" si="399"/>
        <v>0</v>
      </c>
      <c r="AE716" s="211">
        <f t="shared" si="399"/>
        <v>0</v>
      </c>
      <c r="AF716" s="211">
        <f t="shared" si="399"/>
        <v>0</v>
      </c>
      <c r="AG716" s="211">
        <f t="shared" si="399"/>
        <v>0</v>
      </c>
      <c r="AH716" s="211">
        <f t="shared" si="399"/>
        <v>0</v>
      </c>
      <c r="AI716" s="211">
        <f t="shared" si="399"/>
        <v>0</v>
      </c>
      <c r="AJ716" s="211">
        <f t="shared" si="399"/>
        <v>0</v>
      </c>
      <c r="AK716" s="211">
        <f t="shared" si="399"/>
        <v>0</v>
      </c>
      <c r="AL716" s="211">
        <f t="shared" si="399"/>
        <v>0</v>
      </c>
      <c r="AM716" s="211">
        <f t="shared" si="399"/>
        <v>0</v>
      </c>
      <c r="AN716" s="211">
        <f t="shared" si="399"/>
        <v>0</v>
      </c>
      <c r="AO716" s="211">
        <f t="shared" si="399"/>
        <v>0</v>
      </c>
      <c r="AP716" s="211">
        <f t="shared" si="399"/>
        <v>0</v>
      </c>
    </row>
    <row r="717" spans="1:42" x14ac:dyDescent="0.2">
      <c r="A717" s="4">
        <f t="shared" si="396"/>
        <v>6</v>
      </c>
      <c r="B717" s="232">
        <f t="shared" si="394"/>
        <v>0</v>
      </c>
      <c r="C717" s="211">
        <f t="shared" ref="C717:AP717" si="400">IF(AND(C$2&gt;equip3_reserve_freq*$A704,C$2&lt;=equip3_reserve_freq*$A705),$B705/(equip3_reserve_freq),0)</f>
        <v>0</v>
      </c>
      <c r="D717" s="211">
        <f t="shared" si="400"/>
        <v>0</v>
      </c>
      <c r="E717" s="211">
        <f t="shared" si="400"/>
        <v>0</v>
      </c>
      <c r="F717" s="211">
        <f t="shared" si="400"/>
        <v>0</v>
      </c>
      <c r="G717" s="211">
        <f t="shared" si="400"/>
        <v>0</v>
      </c>
      <c r="H717" s="211">
        <f t="shared" si="400"/>
        <v>0</v>
      </c>
      <c r="I717" s="211">
        <f t="shared" si="400"/>
        <v>0</v>
      </c>
      <c r="J717" s="211">
        <f t="shared" si="400"/>
        <v>0</v>
      </c>
      <c r="K717" s="211">
        <f t="shared" si="400"/>
        <v>0</v>
      </c>
      <c r="L717" s="211">
        <f t="shared" si="400"/>
        <v>0</v>
      </c>
      <c r="M717" s="211">
        <f t="shared" si="400"/>
        <v>0</v>
      </c>
      <c r="N717" s="211">
        <f t="shared" si="400"/>
        <v>0</v>
      </c>
      <c r="O717" s="211">
        <f t="shared" si="400"/>
        <v>0</v>
      </c>
      <c r="P717" s="211">
        <f t="shared" si="400"/>
        <v>0</v>
      </c>
      <c r="Q717" s="211">
        <f t="shared" si="400"/>
        <v>0</v>
      </c>
      <c r="R717" s="211">
        <f t="shared" si="400"/>
        <v>0</v>
      </c>
      <c r="S717" s="211">
        <f t="shared" si="400"/>
        <v>0</v>
      </c>
      <c r="T717" s="211">
        <f t="shared" si="400"/>
        <v>0</v>
      </c>
      <c r="U717" s="211">
        <f t="shared" si="400"/>
        <v>0</v>
      </c>
      <c r="V717" s="211">
        <f t="shared" si="400"/>
        <v>0</v>
      </c>
      <c r="W717" s="211">
        <f t="shared" si="400"/>
        <v>0</v>
      </c>
      <c r="X717" s="211">
        <f t="shared" si="400"/>
        <v>0</v>
      </c>
      <c r="Y717" s="211">
        <f t="shared" si="400"/>
        <v>0</v>
      </c>
      <c r="Z717" s="211">
        <f t="shared" si="400"/>
        <v>0</v>
      </c>
      <c r="AA717" s="211">
        <f t="shared" si="400"/>
        <v>0</v>
      </c>
      <c r="AB717" s="211">
        <f t="shared" si="400"/>
        <v>0</v>
      </c>
      <c r="AC717" s="211">
        <f t="shared" si="400"/>
        <v>0</v>
      </c>
      <c r="AD717" s="211">
        <f t="shared" si="400"/>
        <v>0</v>
      </c>
      <c r="AE717" s="211">
        <f t="shared" si="400"/>
        <v>0</v>
      </c>
      <c r="AF717" s="211">
        <f t="shared" si="400"/>
        <v>0</v>
      </c>
      <c r="AG717" s="211">
        <f t="shared" si="400"/>
        <v>0</v>
      </c>
      <c r="AH717" s="211">
        <f t="shared" si="400"/>
        <v>0</v>
      </c>
      <c r="AI717" s="211">
        <f t="shared" si="400"/>
        <v>0</v>
      </c>
      <c r="AJ717" s="211">
        <f t="shared" si="400"/>
        <v>0</v>
      </c>
      <c r="AK717" s="211">
        <f t="shared" si="400"/>
        <v>0</v>
      </c>
      <c r="AL717" s="211">
        <f t="shared" si="400"/>
        <v>0</v>
      </c>
      <c r="AM717" s="211">
        <f t="shared" si="400"/>
        <v>0</v>
      </c>
      <c r="AN717" s="211">
        <f t="shared" si="400"/>
        <v>0</v>
      </c>
      <c r="AO717" s="211">
        <f t="shared" si="400"/>
        <v>0</v>
      </c>
      <c r="AP717" s="211">
        <f t="shared" si="400"/>
        <v>0</v>
      </c>
    </row>
    <row r="718" spans="1:42" x14ac:dyDescent="0.2">
      <c r="A718" s="4">
        <f t="shared" si="396"/>
        <v>7</v>
      </c>
      <c r="B718" s="232">
        <f t="shared" si="394"/>
        <v>0</v>
      </c>
      <c r="C718" s="211">
        <f t="shared" ref="C718:AP718" si="401">IF(AND(C$2&gt;equip3_reserve_freq*$A705,C$2&lt;=equip3_reserve_freq*$A706),$B706/(equip3_reserve_freq),0)</f>
        <v>0</v>
      </c>
      <c r="D718" s="211">
        <f t="shared" si="401"/>
        <v>0</v>
      </c>
      <c r="E718" s="211">
        <f t="shared" si="401"/>
        <v>0</v>
      </c>
      <c r="F718" s="211">
        <f t="shared" si="401"/>
        <v>0</v>
      </c>
      <c r="G718" s="211">
        <f t="shared" si="401"/>
        <v>0</v>
      </c>
      <c r="H718" s="211">
        <f t="shared" si="401"/>
        <v>0</v>
      </c>
      <c r="I718" s="211">
        <f t="shared" si="401"/>
        <v>0</v>
      </c>
      <c r="J718" s="211">
        <f t="shared" si="401"/>
        <v>0</v>
      </c>
      <c r="K718" s="211">
        <f t="shared" si="401"/>
        <v>0</v>
      </c>
      <c r="L718" s="211">
        <f t="shared" si="401"/>
        <v>0</v>
      </c>
      <c r="M718" s="211">
        <f t="shared" si="401"/>
        <v>0</v>
      </c>
      <c r="N718" s="211">
        <f t="shared" si="401"/>
        <v>0</v>
      </c>
      <c r="O718" s="211">
        <f t="shared" si="401"/>
        <v>0</v>
      </c>
      <c r="P718" s="211">
        <f t="shared" si="401"/>
        <v>0</v>
      </c>
      <c r="Q718" s="211">
        <f t="shared" si="401"/>
        <v>0</v>
      </c>
      <c r="R718" s="211">
        <f t="shared" si="401"/>
        <v>0</v>
      </c>
      <c r="S718" s="211">
        <f t="shared" si="401"/>
        <v>0</v>
      </c>
      <c r="T718" s="211">
        <f t="shared" si="401"/>
        <v>0</v>
      </c>
      <c r="U718" s="211">
        <f t="shared" si="401"/>
        <v>0</v>
      </c>
      <c r="V718" s="211">
        <f t="shared" si="401"/>
        <v>0</v>
      </c>
      <c r="W718" s="211">
        <f t="shared" si="401"/>
        <v>0</v>
      </c>
      <c r="X718" s="211">
        <f t="shared" si="401"/>
        <v>0</v>
      </c>
      <c r="Y718" s="211">
        <f t="shared" si="401"/>
        <v>0</v>
      </c>
      <c r="Z718" s="211">
        <f t="shared" si="401"/>
        <v>0</v>
      </c>
      <c r="AA718" s="211">
        <f t="shared" si="401"/>
        <v>0</v>
      </c>
      <c r="AB718" s="211">
        <f t="shared" si="401"/>
        <v>0</v>
      </c>
      <c r="AC718" s="211">
        <f t="shared" si="401"/>
        <v>0</v>
      </c>
      <c r="AD718" s="211">
        <f t="shared" si="401"/>
        <v>0</v>
      </c>
      <c r="AE718" s="211">
        <f t="shared" si="401"/>
        <v>0</v>
      </c>
      <c r="AF718" s="211">
        <f t="shared" si="401"/>
        <v>0</v>
      </c>
      <c r="AG718" s="211">
        <f t="shared" si="401"/>
        <v>0</v>
      </c>
      <c r="AH718" s="211">
        <f t="shared" si="401"/>
        <v>0</v>
      </c>
      <c r="AI718" s="211">
        <f t="shared" si="401"/>
        <v>0</v>
      </c>
      <c r="AJ718" s="211">
        <f t="shared" si="401"/>
        <v>0</v>
      </c>
      <c r="AK718" s="211">
        <f t="shared" si="401"/>
        <v>0</v>
      </c>
      <c r="AL718" s="211">
        <f t="shared" si="401"/>
        <v>0</v>
      </c>
      <c r="AM718" s="211">
        <f t="shared" si="401"/>
        <v>0</v>
      </c>
      <c r="AN718" s="211">
        <f t="shared" si="401"/>
        <v>0</v>
      </c>
      <c r="AO718" s="211">
        <f t="shared" si="401"/>
        <v>0</v>
      </c>
      <c r="AP718" s="211">
        <f t="shared" si="401"/>
        <v>0</v>
      </c>
    </row>
    <row r="719" spans="1:42" x14ac:dyDescent="0.2">
      <c r="A719" s="4">
        <f t="shared" si="396"/>
        <v>8</v>
      </c>
      <c r="B719" s="232">
        <f t="shared" si="394"/>
        <v>0</v>
      </c>
      <c r="C719" s="211">
        <f t="shared" ref="C719:AP719" si="402">IF(AND(C$2&gt;equip3_reserve_freq*$A706,C$2&lt;=equip3_reserve_freq*$A707),$B707/(equip3_reserve_freq),0)</f>
        <v>0</v>
      </c>
      <c r="D719" s="211">
        <f t="shared" si="402"/>
        <v>0</v>
      </c>
      <c r="E719" s="211">
        <f t="shared" si="402"/>
        <v>0</v>
      </c>
      <c r="F719" s="211">
        <f t="shared" si="402"/>
        <v>0</v>
      </c>
      <c r="G719" s="211">
        <f t="shared" si="402"/>
        <v>0</v>
      </c>
      <c r="H719" s="211">
        <f t="shared" si="402"/>
        <v>0</v>
      </c>
      <c r="I719" s="211">
        <f t="shared" si="402"/>
        <v>0</v>
      </c>
      <c r="J719" s="211">
        <f t="shared" si="402"/>
        <v>0</v>
      </c>
      <c r="K719" s="211">
        <f t="shared" si="402"/>
        <v>0</v>
      </c>
      <c r="L719" s="211">
        <f t="shared" si="402"/>
        <v>0</v>
      </c>
      <c r="M719" s="211">
        <f t="shared" si="402"/>
        <v>0</v>
      </c>
      <c r="N719" s="211">
        <f t="shared" si="402"/>
        <v>0</v>
      </c>
      <c r="O719" s="211">
        <f t="shared" si="402"/>
        <v>0</v>
      </c>
      <c r="P719" s="211">
        <f t="shared" si="402"/>
        <v>0</v>
      </c>
      <c r="Q719" s="211">
        <f t="shared" si="402"/>
        <v>0</v>
      </c>
      <c r="R719" s="211">
        <f t="shared" si="402"/>
        <v>0</v>
      </c>
      <c r="S719" s="211">
        <f t="shared" si="402"/>
        <v>0</v>
      </c>
      <c r="T719" s="211">
        <f t="shared" si="402"/>
        <v>0</v>
      </c>
      <c r="U719" s="211">
        <f t="shared" si="402"/>
        <v>0</v>
      </c>
      <c r="V719" s="211">
        <f t="shared" si="402"/>
        <v>0</v>
      </c>
      <c r="W719" s="211">
        <f t="shared" si="402"/>
        <v>0</v>
      </c>
      <c r="X719" s="211">
        <f t="shared" si="402"/>
        <v>0</v>
      </c>
      <c r="Y719" s="211">
        <f t="shared" si="402"/>
        <v>0</v>
      </c>
      <c r="Z719" s="211">
        <f t="shared" si="402"/>
        <v>0</v>
      </c>
      <c r="AA719" s="211">
        <f t="shared" si="402"/>
        <v>0</v>
      </c>
      <c r="AB719" s="211">
        <f t="shared" si="402"/>
        <v>0</v>
      </c>
      <c r="AC719" s="211">
        <f t="shared" si="402"/>
        <v>0</v>
      </c>
      <c r="AD719" s="211">
        <f t="shared" si="402"/>
        <v>0</v>
      </c>
      <c r="AE719" s="211">
        <f t="shared" si="402"/>
        <v>0</v>
      </c>
      <c r="AF719" s="211">
        <f t="shared" si="402"/>
        <v>0</v>
      </c>
      <c r="AG719" s="211">
        <f t="shared" si="402"/>
        <v>0</v>
      </c>
      <c r="AH719" s="211">
        <f t="shared" si="402"/>
        <v>0</v>
      </c>
      <c r="AI719" s="211">
        <f t="shared" si="402"/>
        <v>0</v>
      </c>
      <c r="AJ719" s="211">
        <f t="shared" si="402"/>
        <v>0</v>
      </c>
      <c r="AK719" s="211">
        <f t="shared" si="402"/>
        <v>0</v>
      </c>
      <c r="AL719" s="211">
        <f t="shared" si="402"/>
        <v>0</v>
      </c>
      <c r="AM719" s="211">
        <f t="shared" si="402"/>
        <v>0</v>
      </c>
      <c r="AN719" s="211">
        <f t="shared" si="402"/>
        <v>0</v>
      </c>
      <c r="AO719" s="211">
        <f t="shared" si="402"/>
        <v>0</v>
      </c>
      <c r="AP719" s="211">
        <f t="shared" si="402"/>
        <v>0</v>
      </c>
    </row>
    <row r="720" spans="1:42" x14ac:dyDescent="0.2">
      <c r="A720" s="4">
        <f>A719+1</f>
        <v>9</v>
      </c>
      <c r="B720" s="232">
        <f t="shared" si="394"/>
        <v>0</v>
      </c>
      <c r="C720" s="211">
        <f t="shared" ref="C720:AP720" si="403">IF(AND(C$2&gt;equip3_reserve_freq*$A707,C$2&lt;=equip3_reserve_freq*$A708),$B708/(equip3_reserve_freq),0)</f>
        <v>0</v>
      </c>
      <c r="D720" s="211">
        <f t="shared" si="403"/>
        <v>0</v>
      </c>
      <c r="E720" s="211">
        <f t="shared" si="403"/>
        <v>0</v>
      </c>
      <c r="F720" s="211">
        <f t="shared" si="403"/>
        <v>0</v>
      </c>
      <c r="G720" s="211">
        <f t="shared" si="403"/>
        <v>0</v>
      </c>
      <c r="H720" s="211">
        <f t="shared" si="403"/>
        <v>0</v>
      </c>
      <c r="I720" s="211">
        <f t="shared" si="403"/>
        <v>0</v>
      </c>
      <c r="J720" s="211">
        <f t="shared" si="403"/>
        <v>0</v>
      </c>
      <c r="K720" s="211">
        <f t="shared" si="403"/>
        <v>0</v>
      </c>
      <c r="L720" s="211">
        <f t="shared" si="403"/>
        <v>0</v>
      </c>
      <c r="M720" s="211">
        <f t="shared" si="403"/>
        <v>0</v>
      </c>
      <c r="N720" s="211">
        <f t="shared" si="403"/>
        <v>0</v>
      </c>
      <c r="O720" s="211">
        <f t="shared" si="403"/>
        <v>0</v>
      </c>
      <c r="P720" s="211">
        <f t="shared" si="403"/>
        <v>0</v>
      </c>
      <c r="Q720" s="211">
        <f t="shared" si="403"/>
        <v>0</v>
      </c>
      <c r="R720" s="211">
        <f t="shared" si="403"/>
        <v>0</v>
      </c>
      <c r="S720" s="211">
        <f t="shared" si="403"/>
        <v>0</v>
      </c>
      <c r="T720" s="211">
        <f t="shared" si="403"/>
        <v>0</v>
      </c>
      <c r="U720" s="211">
        <f t="shared" si="403"/>
        <v>0</v>
      </c>
      <c r="V720" s="211">
        <f t="shared" si="403"/>
        <v>0</v>
      </c>
      <c r="W720" s="211">
        <f t="shared" si="403"/>
        <v>0</v>
      </c>
      <c r="X720" s="211">
        <f t="shared" si="403"/>
        <v>0</v>
      </c>
      <c r="Y720" s="211">
        <f t="shared" si="403"/>
        <v>0</v>
      </c>
      <c r="Z720" s="211">
        <f t="shared" si="403"/>
        <v>0</v>
      </c>
      <c r="AA720" s="211">
        <f t="shared" si="403"/>
        <v>0</v>
      </c>
      <c r="AB720" s="211">
        <f t="shared" si="403"/>
        <v>0</v>
      </c>
      <c r="AC720" s="211">
        <f t="shared" si="403"/>
        <v>0</v>
      </c>
      <c r="AD720" s="211">
        <f t="shared" si="403"/>
        <v>0</v>
      </c>
      <c r="AE720" s="211">
        <f t="shared" si="403"/>
        <v>0</v>
      </c>
      <c r="AF720" s="211">
        <f t="shared" si="403"/>
        <v>0</v>
      </c>
      <c r="AG720" s="211">
        <f t="shared" si="403"/>
        <v>0</v>
      </c>
      <c r="AH720" s="211">
        <f t="shared" si="403"/>
        <v>0</v>
      </c>
      <c r="AI720" s="211">
        <f t="shared" si="403"/>
        <v>0</v>
      </c>
      <c r="AJ720" s="211">
        <f t="shared" si="403"/>
        <v>0</v>
      </c>
      <c r="AK720" s="211">
        <f t="shared" si="403"/>
        <v>0</v>
      </c>
      <c r="AL720" s="211">
        <f t="shared" si="403"/>
        <v>0</v>
      </c>
      <c r="AM720" s="211">
        <f t="shared" si="403"/>
        <v>0</v>
      </c>
      <c r="AN720" s="211">
        <f t="shared" si="403"/>
        <v>0</v>
      </c>
      <c r="AO720" s="211">
        <f t="shared" si="403"/>
        <v>0</v>
      </c>
      <c r="AP720" s="211">
        <f t="shared" si="403"/>
        <v>0</v>
      </c>
    </row>
    <row r="721" spans="1:42" x14ac:dyDescent="0.2">
      <c r="A721" s="4">
        <f t="shared" ref="A721" si="404">A720+1</f>
        <v>10</v>
      </c>
      <c r="B721" s="232">
        <f t="shared" si="394"/>
        <v>0</v>
      </c>
      <c r="C721" s="216">
        <f t="shared" ref="C721:AP721" si="405">IF(AND(C$2&gt;equip3_reserve_freq*$A708,C$2&lt;=equip3_reserve_freq*$A709),$B709/(equip3_reserve_freq),0)</f>
        <v>0</v>
      </c>
      <c r="D721" s="216">
        <f t="shared" si="405"/>
        <v>0</v>
      </c>
      <c r="E721" s="216">
        <f t="shared" si="405"/>
        <v>0</v>
      </c>
      <c r="F721" s="216">
        <f t="shared" si="405"/>
        <v>0</v>
      </c>
      <c r="G721" s="216">
        <f t="shared" si="405"/>
        <v>0</v>
      </c>
      <c r="H721" s="216">
        <f t="shared" si="405"/>
        <v>0</v>
      </c>
      <c r="I721" s="216">
        <f t="shared" si="405"/>
        <v>0</v>
      </c>
      <c r="J721" s="216">
        <f t="shared" si="405"/>
        <v>0</v>
      </c>
      <c r="K721" s="216">
        <f t="shared" si="405"/>
        <v>0</v>
      </c>
      <c r="L721" s="216">
        <f t="shared" si="405"/>
        <v>0</v>
      </c>
      <c r="M721" s="216">
        <f t="shared" si="405"/>
        <v>0</v>
      </c>
      <c r="N721" s="216">
        <f t="shared" si="405"/>
        <v>0</v>
      </c>
      <c r="O721" s="216">
        <f t="shared" si="405"/>
        <v>0</v>
      </c>
      <c r="P721" s="216">
        <f t="shared" si="405"/>
        <v>0</v>
      </c>
      <c r="Q721" s="216">
        <f t="shared" si="405"/>
        <v>0</v>
      </c>
      <c r="R721" s="216">
        <f t="shared" si="405"/>
        <v>0</v>
      </c>
      <c r="S721" s="216">
        <f t="shared" si="405"/>
        <v>0</v>
      </c>
      <c r="T721" s="216">
        <f t="shared" si="405"/>
        <v>0</v>
      </c>
      <c r="U721" s="216">
        <f t="shared" si="405"/>
        <v>0</v>
      </c>
      <c r="V721" s="216">
        <f t="shared" si="405"/>
        <v>0</v>
      </c>
      <c r="W721" s="216">
        <f t="shared" si="405"/>
        <v>0</v>
      </c>
      <c r="X721" s="216">
        <f t="shared" si="405"/>
        <v>0</v>
      </c>
      <c r="Y721" s="216">
        <f t="shared" si="405"/>
        <v>0</v>
      </c>
      <c r="Z721" s="216">
        <f t="shared" si="405"/>
        <v>0</v>
      </c>
      <c r="AA721" s="216">
        <f t="shared" si="405"/>
        <v>0</v>
      </c>
      <c r="AB721" s="216">
        <f t="shared" si="405"/>
        <v>0</v>
      </c>
      <c r="AC721" s="216">
        <f t="shared" si="405"/>
        <v>0</v>
      </c>
      <c r="AD721" s="216">
        <f t="shared" si="405"/>
        <v>0</v>
      </c>
      <c r="AE721" s="216">
        <f t="shared" si="405"/>
        <v>0</v>
      </c>
      <c r="AF721" s="216">
        <f t="shared" si="405"/>
        <v>0</v>
      </c>
      <c r="AG721" s="216">
        <f t="shared" si="405"/>
        <v>0</v>
      </c>
      <c r="AH721" s="216">
        <f t="shared" si="405"/>
        <v>0</v>
      </c>
      <c r="AI721" s="216">
        <f t="shared" si="405"/>
        <v>0</v>
      </c>
      <c r="AJ721" s="216">
        <f t="shared" si="405"/>
        <v>0</v>
      </c>
      <c r="AK721" s="216">
        <f t="shared" si="405"/>
        <v>0</v>
      </c>
      <c r="AL721" s="216">
        <f t="shared" si="405"/>
        <v>0</v>
      </c>
      <c r="AM721" s="216">
        <f t="shared" si="405"/>
        <v>0</v>
      </c>
      <c r="AN721" s="216">
        <f t="shared" si="405"/>
        <v>0</v>
      </c>
      <c r="AO721" s="216">
        <f t="shared" si="405"/>
        <v>0</v>
      </c>
      <c r="AP721" s="216">
        <f t="shared" si="405"/>
        <v>0</v>
      </c>
    </row>
    <row r="722" spans="1:42" x14ac:dyDescent="0.2">
      <c r="A722" s="37" t="s">
        <v>13</v>
      </c>
      <c r="B722" s="28"/>
      <c r="C722" s="215">
        <f>SUM(C712:C721)</f>
        <v>0</v>
      </c>
      <c r="D722" s="215">
        <f t="shared" ref="D722:AP722" si="406">SUM(D712:D721)</f>
        <v>0</v>
      </c>
      <c r="E722" s="215">
        <f t="shared" si="406"/>
        <v>0</v>
      </c>
      <c r="F722" s="215">
        <f t="shared" si="406"/>
        <v>0</v>
      </c>
      <c r="G722" s="215">
        <f t="shared" si="406"/>
        <v>0</v>
      </c>
      <c r="H722" s="215">
        <f t="shared" si="406"/>
        <v>0</v>
      </c>
      <c r="I722" s="215">
        <f t="shared" si="406"/>
        <v>0</v>
      </c>
      <c r="J722" s="215">
        <f t="shared" si="406"/>
        <v>0</v>
      </c>
      <c r="K722" s="215">
        <f t="shared" si="406"/>
        <v>0</v>
      </c>
      <c r="L722" s="215">
        <f t="shared" si="406"/>
        <v>0</v>
      </c>
      <c r="M722" s="215">
        <f t="shared" si="406"/>
        <v>0</v>
      </c>
      <c r="N722" s="215">
        <f t="shared" si="406"/>
        <v>0</v>
      </c>
      <c r="O722" s="215">
        <f t="shared" si="406"/>
        <v>0</v>
      </c>
      <c r="P722" s="215">
        <f t="shared" si="406"/>
        <v>0</v>
      </c>
      <c r="Q722" s="215">
        <f t="shared" si="406"/>
        <v>0</v>
      </c>
      <c r="R722" s="215">
        <f t="shared" si="406"/>
        <v>0</v>
      </c>
      <c r="S722" s="215">
        <f t="shared" si="406"/>
        <v>0</v>
      </c>
      <c r="T722" s="215">
        <f t="shared" si="406"/>
        <v>0</v>
      </c>
      <c r="U722" s="215">
        <f t="shared" si="406"/>
        <v>0</v>
      </c>
      <c r="V722" s="215">
        <f t="shared" si="406"/>
        <v>0</v>
      </c>
      <c r="W722" s="215">
        <f t="shared" si="406"/>
        <v>0</v>
      </c>
      <c r="X722" s="215">
        <f t="shared" si="406"/>
        <v>0</v>
      </c>
      <c r="Y722" s="215">
        <f t="shared" si="406"/>
        <v>0</v>
      </c>
      <c r="Z722" s="215">
        <f t="shared" si="406"/>
        <v>0</v>
      </c>
      <c r="AA722" s="215">
        <f t="shared" si="406"/>
        <v>0</v>
      </c>
      <c r="AB722" s="215">
        <f t="shared" si="406"/>
        <v>0</v>
      </c>
      <c r="AC722" s="215">
        <f t="shared" si="406"/>
        <v>0</v>
      </c>
      <c r="AD722" s="215">
        <f t="shared" si="406"/>
        <v>0</v>
      </c>
      <c r="AE722" s="215">
        <f t="shared" si="406"/>
        <v>0</v>
      </c>
      <c r="AF722" s="215">
        <f t="shared" si="406"/>
        <v>0</v>
      </c>
      <c r="AG722" s="215">
        <f t="shared" si="406"/>
        <v>0</v>
      </c>
      <c r="AH722" s="215">
        <f t="shared" si="406"/>
        <v>0</v>
      </c>
      <c r="AI722" s="215">
        <f t="shared" si="406"/>
        <v>0</v>
      </c>
      <c r="AJ722" s="215">
        <f t="shared" si="406"/>
        <v>0</v>
      </c>
      <c r="AK722" s="215">
        <f t="shared" si="406"/>
        <v>0</v>
      </c>
      <c r="AL722" s="215">
        <f t="shared" si="406"/>
        <v>0</v>
      </c>
      <c r="AM722" s="215">
        <f t="shared" si="406"/>
        <v>0</v>
      </c>
      <c r="AN722" s="215">
        <f t="shared" si="406"/>
        <v>0</v>
      </c>
      <c r="AO722" s="215">
        <f t="shared" si="406"/>
        <v>0</v>
      </c>
      <c r="AP722" s="215">
        <f t="shared" si="406"/>
        <v>0</v>
      </c>
    </row>
    <row r="723" spans="1:42" s="122" customFormat="1" x14ac:dyDescent="0.2">
      <c r="A723" s="4"/>
      <c r="B723" s="201"/>
    </row>
    <row r="724" spans="1:42" s="122" customFormat="1" x14ac:dyDescent="0.2">
      <c r="A724" s="4" t="s">
        <v>296</v>
      </c>
      <c r="B724" s="201"/>
    </row>
    <row r="725" spans="1:42" x14ac:dyDescent="0.2">
      <c r="A725" s="27" t="s">
        <v>297</v>
      </c>
      <c r="B725" s="215">
        <f>B614+B620+B626+B632+B664+B696</f>
        <v>0</v>
      </c>
      <c r="C725" s="215">
        <f t="shared" ref="C725:AP725" si="407">C614+C620+C626+C632+C664+C696</f>
        <v>0</v>
      </c>
      <c r="D725" s="215">
        <f t="shared" si="407"/>
        <v>0</v>
      </c>
      <c r="E725" s="215">
        <f t="shared" si="407"/>
        <v>0</v>
      </c>
      <c r="F725" s="215">
        <f t="shared" si="407"/>
        <v>0</v>
      </c>
      <c r="G725" s="215">
        <f t="shared" si="407"/>
        <v>0</v>
      </c>
      <c r="H725" s="215">
        <f t="shared" si="407"/>
        <v>0</v>
      </c>
      <c r="I725" s="215">
        <f t="shared" si="407"/>
        <v>0</v>
      </c>
      <c r="J725" s="215">
        <f t="shared" si="407"/>
        <v>0</v>
      </c>
      <c r="K725" s="215">
        <f t="shared" si="407"/>
        <v>0</v>
      </c>
      <c r="L725" s="215">
        <f t="shared" si="407"/>
        <v>0</v>
      </c>
      <c r="M725" s="215">
        <f t="shared" si="407"/>
        <v>0</v>
      </c>
      <c r="N725" s="215">
        <f t="shared" si="407"/>
        <v>0</v>
      </c>
      <c r="O725" s="215">
        <f t="shared" si="407"/>
        <v>0</v>
      </c>
      <c r="P725" s="215">
        <f t="shared" si="407"/>
        <v>0</v>
      </c>
      <c r="Q725" s="215">
        <f t="shared" si="407"/>
        <v>0</v>
      </c>
      <c r="R725" s="215">
        <f t="shared" si="407"/>
        <v>0</v>
      </c>
      <c r="S725" s="215">
        <f t="shared" si="407"/>
        <v>0</v>
      </c>
      <c r="T725" s="215">
        <f t="shared" si="407"/>
        <v>0</v>
      </c>
      <c r="U725" s="215">
        <f t="shared" si="407"/>
        <v>0</v>
      </c>
      <c r="V725" s="215">
        <f t="shared" si="407"/>
        <v>0</v>
      </c>
      <c r="W725" s="215">
        <f t="shared" si="407"/>
        <v>0</v>
      </c>
      <c r="X725" s="215">
        <f t="shared" si="407"/>
        <v>0</v>
      </c>
      <c r="Y725" s="215">
        <f t="shared" si="407"/>
        <v>0</v>
      </c>
      <c r="Z725" s="215">
        <f t="shared" si="407"/>
        <v>0</v>
      </c>
      <c r="AA725" s="215">
        <f t="shared" si="407"/>
        <v>0</v>
      </c>
      <c r="AB725" s="215">
        <f t="shared" si="407"/>
        <v>0</v>
      </c>
      <c r="AC725" s="215">
        <f t="shared" si="407"/>
        <v>0</v>
      </c>
      <c r="AD725" s="215">
        <f t="shared" si="407"/>
        <v>0</v>
      </c>
      <c r="AE725" s="215">
        <f t="shared" si="407"/>
        <v>0</v>
      </c>
      <c r="AF725" s="215">
        <f t="shared" si="407"/>
        <v>0</v>
      </c>
      <c r="AG725" s="215">
        <f t="shared" si="407"/>
        <v>0</v>
      </c>
      <c r="AH725" s="215">
        <f t="shared" si="407"/>
        <v>0</v>
      </c>
      <c r="AI725" s="215">
        <f t="shared" si="407"/>
        <v>0</v>
      </c>
      <c r="AJ725" s="215">
        <f t="shared" si="407"/>
        <v>0</v>
      </c>
      <c r="AK725" s="215">
        <f t="shared" si="407"/>
        <v>0</v>
      </c>
      <c r="AL725" s="215">
        <f t="shared" si="407"/>
        <v>0</v>
      </c>
      <c r="AM725" s="215">
        <f t="shared" si="407"/>
        <v>0</v>
      </c>
      <c r="AN725" s="215">
        <f t="shared" si="407"/>
        <v>0</v>
      </c>
      <c r="AO725" s="215">
        <f t="shared" si="407"/>
        <v>0</v>
      </c>
      <c r="AP725" s="215">
        <f t="shared" si="407"/>
        <v>0</v>
      </c>
    </row>
    <row r="726" spans="1:42" x14ac:dyDescent="0.2">
      <c r="A726" s="27" t="s">
        <v>296</v>
      </c>
      <c r="B726" s="211"/>
      <c r="C726" s="215">
        <f t="shared" ref="C726:AP726" si="408">IF(C$2&lt;=analysis_period,B725*reserves_interest/100,0)</f>
        <v>0</v>
      </c>
      <c r="D726" s="215">
        <f t="shared" si="408"/>
        <v>0</v>
      </c>
      <c r="E726" s="215">
        <f t="shared" si="408"/>
        <v>0</v>
      </c>
      <c r="F726" s="215">
        <f t="shared" si="408"/>
        <v>0</v>
      </c>
      <c r="G726" s="215">
        <f t="shared" si="408"/>
        <v>0</v>
      </c>
      <c r="H726" s="215">
        <f t="shared" si="408"/>
        <v>0</v>
      </c>
      <c r="I726" s="215">
        <f t="shared" si="408"/>
        <v>0</v>
      </c>
      <c r="J726" s="215">
        <f t="shared" si="408"/>
        <v>0</v>
      </c>
      <c r="K726" s="215">
        <f t="shared" si="408"/>
        <v>0</v>
      </c>
      <c r="L726" s="215">
        <f t="shared" si="408"/>
        <v>0</v>
      </c>
      <c r="M726" s="215">
        <f t="shared" si="408"/>
        <v>0</v>
      </c>
      <c r="N726" s="215">
        <f t="shared" si="408"/>
        <v>0</v>
      </c>
      <c r="O726" s="215">
        <f t="shared" si="408"/>
        <v>0</v>
      </c>
      <c r="P726" s="215">
        <f t="shared" si="408"/>
        <v>0</v>
      </c>
      <c r="Q726" s="215">
        <f t="shared" si="408"/>
        <v>0</v>
      </c>
      <c r="R726" s="215">
        <f t="shared" si="408"/>
        <v>0</v>
      </c>
      <c r="S726" s="215">
        <f t="shared" si="408"/>
        <v>0</v>
      </c>
      <c r="T726" s="215">
        <f t="shared" si="408"/>
        <v>0</v>
      </c>
      <c r="U726" s="215">
        <f t="shared" si="408"/>
        <v>0</v>
      </c>
      <c r="V726" s="215">
        <f t="shared" si="408"/>
        <v>0</v>
      </c>
      <c r="W726" s="215">
        <f t="shared" si="408"/>
        <v>0</v>
      </c>
      <c r="X726" s="215">
        <f t="shared" si="408"/>
        <v>0</v>
      </c>
      <c r="Y726" s="215">
        <f t="shared" si="408"/>
        <v>0</v>
      </c>
      <c r="Z726" s="215">
        <f t="shared" si="408"/>
        <v>0</v>
      </c>
      <c r="AA726" s="215">
        <f t="shared" si="408"/>
        <v>0</v>
      </c>
      <c r="AB726" s="215">
        <f t="shared" si="408"/>
        <v>0</v>
      </c>
      <c r="AC726" s="215">
        <f t="shared" si="408"/>
        <v>0</v>
      </c>
      <c r="AD726" s="215">
        <f t="shared" si="408"/>
        <v>0</v>
      </c>
      <c r="AE726" s="215">
        <f t="shared" si="408"/>
        <v>0</v>
      </c>
      <c r="AF726" s="215">
        <f t="shared" si="408"/>
        <v>0</v>
      </c>
      <c r="AG726" s="215">
        <f t="shared" si="408"/>
        <v>0</v>
      </c>
      <c r="AH726" s="215">
        <f t="shared" si="408"/>
        <v>0</v>
      </c>
      <c r="AI726" s="215">
        <f t="shared" si="408"/>
        <v>0</v>
      </c>
      <c r="AJ726" s="215">
        <f t="shared" si="408"/>
        <v>0</v>
      </c>
      <c r="AK726" s="215">
        <f t="shared" si="408"/>
        <v>0</v>
      </c>
      <c r="AL726" s="215">
        <f t="shared" si="408"/>
        <v>0</v>
      </c>
      <c r="AM726" s="215">
        <f t="shared" si="408"/>
        <v>0</v>
      </c>
      <c r="AN726" s="215">
        <f t="shared" si="408"/>
        <v>0</v>
      </c>
      <c r="AO726" s="215">
        <f t="shared" si="408"/>
        <v>0</v>
      </c>
      <c r="AP726" s="215">
        <f t="shared" si="408"/>
        <v>0</v>
      </c>
    </row>
  </sheetData>
  <mergeCells count="4">
    <mergeCell ref="G255:J255"/>
    <mergeCell ref="K255:L255"/>
    <mergeCell ref="G391:J391"/>
    <mergeCell ref="K391:L39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94" t="s">
        <v>225</v>
      </c>
      <c r="B1" s="295"/>
      <c r="C1" s="296"/>
      <c r="D1" s="295"/>
      <c r="E1" s="329"/>
      <c r="F1" s="329"/>
      <c r="G1" s="330"/>
    </row>
    <row r="2" spans="1:7" s="1" customFormat="1" ht="12.75" x14ac:dyDescent="0.2">
      <c r="A2" s="2" t="s">
        <v>75</v>
      </c>
      <c r="B2" s="3" t="s">
        <v>42</v>
      </c>
      <c r="C2" s="3" t="s">
        <v>43</v>
      </c>
      <c r="D2" s="3" t="s">
        <v>44</v>
      </c>
      <c r="E2" s="3" t="s">
        <v>45</v>
      </c>
      <c r="F2" s="3" t="s">
        <v>46</v>
      </c>
      <c r="G2" s="331" t="s">
        <v>47</v>
      </c>
    </row>
    <row r="3" spans="1:7" s="1" customFormat="1" ht="12.75" x14ac:dyDescent="0.2">
      <c r="A3" s="131">
        <v>1</v>
      </c>
      <c r="B3" s="217">
        <v>20</v>
      </c>
      <c r="C3" s="223">
        <v>5</v>
      </c>
      <c r="D3" s="217">
        <v>10</v>
      </c>
      <c r="E3" s="217">
        <v>3.33</v>
      </c>
      <c r="F3" s="217">
        <v>2.5</v>
      </c>
      <c r="G3" s="217">
        <f>2.56410256410256*0.5</f>
        <v>1.2820512820512799</v>
      </c>
    </row>
    <row r="4" spans="1:7" s="1" customFormat="1" ht="12.75" x14ac:dyDescent="0.2">
      <c r="A4" s="132">
        <v>2</v>
      </c>
      <c r="B4" s="217">
        <v>32</v>
      </c>
      <c r="C4" s="224">
        <v>9.5</v>
      </c>
      <c r="D4" s="219">
        <v>20</v>
      </c>
      <c r="E4" s="219">
        <v>6.67</v>
      </c>
      <c r="F4" s="219">
        <v>5</v>
      </c>
      <c r="G4" s="219">
        <v>2.5641025641025599</v>
      </c>
    </row>
    <row r="5" spans="1:7" s="1" customFormat="1" ht="12.75" x14ac:dyDescent="0.2">
      <c r="A5" s="132">
        <v>3</v>
      </c>
      <c r="B5" s="217">
        <v>19.2</v>
      </c>
      <c r="C5" s="219">
        <v>8.5500000000000007</v>
      </c>
      <c r="D5" s="219">
        <v>20</v>
      </c>
      <c r="E5" s="219">
        <v>6.67</v>
      </c>
      <c r="F5" s="219">
        <v>5</v>
      </c>
      <c r="G5" s="219">
        <v>2.5641025641025599</v>
      </c>
    </row>
    <row r="6" spans="1:7" s="1" customFormat="1" ht="12.75" x14ac:dyDescent="0.2">
      <c r="A6" s="132">
        <v>4</v>
      </c>
      <c r="B6" s="217">
        <v>11.52</v>
      </c>
      <c r="C6" s="219">
        <v>7.7</v>
      </c>
      <c r="D6" s="219">
        <v>20</v>
      </c>
      <c r="E6" s="219">
        <v>6.67</v>
      </c>
      <c r="F6" s="219">
        <v>5</v>
      </c>
      <c r="G6" s="219">
        <v>2.5641025641025599</v>
      </c>
    </row>
    <row r="7" spans="1:7" s="1" customFormat="1" ht="12.75" x14ac:dyDescent="0.2">
      <c r="A7" s="132">
        <v>5</v>
      </c>
      <c r="B7" s="217">
        <v>11.52</v>
      </c>
      <c r="C7" s="219">
        <v>6.93</v>
      </c>
      <c r="D7" s="219">
        <v>20</v>
      </c>
      <c r="E7" s="219">
        <v>6.67</v>
      </c>
      <c r="F7" s="219">
        <v>5</v>
      </c>
      <c r="G7" s="219">
        <v>2.5641025641025599</v>
      </c>
    </row>
    <row r="8" spans="1:7" s="1" customFormat="1" ht="12.75" x14ac:dyDescent="0.2">
      <c r="A8" s="132">
        <v>6</v>
      </c>
      <c r="B8" s="217">
        <v>5.76</v>
      </c>
      <c r="C8" s="219">
        <v>6.23</v>
      </c>
      <c r="D8" s="219">
        <v>10</v>
      </c>
      <c r="E8" s="219">
        <v>6.67</v>
      </c>
      <c r="F8" s="219">
        <v>5</v>
      </c>
      <c r="G8" s="219">
        <v>2.5641025641025599</v>
      </c>
    </row>
    <row r="9" spans="1:7" s="1" customFormat="1" ht="12.75" x14ac:dyDescent="0.2">
      <c r="A9" s="132">
        <v>7</v>
      </c>
      <c r="B9" s="218">
        <v>0</v>
      </c>
      <c r="C9" s="219">
        <v>5.9</v>
      </c>
      <c r="D9" s="219">
        <v>0</v>
      </c>
      <c r="E9" s="219">
        <v>6.67</v>
      </c>
      <c r="F9" s="219">
        <v>5</v>
      </c>
      <c r="G9" s="219">
        <v>2.5641025641025599</v>
      </c>
    </row>
    <row r="10" spans="1:7" s="1" customFormat="1" ht="12.75" x14ac:dyDescent="0.2">
      <c r="A10" s="132">
        <v>8</v>
      </c>
      <c r="B10" s="219">
        <v>0</v>
      </c>
      <c r="C10" s="219">
        <v>5.9</v>
      </c>
      <c r="D10" s="219">
        <v>0</v>
      </c>
      <c r="E10" s="219">
        <v>6.67</v>
      </c>
      <c r="F10" s="219">
        <v>5</v>
      </c>
      <c r="G10" s="219">
        <v>2.5641025641025599</v>
      </c>
    </row>
    <row r="11" spans="1:7" s="1" customFormat="1" ht="12.75" x14ac:dyDescent="0.2">
      <c r="A11" s="132">
        <v>9</v>
      </c>
      <c r="B11" s="219">
        <v>0</v>
      </c>
      <c r="C11" s="219">
        <v>5.91</v>
      </c>
      <c r="D11" s="219">
        <v>0</v>
      </c>
      <c r="E11" s="219">
        <v>6.67</v>
      </c>
      <c r="F11" s="219">
        <v>5</v>
      </c>
      <c r="G11" s="219">
        <v>2.5641025641025599</v>
      </c>
    </row>
    <row r="12" spans="1:7" s="1" customFormat="1" ht="12.75" x14ac:dyDescent="0.2">
      <c r="A12" s="132">
        <v>10</v>
      </c>
      <c r="B12" s="219">
        <v>0</v>
      </c>
      <c r="C12" s="219">
        <v>5.9</v>
      </c>
      <c r="D12" s="219">
        <v>0</v>
      </c>
      <c r="E12" s="219">
        <v>6.67</v>
      </c>
      <c r="F12" s="219">
        <v>5</v>
      </c>
      <c r="G12" s="219">
        <v>2.5641025641025599</v>
      </c>
    </row>
    <row r="13" spans="1:7" s="1" customFormat="1" ht="12.75" x14ac:dyDescent="0.2">
      <c r="A13" s="132">
        <v>11</v>
      </c>
      <c r="B13" s="219">
        <v>0</v>
      </c>
      <c r="C13" s="219">
        <v>5.91</v>
      </c>
      <c r="D13" s="219">
        <v>0</v>
      </c>
      <c r="E13" s="219">
        <v>6.67</v>
      </c>
      <c r="F13" s="219">
        <v>5</v>
      </c>
      <c r="G13" s="219">
        <v>2.5641025641025599</v>
      </c>
    </row>
    <row r="14" spans="1:7" s="1" customFormat="1" ht="12.75" x14ac:dyDescent="0.2">
      <c r="A14" s="132">
        <v>12</v>
      </c>
      <c r="B14" s="219">
        <v>0</v>
      </c>
      <c r="C14" s="219">
        <v>5.9</v>
      </c>
      <c r="D14" s="219">
        <v>0</v>
      </c>
      <c r="E14" s="219">
        <v>6.66</v>
      </c>
      <c r="F14" s="219">
        <v>5</v>
      </c>
      <c r="G14" s="219">
        <v>2.5641025641025599</v>
      </c>
    </row>
    <row r="15" spans="1:7" s="1" customFormat="1" ht="12.75" x14ac:dyDescent="0.2">
      <c r="A15" s="132">
        <v>13</v>
      </c>
      <c r="B15" s="219">
        <v>0</v>
      </c>
      <c r="C15" s="219">
        <v>5.91</v>
      </c>
      <c r="D15" s="219">
        <v>0</v>
      </c>
      <c r="E15" s="219">
        <v>6.67</v>
      </c>
      <c r="F15" s="219">
        <v>5</v>
      </c>
      <c r="G15" s="219">
        <v>2.5641025641025599</v>
      </c>
    </row>
    <row r="16" spans="1:7" s="1" customFormat="1" ht="12.75" x14ac:dyDescent="0.2">
      <c r="A16" s="132">
        <v>14</v>
      </c>
      <c r="B16" s="219">
        <v>0</v>
      </c>
      <c r="C16" s="219">
        <v>5.9</v>
      </c>
      <c r="D16" s="219">
        <v>0</v>
      </c>
      <c r="E16" s="219">
        <v>6.66</v>
      </c>
      <c r="F16" s="219">
        <v>5</v>
      </c>
      <c r="G16" s="219">
        <v>2.5641025641025599</v>
      </c>
    </row>
    <row r="17" spans="1:7" s="1" customFormat="1" ht="12.75" x14ac:dyDescent="0.2">
      <c r="A17" s="132">
        <v>15</v>
      </c>
      <c r="B17" s="219">
        <v>0</v>
      </c>
      <c r="C17" s="219">
        <v>5.9</v>
      </c>
      <c r="D17" s="219">
        <v>0</v>
      </c>
      <c r="E17" s="219">
        <v>6.67</v>
      </c>
      <c r="F17" s="219">
        <v>5</v>
      </c>
      <c r="G17" s="219">
        <v>2.5641025641025599</v>
      </c>
    </row>
    <row r="18" spans="1:7" s="1" customFormat="1" ht="12.75" x14ac:dyDescent="0.2">
      <c r="A18" s="132">
        <v>16</v>
      </c>
      <c r="B18" s="219">
        <v>0</v>
      </c>
      <c r="C18" s="219">
        <v>2.95</v>
      </c>
      <c r="D18" s="219">
        <v>0</v>
      </c>
      <c r="E18" s="219">
        <v>3.33</v>
      </c>
      <c r="F18" s="219">
        <v>5</v>
      </c>
      <c r="G18" s="219">
        <v>2.5641025641025599</v>
      </c>
    </row>
    <row r="19" spans="1:7" s="1" customFormat="1" ht="12.75" x14ac:dyDescent="0.2">
      <c r="A19" s="132">
        <v>17</v>
      </c>
      <c r="B19" s="219">
        <v>0</v>
      </c>
      <c r="C19" s="219">
        <v>0</v>
      </c>
      <c r="D19" s="219">
        <v>0</v>
      </c>
      <c r="E19" s="219">
        <v>0</v>
      </c>
      <c r="F19" s="219">
        <v>5</v>
      </c>
      <c r="G19" s="219">
        <v>2.5641025641025599</v>
      </c>
    </row>
    <row r="20" spans="1:7" s="1" customFormat="1" ht="12.75" x14ac:dyDescent="0.2">
      <c r="A20" s="132">
        <v>18</v>
      </c>
      <c r="B20" s="219">
        <v>0</v>
      </c>
      <c r="C20" s="219">
        <v>0</v>
      </c>
      <c r="D20" s="219">
        <v>0</v>
      </c>
      <c r="E20" s="219">
        <v>0</v>
      </c>
      <c r="F20" s="219">
        <v>5</v>
      </c>
      <c r="G20" s="219">
        <v>2.5641025641025599</v>
      </c>
    </row>
    <row r="21" spans="1:7" s="1" customFormat="1" ht="12.75" x14ac:dyDescent="0.2">
      <c r="A21" s="132">
        <v>19</v>
      </c>
      <c r="B21" s="219">
        <v>0</v>
      </c>
      <c r="C21" s="219">
        <v>0</v>
      </c>
      <c r="D21" s="219">
        <v>0</v>
      </c>
      <c r="E21" s="219">
        <v>0</v>
      </c>
      <c r="F21" s="219">
        <v>5</v>
      </c>
      <c r="G21" s="219">
        <v>2.5641025641025599</v>
      </c>
    </row>
    <row r="22" spans="1:7" s="1" customFormat="1" ht="12.75" x14ac:dyDescent="0.2">
      <c r="A22" s="132">
        <v>20</v>
      </c>
      <c r="B22" s="219">
        <v>0</v>
      </c>
      <c r="C22" s="219">
        <v>0</v>
      </c>
      <c r="D22" s="219">
        <v>0</v>
      </c>
      <c r="E22" s="219">
        <v>0</v>
      </c>
      <c r="F22" s="219">
        <v>5</v>
      </c>
      <c r="G22" s="219">
        <v>2.5641025641025599</v>
      </c>
    </row>
    <row r="23" spans="1:7" s="1" customFormat="1" ht="12.75" x14ac:dyDescent="0.2">
      <c r="A23" s="132">
        <v>21</v>
      </c>
      <c r="B23" s="219">
        <v>0</v>
      </c>
      <c r="C23" s="219">
        <v>0</v>
      </c>
      <c r="D23" s="219">
        <v>0</v>
      </c>
      <c r="E23" s="219">
        <v>0</v>
      </c>
      <c r="F23" s="219">
        <v>2.5</v>
      </c>
      <c r="G23" s="219">
        <v>2.5641025641025599</v>
      </c>
    </row>
    <row r="24" spans="1:7" s="1" customFormat="1" ht="12.75" customHeight="1" x14ac:dyDescent="0.2">
      <c r="A24" s="132">
        <v>22</v>
      </c>
      <c r="B24" s="219">
        <v>0</v>
      </c>
      <c r="C24" s="219">
        <v>0</v>
      </c>
      <c r="D24" s="219">
        <v>0</v>
      </c>
      <c r="E24" s="219">
        <v>0</v>
      </c>
      <c r="F24" s="219">
        <v>0</v>
      </c>
      <c r="G24" s="219">
        <v>2.5641025641025599</v>
      </c>
    </row>
    <row r="25" spans="1:7" s="1" customFormat="1" ht="12.75" customHeight="1" x14ac:dyDescent="0.2">
      <c r="A25" s="132">
        <v>23</v>
      </c>
      <c r="B25" s="219">
        <v>0</v>
      </c>
      <c r="C25" s="219">
        <v>0</v>
      </c>
      <c r="D25" s="219">
        <v>0</v>
      </c>
      <c r="E25" s="219">
        <v>0</v>
      </c>
      <c r="F25" s="219">
        <v>0</v>
      </c>
      <c r="G25" s="219">
        <v>2.5641025641025599</v>
      </c>
    </row>
    <row r="26" spans="1:7" s="1" customFormat="1" ht="12.75" customHeight="1" x14ac:dyDescent="0.2">
      <c r="A26" s="132">
        <v>24</v>
      </c>
      <c r="B26" s="219">
        <v>0</v>
      </c>
      <c r="C26" s="219">
        <v>0</v>
      </c>
      <c r="D26" s="219">
        <v>0</v>
      </c>
      <c r="E26" s="219">
        <v>0</v>
      </c>
      <c r="F26" s="219">
        <v>0</v>
      </c>
      <c r="G26" s="219">
        <v>2.5641025641025599</v>
      </c>
    </row>
    <row r="27" spans="1:7" s="1" customFormat="1" ht="12.75" customHeight="1" x14ac:dyDescent="0.2">
      <c r="A27" s="132">
        <v>25</v>
      </c>
      <c r="B27" s="219">
        <v>0</v>
      </c>
      <c r="C27" s="219">
        <v>0</v>
      </c>
      <c r="D27" s="219">
        <v>0</v>
      </c>
      <c r="E27" s="219">
        <v>0</v>
      </c>
      <c r="F27" s="219">
        <v>0</v>
      </c>
      <c r="G27" s="219">
        <v>2.5641025641025599</v>
      </c>
    </row>
    <row r="28" spans="1:7" s="1" customFormat="1" ht="12.75" customHeight="1" x14ac:dyDescent="0.2">
      <c r="A28" s="132">
        <v>26</v>
      </c>
      <c r="B28" s="219">
        <v>0</v>
      </c>
      <c r="C28" s="219">
        <v>0</v>
      </c>
      <c r="D28" s="219">
        <v>0</v>
      </c>
      <c r="E28" s="219">
        <v>0</v>
      </c>
      <c r="F28" s="219">
        <v>0</v>
      </c>
      <c r="G28" s="219">
        <v>2.5641025641025599</v>
      </c>
    </row>
    <row r="29" spans="1:7" s="1" customFormat="1" ht="12.75" customHeight="1" x14ac:dyDescent="0.2">
      <c r="A29" s="132">
        <v>27</v>
      </c>
      <c r="B29" s="219">
        <v>0</v>
      </c>
      <c r="C29" s="219">
        <v>0</v>
      </c>
      <c r="D29" s="219">
        <v>0</v>
      </c>
      <c r="E29" s="219">
        <v>0</v>
      </c>
      <c r="F29" s="219">
        <v>0</v>
      </c>
      <c r="G29" s="219">
        <v>2.5641025641025599</v>
      </c>
    </row>
    <row r="30" spans="1:7" ht="12.75" customHeight="1" x14ac:dyDescent="0.25">
      <c r="A30" s="132">
        <v>28</v>
      </c>
      <c r="B30" s="219">
        <v>0</v>
      </c>
      <c r="C30" s="219">
        <v>0</v>
      </c>
      <c r="D30" s="219">
        <v>0</v>
      </c>
      <c r="E30" s="219">
        <v>0</v>
      </c>
      <c r="F30" s="219">
        <v>0</v>
      </c>
      <c r="G30" s="219">
        <v>2.5641025641025599</v>
      </c>
    </row>
    <row r="31" spans="1:7" ht="12.75" customHeight="1" x14ac:dyDescent="0.25">
      <c r="A31" s="132">
        <v>29</v>
      </c>
      <c r="B31" s="219">
        <v>0</v>
      </c>
      <c r="C31" s="219">
        <v>0</v>
      </c>
      <c r="D31" s="219">
        <v>0</v>
      </c>
      <c r="E31" s="219">
        <v>0</v>
      </c>
      <c r="F31" s="219">
        <v>0</v>
      </c>
      <c r="G31" s="219">
        <v>2.5641025641025599</v>
      </c>
    </row>
    <row r="32" spans="1:7" ht="12.75" customHeight="1" x14ac:dyDescent="0.25">
      <c r="A32" s="132">
        <v>30</v>
      </c>
      <c r="B32" s="219">
        <v>0</v>
      </c>
      <c r="C32" s="219">
        <v>0</v>
      </c>
      <c r="D32" s="219">
        <v>0</v>
      </c>
      <c r="E32" s="219">
        <v>0</v>
      </c>
      <c r="F32" s="219">
        <v>0</v>
      </c>
      <c r="G32" s="219">
        <v>2.5641025641025599</v>
      </c>
    </row>
    <row r="33" spans="1:7" ht="12.75" customHeight="1" x14ac:dyDescent="0.25">
      <c r="A33" s="132">
        <v>31</v>
      </c>
      <c r="B33" s="219">
        <v>0</v>
      </c>
      <c r="C33" s="219">
        <v>0</v>
      </c>
      <c r="D33" s="219">
        <v>0</v>
      </c>
      <c r="E33" s="219">
        <v>0</v>
      </c>
      <c r="F33" s="219">
        <v>0</v>
      </c>
      <c r="G33" s="219">
        <v>2.5641025641025599</v>
      </c>
    </row>
    <row r="34" spans="1:7" ht="12.75" customHeight="1" x14ac:dyDescent="0.25">
      <c r="A34" s="132">
        <v>32</v>
      </c>
      <c r="B34" s="219">
        <v>0</v>
      </c>
      <c r="C34" s="219">
        <v>0</v>
      </c>
      <c r="D34" s="219">
        <v>0</v>
      </c>
      <c r="E34" s="219">
        <v>0</v>
      </c>
      <c r="F34" s="219">
        <v>0</v>
      </c>
      <c r="G34" s="219">
        <v>2.5641025641025599</v>
      </c>
    </row>
    <row r="35" spans="1:7" ht="12.75" customHeight="1" x14ac:dyDescent="0.25">
      <c r="A35" s="132">
        <v>33</v>
      </c>
      <c r="B35" s="219">
        <v>0</v>
      </c>
      <c r="C35" s="219">
        <v>0</v>
      </c>
      <c r="D35" s="219">
        <v>0</v>
      </c>
      <c r="E35" s="219">
        <v>0</v>
      </c>
      <c r="F35" s="219">
        <v>0</v>
      </c>
      <c r="G35" s="219">
        <v>2.5641025641025599</v>
      </c>
    </row>
    <row r="36" spans="1:7" ht="12.75" customHeight="1" x14ac:dyDescent="0.25">
      <c r="A36" s="132">
        <v>34</v>
      </c>
      <c r="B36" s="219">
        <v>0</v>
      </c>
      <c r="C36" s="219">
        <v>0</v>
      </c>
      <c r="D36" s="219">
        <v>0</v>
      </c>
      <c r="E36" s="219">
        <v>0</v>
      </c>
      <c r="F36" s="219">
        <v>0</v>
      </c>
      <c r="G36" s="219">
        <v>2.5641025641025599</v>
      </c>
    </row>
    <row r="37" spans="1:7" ht="12.75" customHeight="1" x14ac:dyDescent="0.25">
      <c r="A37" s="132">
        <v>35</v>
      </c>
      <c r="B37" s="219">
        <v>0</v>
      </c>
      <c r="C37" s="219">
        <v>0</v>
      </c>
      <c r="D37" s="219">
        <v>0</v>
      </c>
      <c r="E37" s="219">
        <v>0</v>
      </c>
      <c r="F37" s="219">
        <v>0</v>
      </c>
      <c r="G37" s="219">
        <v>2.5641025641025599</v>
      </c>
    </row>
    <row r="38" spans="1:7" ht="12.75" customHeight="1" x14ac:dyDescent="0.25">
      <c r="A38" s="132">
        <v>36</v>
      </c>
      <c r="B38" s="219">
        <v>0</v>
      </c>
      <c r="C38" s="219">
        <v>0</v>
      </c>
      <c r="D38" s="219">
        <v>0</v>
      </c>
      <c r="E38" s="219">
        <v>0</v>
      </c>
      <c r="F38" s="219">
        <v>0</v>
      </c>
      <c r="G38" s="219">
        <v>2.5641025641025599</v>
      </c>
    </row>
    <row r="39" spans="1:7" ht="12.75" customHeight="1" x14ac:dyDescent="0.25">
      <c r="A39" s="132">
        <v>37</v>
      </c>
      <c r="B39" s="219">
        <v>0</v>
      </c>
      <c r="C39" s="219">
        <v>0</v>
      </c>
      <c r="D39" s="219">
        <v>0</v>
      </c>
      <c r="E39" s="219">
        <v>0</v>
      </c>
      <c r="F39" s="219">
        <v>0</v>
      </c>
      <c r="G39" s="219">
        <v>2.5641025641025599</v>
      </c>
    </row>
    <row r="40" spans="1:7" ht="12.75" customHeight="1" x14ac:dyDescent="0.25">
      <c r="A40" s="132">
        <v>38</v>
      </c>
      <c r="B40" s="219">
        <v>0</v>
      </c>
      <c r="C40" s="219">
        <v>0</v>
      </c>
      <c r="D40" s="219">
        <v>0</v>
      </c>
      <c r="E40" s="219">
        <v>0</v>
      </c>
      <c r="F40" s="219">
        <v>0</v>
      </c>
      <c r="G40" s="219">
        <v>2.5641025641025599</v>
      </c>
    </row>
    <row r="41" spans="1:7" ht="12.75" customHeight="1" x14ac:dyDescent="0.25">
      <c r="A41" s="132">
        <v>39</v>
      </c>
      <c r="B41" s="219">
        <v>0</v>
      </c>
      <c r="C41" s="219">
        <v>0</v>
      </c>
      <c r="D41" s="219">
        <v>0</v>
      </c>
      <c r="E41" s="219">
        <v>0</v>
      </c>
      <c r="F41" s="219">
        <v>0</v>
      </c>
      <c r="G41" s="219">
        <v>2.5641025641025599</v>
      </c>
    </row>
    <row r="42" spans="1:7" ht="12.75" customHeight="1" x14ac:dyDescent="0.25">
      <c r="A42" s="133">
        <v>40</v>
      </c>
      <c r="B42" s="220">
        <v>0</v>
      </c>
      <c r="C42" s="220">
        <v>0</v>
      </c>
      <c r="D42" s="220">
        <v>0</v>
      </c>
      <c r="E42" s="220">
        <v>0</v>
      </c>
      <c r="F42" s="220">
        <v>0</v>
      </c>
      <c r="G42" s="220">
        <f>2.56410256410256*0.5</f>
        <v>1.2820512820512799</v>
      </c>
    </row>
    <row r="43" spans="1:7" x14ac:dyDescent="0.25">
      <c r="A43" s="130" t="s">
        <v>187</v>
      </c>
      <c r="B43" s="130"/>
      <c r="C43" s="130"/>
      <c r="D43" s="130"/>
      <c r="E43" s="130"/>
      <c r="F43" s="130"/>
      <c r="G43" s="130"/>
    </row>
    <row r="44" spans="1:7" x14ac:dyDescent="0.25">
      <c r="A44" s="130" t="s">
        <v>92</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273</vt:i4>
      </vt:variant>
    </vt:vector>
  </HeadingPairs>
  <TitlesOfParts>
    <vt:vector size="276"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2022-05-13T22:44:06Z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